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firstSheet="1" activeTab="3"/>
  </bookViews>
  <sheets>
    <sheet name="OLDMAN-C全检" sheetId="5" state="hidden" r:id="rId1"/>
    <sheet name="P800" sheetId="10" r:id="rId2"/>
    <sheet name="沙拉" sheetId="11" r:id="rId3"/>
    <sheet name="大黄蜂" sheetId="12" r:id="rId4"/>
  </sheets>
  <definedNames>
    <definedName name="_xlnm._FilterDatabase" localSheetId="0" hidden="1">'OLDMAN-C全检'!$A$3:$AP$3</definedName>
    <definedName name="_xlnm._FilterDatabase" localSheetId="1" hidden="1">'P800'!$A$3:$AV$3</definedName>
    <definedName name="_xlnm._FilterDatabase" localSheetId="3" hidden="1">大黄蜂!$A$3:$AR$3</definedName>
  </definedNames>
  <calcPr calcId="124519"/>
</workbook>
</file>

<file path=xl/calcChain.xml><?xml version="1.0" encoding="utf-8"?>
<calcChain xmlns="http://schemas.openxmlformats.org/spreadsheetml/2006/main">
  <c r="AN42" i="12"/>
  <c r="E42"/>
  <c r="AO40"/>
  <c r="E40"/>
  <c r="G43"/>
  <c r="H43" s="1"/>
  <c r="G42"/>
  <c r="H42" s="1"/>
  <c r="F42"/>
  <c r="G41"/>
  <c r="H41" s="1"/>
  <c r="G40"/>
  <c r="H40" s="1"/>
  <c r="F40"/>
  <c r="I74" i="10"/>
  <c r="J74" s="1"/>
  <c r="G74"/>
  <c r="H74" s="1"/>
  <c r="I72"/>
  <c r="J72" s="1"/>
  <c r="G72"/>
  <c r="H72" s="1"/>
  <c r="I70"/>
  <c r="J70" s="1"/>
  <c r="G70"/>
  <c r="H70" s="1"/>
  <c r="I68"/>
  <c r="J68" s="1"/>
  <c r="G68"/>
  <c r="H68" s="1"/>
  <c r="I73" i="11"/>
  <c r="J73" s="1"/>
  <c r="G73"/>
  <c r="H73" s="1"/>
  <c r="I71"/>
  <c r="J71" s="1"/>
  <c r="H71"/>
  <c r="G71"/>
  <c r="F71"/>
  <c r="AO38" i="12"/>
  <c r="E38"/>
  <c r="I69" i="11"/>
  <c r="J69" s="1"/>
  <c r="G69"/>
  <c r="H69" s="1"/>
  <c r="I67"/>
  <c r="J67" s="1"/>
  <c r="G67"/>
  <c r="H67" s="1"/>
  <c r="I66" i="10"/>
  <c r="J66" s="1"/>
  <c r="G66"/>
  <c r="H66" s="1"/>
  <c r="I64"/>
  <c r="J64" s="1"/>
  <c r="G64"/>
  <c r="H64" s="1"/>
  <c r="I62"/>
  <c r="J62" s="1"/>
  <c r="G62"/>
  <c r="H62" s="1"/>
  <c r="J60"/>
  <c r="I60"/>
  <c r="G60"/>
  <c r="H60" s="1"/>
  <c r="AO36" i="12"/>
  <c r="E36"/>
  <c r="G39"/>
  <c r="H39" s="1"/>
  <c r="G38"/>
  <c r="H38" s="1"/>
  <c r="F38"/>
  <c r="G37"/>
  <c r="H37" s="1"/>
  <c r="G36"/>
  <c r="F36"/>
  <c r="AN34"/>
  <c r="E34"/>
  <c r="AO32"/>
  <c r="AN32"/>
  <c r="E32"/>
  <c r="G35"/>
  <c r="H35" s="1"/>
  <c r="G34"/>
  <c r="H34" s="1"/>
  <c r="F34"/>
  <c r="G33"/>
  <c r="H33" s="1"/>
  <c r="G32"/>
  <c r="H32" s="1"/>
  <c r="I65" i="11"/>
  <c r="J65" s="1"/>
  <c r="G65"/>
  <c r="H65" s="1"/>
  <c r="J63"/>
  <c r="I63"/>
  <c r="G63"/>
  <c r="H63" s="1"/>
  <c r="I58" i="10"/>
  <c r="J58" s="1"/>
  <c r="G58"/>
  <c r="H58" s="1"/>
  <c r="I56"/>
  <c r="J56" s="1"/>
  <c r="G56"/>
  <c r="H56" s="1"/>
  <c r="I54"/>
  <c r="J54" s="1"/>
  <c r="G54"/>
  <c r="H54" s="1"/>
  <c r="I52"/>
  <c r="J52" s="1"/>
  <c r="G52"/>
  <c r="H52" s="1"/>
  <c r="AN30" i="12"/>
  <c r="E30"/>
  <c r="AO28"/>
  <c r="AN28"/>
  <c r="E28"/>
  <c r="G31"/>
  <c r="H31" s="1"/>
  <c r="G30"/>
  <c r="H30" s="1"/>
  <c r="G29"/>
  <c r="H29" s="1"/>
  <c r="G28"/>
  <c r="H28" s="1"/>
  <c r="I50" i="10"/>
  <c r="J50" s="1"/>
  <c r="G50"/>
  <c r="H50" s="1"/>
  <c r="I48"/>
  <c r="J48" s="1"/>
  <c r="G48"/>
  <c r="H48" s="1"/>
  <c r="I46"/>
  <c r="J46" s="1"/>
  <c r="G46"/>
  <c r="H46" s="1"/>
  <c r="I44"/>
  <c r="J44" s="1"/>
  <c r="G44"/>
  <c r="H44" s="1"/>
  <c r="I61" i="11"/>
  <c r="J61" s="1"/>
  <c r="G61"/>
  <c r="H61" s="1"/>
  <c r="I59"/>
  <c r="J59" s="1"/>
  <c r="G59"/>
  <c r="H59" s="1"/>
  <c r="AN26" i="12"/>
  <c r="E26"/>
  <c r="AO24"/>
  <c r="AN24"/>
  <c r="E24"/>
  <c r="I42" i="10"/>
  <c r="J42" s="1"/>
  <c r="G42"/>
  <c r="H42" s="1"/>
  <c r="I40"/>
  <c r="J40" s="1"/>
  <c r="G40"/>
  <c r="H40" s="1"/>
  <c r="I38"/>
  <c r="J38" s="1"/>
  <c r="G38"/>
  <c r="H38" s="1"/>
  <c r="I36"/>
  <c r="J36" s="1"/>
  <c r="G36"/>
  <c r="H36" s="1"/>
  <c r="G27" i="12"/>
  <c r="H27" s="1"/>
  <c r="G26"/>
  <c r="H26" s="1"/>
  <c r="G25"/>
  <c r="H25" s="1"/>
  <c r="G24"/>
  <c r="H24" s="1"/>
  <c r="I57" i="11"/>
  <c r="J57" s="1"/>
  <c r="G57"/>
  <c r="H57" s="1"/>
  <c r="I55"/>
  <c r="J55" s="1"/>
  <c r="G55"/>
  <c r="H55" s="1"/>
  <c r="AN22" i="12"/>
  <c r="E22"/>
  <c r="AO20"/>
  <c r="AN20"/>
  <c r="E20"/>
  <c r="G23"/>
  <c r="H23" s="1"/>
  <c r="G22"/>
  <c r="H22" s="1"/>
  <c r="G21"/>
  <c r="H21" s="1"/>
  <c r="G20"/>
  <c r="H20" s="1"/>
  <c r="I53" i="11"/>
  <c r="J53" s="1"/>
  <c r="G53"/>
  <c r="H53" s="1"/>
  <c r="I51"/>
  <c r="J51" s="1"/>
  <c r="G51"/>
  <c r="H51" s="1"/>
  <c r="I34" i="10"/>
  <c r="J34" s="1"/>
  <c r="G34"/>
  <c r="H34" s="1"/>
  <c r="I32"/>
  <c r="J32" s="1"/>
  <c r="H32"/>
  <c r="G32"/>
  <c r="F32"/>
  <c r="I30"/>
  <c r="J30" s="1"/>
  <c r="G30"/>
  <c r="H30" s="1"/>
  <c r="I28"/>
  <c r="J28" s="1"/>
  <c r="G28"/>
  <c r="H28" s="1"/>
  <c r="AN18" i="12"/>
  <c r="E18"/>
  <c r="AO16"/>
  <c r="AN16"/>
  <c r="E16"/>
  <c r="G19"/>
  <c r="H19" s="1"/>
  <c r="G18"/>
  <c r="F18"/>
  <c r="G17"/>
  <c r="H17" s="1"/>
  <c r="G16"/>
  <c r="F16" s="1"/>
  <c r="I49" i="11"/>
  <c r="J49" s="1"/>
  <c r="G49"/>
  <c r="H49" s="1"/>
  <c r="J47"/>
  <c r="I47"/>
  <c r="G47"/>
  <c r="H47" s="1"/>
  <c r="I26" i="10"/>
  <c r="J26" s="1"/>
  <c r="G26"/>
  <c r="H26" s="1"/>
  <c r="I24"/>
  <c r="J24" s="1"/>
  <c r="G24"/>
  <c r="H24" s="1"/>
  <c r="I22"/>
  <c r="J22" s="1"/>
  <c r="G22"/>
  <c r="H22" s="1"/>
  <c r="I20"/>
  <c r="J20" s="1"/>
  <c r="G20"/>
  <c r="H20" s="1"/>
  <c r="AN14" i="12"/>
  <c r="E14"/>
  <c r="I45" i="11"/>
  <c r="J45" s="1"/>
  <c r="G45"/>
  <c r="H45" s="1"/>
  <c r="I43"/>
  <c r="J43" s="1"/>
  <c r="G43"/>
  <c r="H43" s="1"/>
  <c r="I18" i="10"/>
  <c r="J18" s="1"/>
  <c r="G18"/>
  <c r="H18" s="1"/>
  <c r="I16"/>
  <c r="J16" s="1"/>
  <c r="G16"/>
  <c r="H16" s="1"/>
  <c r="F70" l="1"/>
  <c r="F74"/>
  <c r="F68"/>
  <c r="F72"/>
  <c r="F73" i="11"/>
  <c r="F67"/>
  <c r="F69"/>
  <c r="F60" i="10"/>
  <c r="F64"/>
  <c r="F62"/>
  <c r="F66"/>
  <c r="H36" i="12"/>
  <c r="F32"/>
  <c r="F56" i="10"/>
  <c r="F63" i="11"/>
  <c r="F65"/>
  <c r="F52" i="10"/>
  <c r="F54"/>
  <c r="F58"/>
  <c r="F44"/>
  <c r="F24" i="12"/>
  <c r="F28"/>
  <c r="F30"/>
  <c r="F48" i="10"/>
  <c r="F46"/>
  <c r="F50"/>
  <c r="F59" i="11"/>
  <c r="F61"/>
  <c r="F55"/>
  <c r="F40" i="10"/>
  <c r="F36"/>
  <c r="F38"/>
  <c r="F42"/>
  <c r="F26" i="12"/>
  <c r="F57" i="11"/>
  <c r="F20" i="12"/>
  <c r="F22"/>
  <c r="F51" i="11"/>
  <c r="F53"/>
  <c r="F28" i="10"/>
  <c r="F30"/>
  <c r="F34"/>
  <c r="H18" i="12"/>
  <c r="H16"/>
  <c r="F24" i="10"/>
  <c r="F47" i="11"/>
  <c r="F49"/>
  <c r="F20" i="10"/>
  <c r="F22"/>
  <c r="F26"/>
  <c r="F43" i="11"/>
  <c r="F45"/>
  <c r="F18" i="10"/>
  <c r="F16"/>
  <c r="AO12" i="12" l="1"/>
  <c r="AN12"/>
  <c r="E12"/>
  <c r="G12"/>
  <c r="G13"/>
  <c r="G14"/>
  <c r="H14" s="1"/>
  <c r="G15"/>
  <c r="I14" i="10"/>
  <c r="J14" s="1"/>
  <c r="G14"/>
  <c r="H14" s="1"/>
  <c r="I12"/>
  <c r="J12" s="1"/>
  <c r="G12"/>
  <c r="H12" s="1"/>
  <c r="F12"/>
  <c r="AN10" i="12"/>
  <c r="E10"/>
  <c r="AO8"/>
  <c r="E8"/>
  <c r="G11"/>
  <c r="H11" s="1"/>
  <c r="G10"/>
  <c r="H10" s="1"/>
  <c r="G9"/>
  <c r="H9" s="1"/>
  <c r="G8"/>
  <c r="H8" s="1"/>
  <c r="I10" i="10"/>
  <c r="J10" s="1"/>
  <c r="G10"/>
  <c r="H10" s="1"/>
  <c r="I8"/>
  <c r="J8" s="1"/>
  <c r="G8"/>
  <c r="H8" s="1"/>
  <c r="I41" i="11"/>
  <c r="J41" s="1"/>
  <c r="G41"/>
  <c r="H41" s="1"/>
  <c r="I39"/>
  <c r="J39" s="1"/>
  <c r="G39"/>
  <c r="H39" s="1"/>
  <c r="F39"/>
  <c r="AN6" i="12"/>
  <c r="AO4"/>
  <c r="AN4"/>
  <c r="E6"/>
  <c r="G7"/>
  <c r="H7" s="1"/>
  <c r="G6"/>
  <c r="H6" s="1"/>
  <c r="E4"/>
  <c r="G5"/>
  <c r="H5" s="1"/>
  <c r="G4"/>
  <c r="H4" s="1"/>
  <c r="I37" i="11"/>
  <c r="J37" s="1"/>
  <c r="G37"/>
  <c r="H37" s="1"/>
  <c r="I35"/>
  <c r="J35" s="1"/>
  <c r="G35"/>
  <c r="H35" s="1"/>
  <c r="I33"/>
  <c r="J33" s="1"/>
  <c r="G33"/>
  <c r="H33" s="1"/>
  <c r="I31"/>
  <c r="J31" s="1"/>
  <c r="G31"/>
  <c r="H31" s="1"/>
  <c r="I29"/>
  <c r="J29" s="1"/>
  <c r="G29"/>
  <c r="H29" s="1"/>
  <c r="I27"/>
  <c r="J27" s="1"/>
  <c r="G27"/>
  <c r="H27" s="1"/>
  <c r="I25"/>
  <c r="J25" s="1"/>
  <c r="G25"/>
  <c r="H25" s="1"/>
  <c r="I23"/>
  <c r="J23" s="1"/>
  <c r="G23"/>
  <c r="H23" s="1"/>
  <c r="I21"/>
  <c r="J21" s="1"/>
  <c r="G21"/>
  <c r="H21" s="1"/>
  <c r="I19"/>
  <c r="J19" s="1"/>
  <c r="G19"/>
  <c r="H19" s="1"/>
  <c r="I5"/>
  <c r="J5" s="1"/>
  <c r="G5"/>
  <c r="H5" s="1"/>
  <c r="I3"/>
  <c r="J3" s="1"/>
  <c r="G3"/>
  <c r="H3" s="1"/>
  <c r="I9"/>
  <c r="J9" s="1"/>
  <c r="G9"/>
  <c r="H9" s="1"/>
  <c r="I7"/>
  <c r="J7" s="1"/>
  <c r="G7"/>
  <c r="H7" s="1"/>
  <c r="I13"/>
  <c r="J13" s="1"/>
  <c r="G13"/>
  <c r="H13" s="1"/>
  <c r="I11"/>
  <c r="J11" s="1"/>
  <c r="G11"/>
  <c r="H11" s="1"/>
  <c r="I6" i="10"/>
  <c r="J6" s="1"/>
  <c r="G6"/>
  <c r="H6" s="1"/>
  <c r="I4"/>
  <c r="J4" s="1"/>
  <c r="G4"/>
  <c r="H4" s="1"/>
  <c r="G5" i="5"/>
  <c r="H5" s="1"/>
  <c r="G4"/>
  <c r="H4" s="1"/>
  <c r="F14" i="12" l="1"/>
  <c r="F12"/>
  <c r="H15"/>
  <c r="H12"/>
  <c r="F6"/>
  <c r="F8"/>
  <c r="F4"/>
  <c r="H13"/>
  <c r="F14" i="10"/>
  <c r="F10" i="12"/>
  <c r="F10" i="10"/>
  <c r="F8"/>
  <c r="F41" i="11"/>
  <c r="F6" i="10"/>
  <c r="F37" i="11"/>
  <c r="F35"/>
  <c r="F31"/>
  <c r="F33"/>
  <c r="F27"/>
  <c r="F29"/>
  <c r="F25"/>
  <c r="F23"/>
  <c r="F19"/>
  <c r="F21"/>
  <c r="F3"/>
  <c r="F5"/>
  <c r="F9"/>
  <c r="F7"/>
  <c r="F11"/>
  <c r="F13"/>
  <c r="F4" i="10"/>
  <c r="F4" i="5"/>
  <c r="I17" i="11" l="1"/>
  <c r="J17" s="1"/>
  <c r="G17"/>
  <c r="H17" s="1"/>
  <c r="I15"/>
  <c r="J15" s="1"/>
  <c r="G15"/>
  <c r="H15" s="1"/>
  <c r="F17" l="1"/>
  <c r="F15"/>
</calcChain>
</file>

<file path=xl/sharedStrings.xml><?xml version="1.0" encoding="utf-8"?>
<sst xmlns="http://schemas.openxmlformats.org/spreadsheetml/2006/main" count="609" uniqueCount="146">
  <si>
    <t>日期</t>
    <phoneticPr fontId="1" type="noConversion"/>
  </si>
  <si>
    <t>日期</t>
    <phoneticPr fontId="1" type="noConversion"/>
  </si>
  <si>
    <t>班別</t>
    <phoneticPr fontId="1" type="noConversion"/>
  </si>
  <si>
    <t>外观不良明细</t>
    <phoneticPr fontId="1" type="noConversion"/>
  </si>
  <si>
    <t>庫存</t>
    <phoneticPr fontId="4" type="noConversion"/>
  </si>
  <si>
    <t>待流      線</t>
    <phoneticPr fontId="1" type="noConversion"/>
  </si>
  <si>
    <t>待驗</t>
    <phoneticPr fontId="1" type="noConversion"/>
  </si>
  <si>
    <t>入庫數</t>
    <phoneticPr fontId="1" type="noConversion"/>
  </si>
  <si>
    <t>尺寸NG</t>
    <phoneticPr fontId="1" type="noConversion"/>
  </si>
  <si>
    <t>人力</t>
    <phoneticPr fontId="4" type="noConversion"/>
  </si>
  <si>
    <t>投入</t>
    <phoneticPr fontId="1" type="noConversion"/>
  </si>
  <si>
    <t>人力</t>
    <phoneticPr fontId="1" type="noConversion"/>
  </si>
  <si>
    <t>人均</t>
    <phoneticPr fontId="1" type="noConversion"/>
  </si>
  <si>
    <t>白班</t>
    <phoneticPr fontId="1" type="noConversion"/>
  </si>
  <si>
    <t>线别</t>
    <phoneticPr fontId="1" type="noConversion"/>
  </si>
  <si>
    <t>投入数</t>
    <phoneticPr fontId="1" type="noConversion"/>
  </si>
  <si>
    <t>良品数</t>
    <phoneticPr fontId="1" type="noConversion"/>
  </si>
  <si>
    <t>不良/报废</t>
    <phoneticPr fontId="1" type="noConversion"/>
  </si>
  <si>
    <t>不良/报废率</t>
    <phoneticPr fontId="1" type="noConversion"/>
  </si>
  <si>
    <t>母模压伤</t>
    <phoneticPr fontId="1" type="noConversion"/>
  </si>
  <si>
    <t>母模刀痕</t>
    <phoneticPr fontId="1" type="noConversion"/>
  </si>
  <si>
    <t>母模过切</t>
    <phoneticPr fontId="1" type="noConversion"/>
  </si>
  <si>
    <t>手指槽刀痕</t>
    <phoneticPr fontId="1" type="noConversion"/>
  </si>
  <si>
    <t>杂质</t>
    <phoneticPr fontId="1" type="noConversion"/>
  </si>
  <si>
    <t>侧边过切</t>
    <phoneticPr fontId="1" type="noConversion"/>
  </si>
  <si>
    <t>螺牙扩孔</t>
    <phoneticPr fontId="1" type="noConversion"/>
  </si>
  <si>
    <t>螺牙圈数NG</t>
    <phoneticPr fontId="1" type="noConversion"/>
  </si>
  <si>
    <t>螺牙断刀</t>
    <phoneticPr fontId="1" type="noConversion"/>
  </si>
  <si>
    <t>螺牙顶凸</t>
    <phoneticPr fontId="1" type="noConversion"/>
  </si>
  <si>
    <t>公模过切</t>
    <phoneticPr fontId="1" type="noConversion"/>
  </si>
  <si>
    <t>公模断刀</t>
    <phoneticPr fontId="1" type="noConversion"/>
  </si>
  <si>
    <t>漏加工</t>
    <phoneticPr fontId="1" type="noConversion"/>
  </si>
  <si>
    <t>碰伤</t>
    <phoneticPr fontId="1" type="noConversion"/>
  </si>
  <si>
    <t>变形</t>
    <phoneticPr fontId="1" type="noConversion"/>
  </si>
  <si>
    <t>凹印</t>
    <phoneticPr fontId="1" type="noConversion"/>
  </si>
  <si>
    <t>过磨</t>
    <phoneticPr fontId="1" type="noConversion"/>
  </si>
  <si>
    <t>投入數</t>
    <phoneticPr fontId="1" type="noConversion"/>
  </si>
  <si>
    <t>良品數</t>
    <phoneticPr fontId="1" type="noConversion"/>
  </si>
  <si>
    <t>報廢數</t>
    <phoneticPr fontId="1" type="noConversion"/>
  </si>
  <si>
    <t>報廢率</t>
    <phoneticPr fontId="1" type="noConversion"/>
  </si>
  <si>
    <t>不良數</t>
    <phoneticPr fontId="1" type="noConversion"/>
  </si>
  <si>
    <t>不良率</t>
    <phoneticPr fontId="1" type="noConversion"/>
  </si>
  <si>
    <t>不良</t>
    <phoneticPr fontId="1" type="noConversion"/>
  </si>
  <si>
    <t>报废</t>
    <phoneticPr fontId="1" type="noConversion"/>
  </si>
  <si>
    <t>OLDMAN-C CNC全檢線日報表</t>
    <phoneticPr fontId="1" type="noConversion"/>
  </si>
  <si>
    <t>位置度</t>
    <phoneticPr fontId="1" type="noConversion"/>
  </si>
  <si>
    <t>键盘框过切</t>
    <phoneticPr fontId="1" type="noConversion"/>
  </si>
  <si>
    <t>转轴过切</t>
    <phoneticPr fontId="1" type="noConversion"/>
  </si>
  <si>
    <t>C角过切</t>
    <phoneticPr fontId="1" type="noConversion"/>
  </si>
  <si>
    <t>螺牙偏孔</t>
    <phoneticPr fontId="1" type="noConversion"/>
  </si>
  <si>
    <t>柱子NG</t>
    <phoneticPr fontId="1" type="noConversion"/>
  </si>
  <si>
    <t>侧孔NG</t>
    <phoneticPr fontId="1" type="noConversion"/>
  </si>
  <si>
    <t>指纹孔NG</t>
    <phoneticPr fontId="1" type="noConversion"/>
  </si>
  <si>
    <t>脚垫槽NG</t>
    <phoneticPr fontId="1" type="noConversion"/>
  </si>
  <si>
    <t>机种/品名</t>
    <phoneticPr fontId="1" type="noConversion"/>
  </si>
  <si>
    <t>母模刀痕</t>
    <phoneticPr fontId="1" type="noConversion"/>
  </si>
  <si>
    <t>母模过切</t>
    <phoneticPr fontId="1" type="noConversion"/>
  </si>
  <si>
    <t>手指痕刀痕</t>
    <phoneticPr fontId="1" type="noConversion"/>
  </si>
  <si>
    <t>杂质</t>
    <phoneticPr fontId="1" type="noConversion"/>
  </si>
  <si>
    <t>侧边过切</t>
    <phoneticPr fontId="1" type="noConversion"/>
  </si>
  <si>
    <t>螺牙断刀</t>
    <phoneticPr fontId="1" type="noConversion"/>
  </si>
  <si>
    <t>螺牙扩孔</t>
    <phoneticPr fontId="1" type="noConversion"/>
  </si>
  <si>
    <t>螺牙圈数NG</t>
    <phoneticPr fontId="1" type="noConversion"/>
  </si>
  <si>
    <t>螺牙顶凸</t>
    <phoneticPr fontId="1" type="noConversion"/>
  </si>
  <si>
    <t>公模过切</t>
    <phoneticPr fontId="1" type="noConversion"/>
  </si>
  <si>
    <t>公模断刀</t>
    <phoneticPr fontId="1" type="noConversion"/>
  </si>
  <si>
    <t>漏加工</t>
    <phoneticPr fontId="1" type="noConversion"/>
  </si>
  <si>
    <t>碰伤</t>
    <phoneticPr fontId="1" type="noConversion"/>
  </si>
  <si>
    <t>变形</t>
    <phoneticPr fontId="1" type="noConversion"/>
  </si>
  <si>
    <t>凹印</t>
    <phoneticPr fontId="1" type="noConversion"/>
  </si>
  <si>
    <t>过磨</t>
    <phoneticPr fontId="1" type="noConversion"/>
  </si>
  <si>
    <t>侧边刀痕</t>
    <phoneticPr fontId="1" type="noConversion"/>
  </si>
  <si>
    <t>大面肉厚</t>
    <phoneticPr fontId="1" type="noConversion"/>
  </si>
  <si>
    <t>刻字NG</t>
    <phoneticPr fontId="1" type="noConversion"/>
  </si>
  <si>
    <t>尺寸NG</t>
    <phoneticPr fontId="1" type="noConversion"/>
  </si>
  <si>
    <t>倒角NG</t>
    <phoneticPr fontId="1" type="noConversion"/>
  </si>
  <si>
    <t>LOGO断刀</t>
    <phoneticPr fontId="1" type="noConversion"/>
  </si>
  <si>
    <t>偏孔</t>
    <phoneticPr fontId="1" type="noConversion"/>
  </si>
  <si>
    <t>真空不良</t>
    <phoneticPr fontId="1" type="noConversion"/>
  </si>
  <si>
    <t>LOGO过切</t>
    <phoneticPr fontId="1" type="noConversion"/>
  </si>
  <si>
    <t>散热孔过切</t>
    <phoneticPr fontId="1" type="noConversion"/>
  </si>
  <si>
    <t>CNC全檢線日報表</t>
    <phoneticPr fontId="1" type="noConversion"/>
  </si>
  <si>
    <t>M4</t>
    <phoneticPr fontId="1" type="noConversion"/>
  </si>
  <si>
    <t>14寸一体版</t>
    <phoneticPr fontId="1" type="noConversion"/>
  </si>
  <si>
    <t>压伤</t>
    <phoneticPr fontId="1" type="noConversion"/>
  </si>
  <si>
    <t>工站别</t>
    <phoneticPr fontId="1" type="noConversion"/>
  </si>
  <si>
    <t>M2</t>
    <phoneticPr fontId="1" type="noConversion"/>
  </si>
  <si>
    <t>M3</t>
    <phoneticPr fontId="1" type="noConversion"/>
  </si>
  <si>
    <t>夜班</t>
    <phoneticPr fontId="1" type="noConversion"/>
  </si>
  <si>
    <t>剖开</t>
    <phoneticPr fontId="1" type="noConversion"/>
  </si>
  <si>
    <t>母模断刀</t>
    <phoneticPr fontId="1" type="noConversion"/>
  </si>
  <si>
    <t>沙拉</t>
    <phoneticPr fontId="1" type="noConversion"/>
  </si>
  <si>
    <t>夜班</t>
    <phoneticPr fontId="1" type="noConversion"/>
  </si>
  <si>
    <t>PL过切</t>
    <phoneticPr fontId="1" type="noConversion"/>
  </si>
  <si>
    <t>公模压伤</t>
    <phoneticPr fontId="1" type="noConversion"/>
  </si>
  <si>
    <t>刻字断刀</t>
    <phoneticPr fontId="1" type="noConversion"/>
  </si>
  <si>
    <t>公模断差</t>
    <phoneticPr fontId="1" type="noConversion"/>
  </si>
  <si>
    <t>卡勾过切</t>
    <phoneticPr fontId="1" type="noConversion"/>
  </si>
  <si>
    <t>母模U面断差</t>
    <phoneticPr fontId="1" type="noConversion"/>
  </si>
  <si>
    <t>卡勾变形</t>
    <phoneticPr fontId="1" type="noConversion"/>
  </si>
  <si>
    <t>内侧变形</t>
    <phoneticPr fontId="1" type="noConversion"/>
  </si>
  <si>
    <t>耳机孔孔径NG</t>
    <phoneticPr fontId="1" type="noConversion"/>
  </si>
  <si>
    <t>螺牙倒角NG</t>
    <phoneticPr fontId="1" type="noConversion"/>
  </si>
  <si>
    <t>母模凹印</t>
    <phoneticPr fontId="1" type="noConversion"/>
  </si>
  <si>
    <t>侧孔过切</t>
    <phoneticPr fontId="1" type="noConversion"/>
  </si>
  <si>
    <t>侧孔变形</t>
    <phoneticPr fontId="1" type="noConversion"/>
  </si>
  <si>
    <t>电源孔倒角NG</t>
    <phoneticPr fontId="1" type="noConversion"/>
  </si>
  <si>
    <t>侧孔断刀</t>
    <phoneticPr fontId="1" type="noConversion"/>
  </si>
  <si>
    <t>四周边碰伤</t>
    <phoneticPr fontId="1" type="noConversion"/>
  </si>
  <si>
    <t>母模E面过切</t>
    <phoneticPr fontId="1" type="noConversion"/>
  </si>
  <si>
    <t>母模U面过切</t>
    <phoneticPr fontId="1" type="noConversion"/>
  </si>
  <si>
    <t>母模划伤</t>
    <phoneticPr fontId="1" type="noConversion"/>
  </si>
  <si>
    <t>切断</t>
    <phoneticPr fontId="1" type="noConversion"/>
  </si>
  <si>
    <t>散热孔过切</t>
    <phoneticPr fontId="1" type="noConversion"/>
  </si>
  <si>
    <t>SD槽过切</t>
    <phoneticPr fontId="1" type="noConversion"/>
  </si>
  <si>
    <t>2.13槽过切</t>
    <phoneticPr fontId="1" type="noConversion"/>
  </si>
  <si>
    <t>2.13槽碰伤</t>
    <phoneticPr fontId="1" type="noConversion"/>
  </si>
  <si>
    <t>摄像孔肉厚过切</t>
    <phoneticPr fontId="1" type="noConversion"/>
  </si>
  <si>
    <t>变形</t>
    <phoneticPr fontId="1" type="noConversion"/>
  </si>
  <si>
    <t>杂质</t>
    <phoneticPr fontId="1" type="noConversion"/>
  </si>
  <si>
    <t>螺牙顶凸</t>
    <phoneticPr fontId="1" type="noConversion"/>
  </si>
  <si>
    <t>漏加工</t>
    <phoneticPr fontId="1" type="noConversion"/>
  </si>
  <si>
    <t>手指槽过切</t>
    <phoneticPr fontId="1" type="noConversion"/>
  </si>
  <si>
    <t>耳机孔肉厚NG</t>
    <phoneticPr fontId="1" type="noConversion"/>
  </si>
  <si>
    <t>刻字错误</t>
    <phoneticPr fontId="1" type="noConversion"/>
  </si>
  <si>
    <t>1.2螺牙孔扩孔</t>
    <phoneticPr fontId="1" type="noConversion"/>
  </si>
  <si>
    <t>1.6螺牙孔扩孔</t>
    <phoneticPr fontId="1" type="noConversion"/>
  </si>
  <si>
    <t>侧1.2螺牙孔扩孔</t>
    <phoneticPr fontId="1" type="noConversion"/>
  </si>
  <si>
    <t>摄像孔孔径NG</t>
    <phoneticPr fontId="1" type="noConversion"/>
  </si>
  <si>
    <t>母模F面过切</t>
    <phoneticPr fontId="1" type="noConversion"/>
  </si>
  <si>
    <t>检具NG</t>
    <phoneticPr fontId="1" type="noConversion"/>
  </si>
  <si>
    <t>检具NG</t>
    <phoneticPr fontId="1" type="noConversion"/>
  </si>
  <si>
    <t>大黄蜂 CNC全檢線日報表</t>
    <phoneticPr fontId="1" type="noConversion"/>
  </si>
  <si>
    <t>M3</t>
    <phoneticPr fontId="1" type="noConversion"/>
  </si>
  <si>
    <t>检具NG</t>
    <phoneticPr fontId="1" type="noConversion"/>
  </si>
  <si>
    <t>夜班</t>
    <phoneticPr fontId="1" type="noConversion"/>
  </si>
  <si>
    <t>偏孔</t>
    <phoneticPr fontId="1" type="noConversion"/>
  </si>
  <si>
    <t>夜班</t>
    <phoneticPr fontId="1" type="noConversion"/>
  </si>
  <si>
    <t>14寸天线盖</t>
    <phoneticPr fontId="1" type="noConversion"/>
  </si>
  <si>
    <t>M4</t>
    <phoneticPr fontId="1" type="noConversion"/>
  </si>
  <si>
    <t>不良</t>
    <phoneticPr fontId="1" type="noConversion"/>
  </si>
  <si>
    <t>报废</t>
    <phoneticPr fontId="1" type="noConversion"/>
  </si>
  <si>
    <t>白班</t>
    <phoneticPr fontId="1" type="noConversion"/>
  </si>
  <si>
    <t>毛刺</t>
    <phoneticPr fontId="1" type="noConversion"/>
  </si>
  <si>
    <t>侧边刀痕</t>
    <phoneticPr fontId="1" type="noConversion"/>
  </si>
  <si>
    <t>划伤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</si>
</sst>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m/d;@"/>
    <numFmt numFmtId="177" formatCode="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2"/>
      <charset val="136"/>
      <scheme val="minor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/>
    </xf>
    <xf numFmtId="10" fontId="5" fillId="4" borderId="2" xfId="0" applyNumberFormat="1" applyFont="1" applyFill="1" applyBorder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77" fontId="5" fillId="3" borderId="5" xfId="0" applyNumberFormat="1" applyFont="1" applyFill="1" applyBorder="1" applyAlignment="1">
      <alignment horizontal="center" vertical="center"/>
    </xf>
    <xf numFmtId="177" fontId="5" fillId="3" borderId="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76" fontId="5" fillId="0" borderId="6" xfId="0" applyNumberFormat="1" applyFont="1" applyBorder="1" applyAlignment="1">
      <alignment horizontal="center" vertical="center" wrapText="1"/>
    </xf>
    <xf numFmtId="10" fontId="5" fillId="0" borderId="5" xfId="1" applyNumberFormat="1" applyFont="1" applyBorder="1" applyAlignment="1">
      <alignment horizontal="center" vertical="center"/>
    </xf>
    <xf numFmtId="10" fontId="5" fillId="0" borderId="6" xfId="1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5"/>
  <sheetViews>
    <sheetView zoomScale="90" zoomScaleNormal="90" workbookViewId="0">
      <pane xSplit="6" ySplit="3" topLeftCell="G4" activePane="bottomRight" state="frozen"/>
      <selection activeCell="AQ76" sqref="AQ76:AQ77"/>
      <selection pane="topRight" activeCell="AQ76" sqref="AQ76:AQ77"/>
      <selection pane="bottomLeft" activeCell="AQ76" sqref="AQ76:AQ77"/>
      <selection pane="bottomRight" activeCell="B13" sqref="B13"/>
    </sheetView>
  </sheetViews>
  <sheetFormatPr defaultRowHeight="13.5"/>
  <cols>
    <col min="7" max="7" width="5.5" customWidth="1"/>
    <col min="8" max="8" width="10.25" customWidth="1"/>
    <col min="9" max="36" width="5.625" customWidth="1"/>
    <col min="42" max="42" width="12" bestFit="1" customWidth="1"/>
  </cols>
  <sheetData>
    <row r="1" spans="1:42" ht="25.5">
      <c r="A1" s="43" t="s">
        <v>44</v>
      </c>
      <c r="B1" s="43"/>
      <c r="C1" s="43"/>
      <c r="D1" s="43"/>
      <c r="E1" s="43"/>
      <c r="F1" s="43"/>
      <c r="G1" s="43"/>
      <c r="H1" s="43"/>
      <c r="I1" s="43"/>
      <c r="J1" s="43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2"/>
      <c r="AG1" s="12"/>
      <c r="AH1" s="12"/>
      <c r="AI1" s="12"/>
      <c r="AJ1" s="12"/>
    </row>
    <row r="2" spans="1:42" s="2" customFormat="1" ht="23.25" customHeight="1">
      <c r="A2" s="45" t="s">
        <v>1</v>
      </c>
      <c r="B2" s="15"/>
      <c r="C2" s="46" t="s">
        <v>2</v>
      </c>
      <c r="D2" s="46" t="s">
        <v>14</v>
      </c>
      <c r="E2" s="46" t="s">
        <v>15</v>
      </c>
      <c r="F2" s="46" t="s">
        <v>16</v>
      </c>
      <c r="G2" s="11"/>
      <c r="H2" s="47" t="s">
        <v>3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16"/>
      <c r="AG2" s="18"/>
      <c r="AH2" s="17"/>
      <c r="AI2" s="27"/>
      <c r="AJ2" s="9"/>
      <c r="AK2" s="44" t="s">
        <v>4</v>
      </c>
      <c r="AL2" s="44"/>
      <c r="AM2" s="44"/>
      <c r="AN2" s="44" t="s">
        <v>9</v>
      </c>
      <c r="AO2" s="44"/>
      <c r="AP2" s="44"/>
    </row>
    <row r="3" spans="1:42" s="2" customFormat="1" ht="45" customHeight="1">
      <c r="A3" s="45"/>
      <c r="B3" s="15"/>
      <c r="C3" s="46"/>
      <c r="D3" s="46"/>
      <c r="E3" s="46"/>
      <c r="F3" s="46"/>
      <c r="G3" s="8" t="s">
        <v>17</v>
      </c>
      <c r="H3" s="8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3" t="s">
        <v>25</v>
      </c>
      <c r="P3" s="3" t="s">
        <v>49</v>
      </c>
      <c r="Q3" s="3" t="s">
        <v>26</v>
      </c>
      <c r="R3" s="3" t="s">
        <v>27</v>
      </c>
      <c r="S3" s="3" t="s">
        <v>28</v>
      </c>
      <c r="T3" s="3" t="s">
        <v>29</v>
      </c>
      <c r="U3" s="3" t="s">
        <v>30</v>
      </c>
      <c r="V3" s="3" t="s">
        <v>31</v>
      </c>
      <c r="W3" s="3" t="s">
        <v>32</v>
      </c>
      <c r="X3" s="3" t="s">
        <v>33</v>
      </c>
      <c r="Y3" s="3" t="s">
        <v>34</v>
      </c>
      <c r="Z3" s="3" t="s">
        <v>35</v>
      </c>
      <c r="AA3" s="3" t="s">
        <v>48</v>
      </c>
      <c r="AB3" s="3" t="s">
        <v>50</v>
      </c>
      <c r="AC3" s="3" t="s">
        <v>51</v>
      </c>
      <c r="AD3" s="3" t="s">
        <v>53</v>
      </c>
      <c r="AE3" s="6" t="s">
        <v>8</v>
      </c>
      <c r="AF3" s="6" t="s">
        <v>46</v>
      </c>
      <c r="AG3" s="6" t="s">
        <v>52</v>
      </c>
      <c r="AH3" s="6" t="s">
        <v>47</v>
      </c>
      <c r="AI3" s="6" t="s">
        <v>80</v>
      </c>
      <c r="AJ3" s="3" t="s">
        <v>45</v>
      </c>
      <c r="AK3" s="1" t="s">
        <v>5</v>
      </c>
      <c r="AL3" s="1" t="s">
        <v>6</v>
      </c>
      <c r="AM3" s="1" t="s">
        <v>7</v>
      </c>
      <c r="AN3" s="7" t="s">
        <v>10</v>
      </c>
      <c r="AO3" s="7" t="s">
        <v>11</v>
      </c>
      <c r="AP3" s="7" t="s">
        <v>12</v>
      </c>
    </row>
    <row r="4" spans="1:42" s="2" customFormat="1" ht="28.5" customHeight="1">
      <c r="A4" s="51">
        <v>43493</v>
      </c>
      <c r="B4" s="52" t="s">
        <v>82</v>
      </c>
      <c r="C4" s="49" t="s">
        <v>88</v>
      </c>
      <c r="D4" s="49"/>
      <c r="E4" s="49"/>
      <c r="F4" s="49">
        <f>+E4-G4-G5</f>
        <v>0</v>
      </c>
      <c r="G4" s="4">
        <f t="shared" ref="G4:G5" si="0">SUM(I4:AJ4)</f>
        <v>0</v>
      </c>
      <c r="H4" s="14" t="e">
        <f t="shared" ref="H4:H5" si="1">+G4/E4</f>
        <v>#DIV/0!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39"/>
      <c r="AL4" s="39"/>
      <c r="AM4" s="39"/>
      <c r="AN4" s="39"/>
      <c r="AO4" s="39"/>
      <c r="AP4" s="41"/>
    </row>
    <row r="5" spans="1:42" s="2" customFormat="1" ht="28.5" customHeight="1">
      <c r="A5" s="51"/>
      <c r="B5" s="53"/>
      <c r="C5" s="50"/>
      <c r="D5" s="50"/>
      <c r="E5" s="50"/>
      <c r="F5" s="50"/>
      <c r="G5" s="5">
        <f t="shared" si="0"/>
        <v>0</v>
      </c>
      <c r="H5" s="13" t="e">
        <f t="shared" si="1"/>
        <v>#DIV/0!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0"/>
      <c r="AL5" s="40"/>
      <c r="AM5" s="40"/>
      <c r="AN5" s="40"/>
      <c r="AO5" s="40"/>
      <c r="AP5" s="42"/>
    </row>
  </sheetData>
  <autoFilter ref="A3:AP3">
    <filterColumn colId="28"/>
    <filterColumn colId="29"/>
    <filterColumn colId="32"/>
    <filterColumn colId="34"/>
  </autoFilter>
  <mergeCells count="21">
    <mergeCell ref="A4:A5"/>
    <mergeCell ref="B4:B5"/>
    <mergeCell ref="C4:C5"/>
    <mergeCell ref="D4:D5"/>
    <mergeCell ref="E4:E5"/>
    <mergeCell ref="AO4:AO5"/>
    <mergeCell ref="AP4:AP5"/>
    <mergeCell ref="A1:J1"/>
    <mergeCell ref="AK2:AM2"/>
    <mergeCell ref="A2:A3"/>
    <mergeCell ref="C2:C3"/>
    <mergeCell ref="D2:D3"/>
    <mergeCell ref="E2:E3"/>
    <mergeCell ref="F2:F3"/>
    <mergeCell ref="H2:AE2"/>
    <mergeCell ref="AN2:AP2"/>
    <mergeCell ref="F4:F5"/>
    <mergeCell ref="AK4:AK5"/>
    <mergeCell ref="AL4:AL5"/>
    <mergeCell ref="AM4:AM5"/>
    <mergeCell ref="AN4:AN5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75"/>
  <sheetViews>
    <sheetView zoomScale="80" zoomScaleNormal="80" workbookViewId="0">
      <pane xSplit="11" ySplit="3" topLeftCell="AJ68" activePane="bottomRight" state="frozen"/>
      <selection activeCell="AQ77" sqref="AQ77"/>
      <selection pane="topRight" activeCell="AQ77" sqref="AQ77"/>
      <selection pane="bottomLeft" activeCell="AQ77" sqref="AQ77"/>
      <selection pane="bottomRight" activeCell="AW75" sqref="AW75"/>
    </sheetView>
  </sheetViews>
  <sheetFormatPr defaultRowHeight="13.5"/>
  <cols>
    <col min="12" max="42" width="5.625" customWidth="1"/>
    <col min="48" max="48" width="12" bestFit="1" customWidth="1"/>
  </cols>
  <sheetData>
    <row r="1" spans="1:48" ht="25.5">
      <c r="A1" s="58" t="s">
        <v>81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20"/>
    </row>
    <row r="2" spans="1:48" s="2" customFormat="1" ht="23.25" customHeight="1">
      <c r="A2" s="45" t="s">
        <v>0</v>
      </c>
      <c r="B2" s="46" t="s">
        <v>2</v>
      </c>
      <c r="C2" s="59" t="s">
        <v>54</v>
      </c>
      <c r="D2" s="59" t="s">
        <v>85</v>
      </c>
      <c r="E2" s="46" t="s">
        <v>36</v>
      </c>
      <c r="F2" s="46" t="s">
        <v>37</v>
      </c>
      <c r="G2" s="46" t="s">
        <v>38</v>
      </c>
      <c r="H2" s="46" t="s">
        <v>39</v>
      </c>
      <c r="I2" s="46" t="s">
        <v>40</v>
      </c>
      <c r="J2" s="46" t="s">
        <v>41</v>
      </c>
      <c r="K2" s="47" t="s">
        <v>3</v>
      </c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4" t="s">
        <v>4</v>
      </c>
      <c r="AR2" s="44"/>
      <c r="AS2" s="44"/>
      <c r="AT2" s="44" t="s">
        <v>9</v>
      </c>
      <c r="AU2" s="44"/>
      <c r="AV2" s="44"/>
    </row>
    <row r="3" spans="1:48" s="2" customFormat="1" ht="45" customHeight="1">
      <c r="A3" s="45"/>
      <c r="B3" s="46"/>
      <c r="C3" s="60"/>
      <c r="D3" s="60"/>
      <c r="E3" s="46"/>
      <c r="F3" s="46"/>
      <c r="G3" s="46"/>
      <c r="H3" s="46"/>
      <c r="I3" s="46"/>
      <c r="J3" s="46"/>
      <c r="K3" s="21"/>
      <c r="L3" s="3" t="s">
        <v>84</v>
      </c>
      <c r="M3" s="3" t="s">
        <v>55</v>
      </c>
      <c r="N3" s="3" t="s">
        <v>56</v>
      </c>
      <c r="O3" s="3" t="s">
        <v>57</v>
      </c>
      <c r="P3" s="3" t="s">
        <v>58</v>
      </c>
      <c r="Q3" s="3" t="s">
        <v>59</v>
      </c>
      <c r="R3" s="3" t="s">
        <v>61</v>
      </c>
      <c r="S3" s="3" t="s">
        <v>62</v>
      </c>
      <c r="T3" s="3" t="s">
        <v>60</v>
      </c>
      <c r="U3" s="3" t="s">
        <v>63</v>
      </c>
      <c r="V3" s="3" t="s">
        <v>64</v>
      </c>
      <c r="W3" s="3" t="s">
        <v>65</v>
      </c>
      <c r="X3" s="3" t="s">
        <v>66</v>
      </c>
      <c r="Y3" s="3" t="s">
        <v>67</v>
      </c>
      <c r="Z3" s="3" t="s">
        <v>68</v>
      </c>
      <c r="AA3" s="3" t="s">
        <v>69</v>
      </c>
      <c r="AB3" s="3" t="s">
        <v>70</v>
      </c>
      <c r="AC3" s="3" t="s">
        <v>71</v>
      </c>
      <c r="AD3" s="3" t="s">
        <v>72</v>
      </c>
      <c r="AE3" s="3" t="s">
        <v>73</v>
      </c>
      <c r="AF3" s="22" t="s">
        <v>74</v>
      </c>
      <c r="AG3" s="23" t="s">
        <v>75</v>
      </c>
      <c r="AH3" s="23" t="s">
        <v>76</v>
      </c>
      <c r="AI3" s="24" t="s">
        <v>77</v>
      </c>
      <c r="AJ3" s="25" t="s">
        <v>78</v>
      </c>
      <c r="AK3" s="26" t="s">
        <v>79</v>
      </c>
      <c r="AL3" s="28" t="s">
        <v>89</v>
      </c>
      <c r="AM3" s="30" t="s">
        <v>90</v>
      </c>
      <c r="AN3" s="38" t="s">
        <v>145</v>
      </c>
      <c r="AO3" s="6" t="s">
        <v>130</v>
      </c>
      <c r="AP3" s="36" t="s">
        <v>143</v>
      </c>
      <c r="AQ3" s="19" t="s">
        <v>5</v>
      </c>
      <c r="AR3" s="19" t="s">
        <v>6</v>
      </c>
      <c r="AS3" s="19" t="s">
        <v>7</v>
      </c>
      <c r="AT3" s="19" t="s">
        <v>10</v>
      </c>
      <c r="AU3" s="19" t="s">
        <v>11</v>
      </c>
      <c r="AV3" s="19" t="s">
        <v>12</v>
      </c>
    </row>
    <row r="4" spans="1:48" s="2" customFormat="1" ht="28.5" hidden="1" customHeight="1">
      <c r="A4" s="52">
        <v>43513</v>
      </c>
      <c r="B4" s="49" t="s">
        <v>13</v>
      </c>
      <c r="C4" s="49" t="s">
        <v>83</v>
      </c>
      <c r="D4" s="49" t="s">
        <v>86</v>
      </c>
      <c r="E4" s="49">
        <v>317</v>
      </c>
      <c r="F4" s="49">
        <f t="shared" ref="F4" si="0">+E4-G4-I4</f>
        <v>301</v>
      </c>
      <c r="G4" s="49">
        <f>SUM(L5:AP5)</f>
        <v>16</v>
      </c>
      <c r="H4" s="54">
        <f t="shared" ref="H4" si="1">+G4/E4</f>
        <v>5.0473186119873815E-2</v>
      </c>
      <c r="I4" s="56">
        <f>SUM(L4:AP4)</f>
        <v>0</v>
      </c>
      <c r="J4" s="54">
        <f t="shared" ref="J4" si="2">+I4/E4</f>
        <v>0</v>
      </c>
      <c r="K4" s="4" t="s">
        <v>42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39"/>
      <c r="AR4" s="39">
        <v>269</v>
      </c>
      <c r="AS4" s="39"/>
      <c r="AT4" s="39">
        <v>317</v>
      </c>
      <c r="AU4" s="39">
        <v>3</v>
      </c>
      <c r="AV4" s="39">
        <v>105</v>
      </c>
    </row>
    <row r="5" spans="1:48" s="2" customFormat="1" ht="28.5" hidden="1" customHeight="1">
      <c r="A5" s="53"/>
      <c r="B5" s="50"/>
      <c r="C5" s="50"/>
      <c r="D5" s="50"/>
      <c r="E5" s="50"/>
      <c r="F5" s="50"/>
      <c r="G5" s="50"/>
      <c r="H5" s="55"/>
      <c r="I5" s="57"/>
      <c r="J5" s="55"/>
      <c r="K5" s="5" t="s">
        <v>43</v>
      </c>
      <c r="L5" s="5"/>
      <c r="M5" s="5"/>
      <c r="N5" s="5"/>
      <c r="O5" s="5"/>
      <c r="P5" s="5"/>
      <c r="Q5" s="5">
        <v>12</v>
      </c>
      <c r="R5" s="5"/>
      <c r="S5" s="5"/>
      <c r="T5" s="5"/>
      <c r="U5" s="5"/>
      <c r="V5" s="5">
        <v>4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40"/>
      <c r="AR5" s="40"/>
      <c r="AS5" s="40"/>
      <c r="AT5" s="40"/>
      <c r="AU5" s="40"/>
      <c r="AV5" s="40"/>
    </row>
    <row r="6" spans="1:48" s="2" customFormat="1" ht="28.5" hidden="1" customHeight="1">
      <c r="A6" s="52">
        <v>43513</v>
      </c>
      <c r="B6" s="49" t="s">
        <v>88</v>
      </c>
      <c r="C6" s="49" t="s">
        <v>83</v>
      </c>
      <c r="D6" s="49" t="s">
        <v>86</v>
      </c>
      <c r="E6" s="49">
        <v>511</v>
      </c>
      <c r="F6" s="49">
        <f t="shared" ref="F6" si="3">+E6-G6-I6</f>
        <v>505</v>
      </c>
      <c r="G6" s="49">
        <f>SUM(L7:AP7)</f>
        <v>6</v>
      </c>
      <c r="H6" s="54">
        <f t="shared" ref="H6" si="4">+G6/E6</f>
        <v>1.1741682974559686E-2</v>
      </c>
      <c r="I6" s="56">
        <f>SUM(L6:AP6)</f>
        <v>0</v>
      </c>
      <c r="J6" s="54">
        <f t="shared" ref="J6" si="5">+I6/E6</f>
        <v>0</v>
      </c>
      <c r="K6" s="4" t="s">
        <v>42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39"/>
      <c r="AR6" s="39">
        <v>751</v>
      </c>
      <c r="AS6" s="39"/>
      <c r="AT6" s="39">
        <v>511</v>
      </c>
      <c r="AU6" s="39">
        <v>4</v>
      </c>
      <c r="AV6" s="39">
        <v>128</v>
      </c>
    </row>
    <row r="7" spans="1:48" s="2" customFormat="1" ht="28.5" hidden="1" customHeight="1">
      <c r="A7" s="53"/>
      <c r="B7" s="50"/>
      <c r="C7" s="50"/>
      <c r="D7" s="50"/>
      <c r="E7" s="50"/>
      <c r="F7" s="50"/>
      <c r="G7" s="50"/>
      <c r="H7" s="55"/>
      <c r="I7" s="57"/>
      <c r="J7" s="55"/>
      <c r="K7" s="5" t="s">
        <v>43</v>
      </c>
      <c r="L7" s="5"/>
      <c r="M7" s="5"/>
      <c r="N7" s="5"/>
      <c r="O7" s="5"/>
      <c r="P7" s="5"/>
      <c r="Q7" s="5">
        <v>2</v>
      </c>
      <c r="R7" s="5"/>
      <c r="S7" s="5"/>
      <c r="T7" s="5"/>
      <c r="U7" s="5"/>
      <c r="V7" s="5">
        <v>2</v>
      </c>
      <c r="W7" s="5"/>
      <c r="X7" s="5"/>
      <c r="Y7" s="5">
        <v>2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40"/>
      <c r="AR7" s="40"/>
      <c r="AS7" s="40"/>
      <c r="AT7" s="40"/>
      <c r="AU7" s="40"/>
      <c r="AV7" s="40"/>
    </row>
    <row r="8" spans="1:48" s="2" customFormat="1" ht="28.5" hidden="1" customHeight="1">
      <c r="A8" s="52">
        <v>43514</v>
      </c>
      <c r="B8" s="49" t="s">
        <v>13</v>
      </c>
      <c r="C8" s="49" t="s">
        <v>83</v>
      </c>
      <c r="D8" s="49" t="s">
        <v>86</v>
      </c>
      <c r="E8" s="49">
        <v>526</v>
      </c>
      <c r="F8" s="49">
        <f t="shared" ref="F8" si="6">+E8-G8-I8</f>
        <v>513</v>
      </c>
      <c r="G8" s="49">
        <f>SUM(L9:AP9)</f>
        <v>13</v>
      </c>
      <c r="H8" s="54">
        <f t="shared" ref="H8" si="7">+G8/E8</f>
        <v>2.4714828897338403E-2</v>
      </c>
      <c r="I8" s="56">
        <f>SUM(L8:AP8)</f>
        <v>0</v>
      </c>
      <c r="J8" s="54">
        <f t="shared" ref="J8" si="8">+I8/E8</f>
        <v>0</v>
      </c>
      <c r="K8" s="4" t="s">
        <v>42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39"/>
      <c r="AR8" s="39">
        <v>495</v>
      </c>
      <c r="AS8" s="39">
        <v>751</v>
      </c>
      <c r="AT8" s="39">
        <v>526</v>
      </c>
      <c r="AU8" s="39">
        <v>4</v>
      </c>
      <c r="AV8" s="39">
        <v>131</v>
      </c>
    </row>
    <row r="9" spans="1:48" s="2" customFormat="1" ht="28.5" hidden="1" customHeight="1">
      <c r="A9" s="53"/>
      <c r="B9" s="50"/>
      <c r="C9" s="50"/>
      <c r="D9" s="50"/>
      <c r="E9" s="50"/>
      <c r="F9" s="50"/>
      <c r="G9" s="50"/>
      <c r="H9" s="55"/>
      <c r="I9" s="57"/>
      <c r="J9" s="55"/>
      <c r="K9" s="5" t="s">
        <v>43</v>
      </c>
      <c r="L9" s="5"/>
      <c r="M9" s="5"/>
      <c r="N9" s="5"/>
      <c r="O9" s="5"/>
      <c r="P9" s="5"/>
      <c r="Q9" s="5">
        <v>2</v>
      </c>
      <c r="R9" s="5"/>
      <c r="S9" s="5"/>
      <c r="T9" s="5"/>
      <c r="U9" s="5"/>
      <c r="V9" s="5">
        <v>9</v>
      </c>
      <c r="W9" s="5"/>
      <c r="X9" s="5"/>
      <c r="Y9" s="5"/>
      <c r="Z9" s="5"/>
      <c r="AA9" s="5"/>
      <c r="AB9" s="5"/>
      <c r="AC9" s="5"/>
      <c r="AD9" s="5"/>
      <c r="AE9" s="5"/>
      <c r="AF9" s="5">
        <v>2</v>
      </c>
      <c r="AG9" s="5"/>
      <c r="AH9" s="5"/>
      <c r="AI9" s="5"/>
      <c r="AJ9" s="5"/>
      <c r="AK9" s="5"/>
      <c r="AL9" s="5"/>
      <c r="AM9" s="5"/>
      <c r="AN9" s="5"/>
      <c r="AO9" s="5"/>
      <c r="AP9" s="5"/>
      <c r="AQ9" s="40"/>
      <c r="AR9" s="40"/>
      <c r="AS9" s="40"/>
      <c r="AT9" s="40"/>
      <c r="AU9" s="40"/>
      <c r="AV9" s="40"/>
    </row>
    <row r="10" spans="1:48" s="2" customFormat="1" ht="28.5" hidden="1" customHeight="1">
      <c r="A10" s="52">
        <v>43514</v>
      </c>
      <c r="B10" s="49" t="s">
        <v>88</v>
      </c>
      <c r="C10" s="49" t="s">
        <v>83</v>
      </c>
      <c r="D10" s="49" t="s">
        <v>86</v>
      </c>
      <c r="E10" s="49">
        <v>647</v>
      </c>
      <c r="F10" s="49">
        <f t="shared" ref="F10" si="9">+E10-G10-I10</f>
        <v>635</v>
      </c>
      <c r="G10" s="49">
        <f>SUM(L11:AP11)</f>
        <v>12</v>
      </c>
      <c r="H10" s="54">
        <f t="shared" ref="H10" si="10">+G10/E10</f>
        <v>1.8547140649149921E-2</v>
      </c>
      <c r="I10" s="56">
        <f>SUM(L10:AP10)</f>
        <v>0</v>
      </c>
      <c r="J10" s="54">
        <f t="shared" ref="J10" si="11">+I10/E10</f>
        <v>0</v>
      </c>
      <c r="K10" s="4" t="s">
        <v>42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39"/>
      <c r="AR10" s="39">
        <v>1112</v>
      </c>
      <c r="AS10" s="39"/>
      <c r="AT10" s="39">
        <v>647</v>
      </c>
      <c r="AU10" s="39">
        <v>5</v>
      </c>
      <c r="AV10" s="39">
        <v>129</v>
      </c>
    </row>
    <row r="11" spans="1:48" s="2" customFormat="1" ht="28.5" hidden="1" customHeight="1">
      <c r="A11" s="53"/>
      <c r="B11" s="50"/>
      <c r="C11" s="50"/>
      <c r="D11" s="50"/>
      <c r="E11" s="50"/>
      <c r="F11" s="50"/>
      <c r="G11" s="50"/>
      <c r="H11" s="55"/>
      <c r="I11" s="57"/>
      <c r="J11" s="55"/>
      <c r="K11" s="5" t="s">
        <v>43</v>
      </c>
      <c r="L11" s="5"/>
      <c r="M11" s="5"/>
      <c r="N11" s="5"/>
      <c r="O11" s="5"/>
      <c r="P11" s="5"/>
      <c r="Q11" s="5">
        <v>4</v>
      </c>
      <c r="R11" s="5"/>
      <c r="S11" s="5"/>
      <c r="T11" s="5"/>
      <c r="U11" s="5"/>
      <c r="V11" s="5">
        <v>5</v>
      </c>
      <c r="W11" s="5"/>
      <c r="X11" s="5"/>
      <c r="Y11" s="5">
        <v>3</v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40"/>
      <c r="AR11" s="40"/>
      <c r="AS11" s="40"/>
      <c r="AT11" s="40"/>
      <c r="AU11" s="40"/>
      <c r="AV11" s="40"/>
    </row>
    <row r="12" spans="1:48" s="2" customFormat="1" ht="28.5" hidden="1" customHeight="1">
      <c r="A12" s="52">
        <v>43515</v>
      </c>
      <c r="B12" s="49" t="s">
        <v>13</v>
      </c>
      <c r="C12" s="49" t="s">
        <v>83</v>
      </c>
      <c r="D12" s="49" t="s">
        <v>86</v>
      </c>
      <c r="E12" s="49">
        <v>457</v>
      </c>
      <c r="F12" s="49">
        <f t="shared" ref="F12" si="12">+E12-G12-I12</f>
        <v>444</v>
      </c>
      <c r="G12" s="49">
        <f>SUM(L13:AP13)</f>
        <v>13</v>
      </c>
      <c r="H12" s="54">
        <f t="shared" ref="H12" si="13">+G12/E12</f>
        <v>2.8446389496717725E-2</v>
      </c>
      <c r="I12" s="56">
        <f>SUM(L12:AP12)</f>
        <v>0</v>
      </c>
      <c r="J12" s="54">
        <f t="shared" ref="J12" si="14">+I12/E12</f>
        <v>0</v>
      </c>
      <c r="K12" s="4" t="s">
        <v>42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39"/>
      <c r="AR12" s="39">
        <v>432</v>
      </c>
      <c r="AS12" s="39">
        <v>1112</v>
      </c>
      <c r="AT12" s="39">
        <v>457</v>
      </c>
      <c r="AU12" s="39">
        <v>3</v>
      </c>
      <c r="AV12" s="39">
        <v>152</v>
      </c>
    </row>
    <row r="13" spans="1:48" s="2" customFormat="1" ht="28.5" hidden="1" customHeight="1">
      <c r="A13" s="53"/>
      <c r="B13" s="50"/>
      <c r="C13" s="50"/>
      <c r="D13" s="50"/>
      <c r="E13" s="50"/>
      <c r="F13" s="50"/>
      <c r="G13" s="50"/>
      <c r="H13" s="55"/>
      <c r="I13" s="57"/>
      <c r="J13" s="55"/>
      <c r="K13" s="5" t="s">
        <v>43</v>
      </c>
      <c r="L13" s="5"/>
      <c r="M13" s="5"/>
      <c r="N13" s="5"/>
      <c r="O13" s="5"/>
      <c r="P13" s="5"/>
      <c r="Q13" s="5">
        <v>4</v>
      </c>
      <c r="R13" s="5">
        <v>2</v>
      </c>
      <c r="S13" s="5"/>
      <c r="T13" s="5"/>
      <c r="U13" s="5"/>
      <c r="V13" s="5">
        <v>5</v>
      </c>
      <c r="W13" s="5"/>
      <c r="X13" s="5"/>
      <c r="Y13" s="5"/>
      <c r="Z13" s="5"/>
      <c r="AA13" s="5"/>
      <c r="AB13" s="5"/>
      <c r="AC13" s="5"/>
      <c r="AD13" s="5"/>
      <c r="AE13" s="5"/>
      <c r="AF13" s="5">
        <v>2</v>
      </c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40"/>
      <c r="AR13" s="40"/>
      <c r="AS13" s="40"/>
      <c r="AT13" s="40"/>
      <c r="AU13" s="40"/>
      <c r="AV13" s="40"/>
    </row>
    <row r="14" spans="1:48" s="2" customFormat="1" ht="28.5" hidden="1" customHeight="1">
      <c r="A14" s="52">
        <v>43515</v>
      </c>
      <c r="B14" s="49" t="s">
        <v>88</v>
      </c>
      <c r="C14" s="49" t="s">
        <v>83</v>
      </c>
      <c r="D14" s="49" t="s">
        <v>86</v>
      </c>
      <c r="E14" s="49">
        <v>656</v>
      </c>
      <c r="F14" s="49">
        <f t="shared" ref="F14" si="15">+E14-G14-I14</f>
        <v>649</v>
      </c>
      <c r="G14" s="49">
        <f>SUM(L15:AP15)</f>
        <v>7</v>
      </c>
      <c r="H14" s="54">
        <f t="shared" ref="H14" si="16">+G14/E14</f>
        <v>1.0670731707317074E-2</v>
      </c>
      <c r="I14" s="56">
        <f>SUM(L14:AP14)</f>
        <v>0</v>
      </c>
      <c r="J14" s="54">
        <f t="shared" ref="J14" si="17">+I14/E14</f>
        <v>0</v>
      </c>
      <c r="K14" s="4" t="s">
        <v>42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39"/>
      <c r="AR14" s="39">
        <v>1080</v>
      </c>
      <c r="AS14" s="39"/>
      <c r="AT14" s="39">
        <v>656</v>
      </c>
      <c r="AU14" s="39">
        <v>5</v>
      </c>
      <c r="AV14" s="39">
        <v>131</v>
      </c>
    </row>
    <row r="15" spans="1:48" s="2" customFormat="1" ht="28.5" hidden="1" customHeight="1">
      <c r="A15" s="53"/>
      <c r="B15" s="50"/>
      <c r="C15" s="50"/>
      <c r="D15" s="50"/>
      <c r="E15" s="50"/>
      <c r="F15" s="50"/>
      <c r="G15" s="50"/>
      <c r="H15" s="55"/>
      <c r="I15" s="57"/>
      <c r="J15" s="55"/>
      <c r="K15" s="5" t="s">
        <v>43</v>
      </c>
      <c r="L15" s="5"/>
      <c r="M15" s="5"/>
      <c r="N15" s="5">
        <v>2</v>
      </c>
      <c r="O15" s="5"/>
      <c r="P15" s="5"/>
      <c r="Q15" s="5"/>
      <c r="R15" s="5"/>
      <c r="S15" s="5"/>
      <c r="T15" s="5"/>
      <c r="U15" s="5"/>
      <c r="V15" s="5">
        <v>5</v>
      </c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40"/>
      <c r="AR15" s="40"/>
      <c r="AS15" s="40"/>
      <c r="AT15" s="40"/>
      <c r="AU15" s="40"/>
      <c r="AV15" s="40"/>
    </row>
    <row r="16" spans="1:48" s="2" customFormat="1" ht="28.5" hidden="1" customHeight="1">
      <c r="A16" s="52">
        <v>43515</v>
      </c>
      <c r="B16" s="49" t="s">
        <v>142</v>
      </c>
      <c r="C16" s="49" t="s">
        <v>138</v>
      </c>
      <c r="D16" s="49" t="s">
        <v>139</v>
      </c>
      <c r="E16" s="49">
        <v>480</v>
      </c>
      <c r="F16" s="49">
        <f t="shared" ref="F16" si="18">+E16-G16-I16</f>
        <v>460</v>
      </c>
      <c r="G16" s="49">
        <f>SUM(L17:AP17)</f>
        <v>20</v>
      </c>
      <c r="H16" s="54">
        <f t="shared" ref="H16" si="19">+G16/E16</f>
        <v>4.1666666666666664E-2</v>
      </c>
      <c r="I16" s="56">
        <f>SUM(L16:AP16)</f>
        <v>0</v>
      </c>
      <c r="J16" s="54">
        <f t="shared" ref="J16" si="20">+I16/E16</f>
        <v>0</v>
      </c>
      <c r="K16" s="4" t="s">
        <v>140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39"/>
      <c r="AR16" s="39">
        <v>405</v>
      </c>
      <c r="AS16" s="39"/>
      <c r="AT16" s="39">
        <v>480</v>
      </c>
      <c r="AU16" s="39">
        <v>4</v>
      </c>
      <c r="AV16" s="39">
        <v>120</v>
      </c>
    </row>
    <row r="17" spans="1:48" s="2" customFormat="1" ht="28.5" hidden="1" customHeight="1">
      <c r="A17" s="53"/>
      <c r="B17" s="50"/>
      <c r="C17" s="50"/>
      <c r="D17" s="50"/>
      <c r="E17" s="50"/>
      <c r="F17" s="50"/>
      <c r="G17" s="50"/>
      <c r="H17" s="55"/>
      <c r="I17" s="57"/>
      <c r="J17" s="55"/>
      <c r="K17" s="5" t="s">
        <v>141</v>
      </c>
      <c r="L17" s="5"/>
      <c r="M17" s="5"/>
      <c r="N17" s="5"/>
      <c r="O17" s="5"/>
      <c r="P17" s="5"/>
      <c r="Q17" s="5">
        <v>7</v>
      </c>
      <c r="R17" s="5"/>
      <c r="S17" s="5"/>
      <c r="T17" s="5"/>
      <c r="U17" s="5"/>
      <c r="V17" s="5">
        <v>3</v>
      </c>
      <c r="W17" s="5">
        <v>3</v>
      </c>
      <c r="X17" s="5">
        <v>1</v>
      </c>
      <c r="Y17" s="5">
        <v>3</v>
      </c>
      <c r="Z17" s="5"/>
      <c r="AA17" s="5"/>
      <c r="AB17" s="5"/>
      <c r="AC17" s="5"/>
      <c r="AD17" s="5"/>
      <c r="AE17" s="5"/>
      <c r="AF17" s="5">
        <v>3</v>
      </c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40"/>
      <c r="AR17" s="40"/>
      <c r="AS17" s="40"/>
      <c r="AT17" s="40"/>
      <c r="AU17" s="40"/>
      <c r="AV17" s="40"/>
    </row>
    <row r="18" spans="1:48" s="2" customFormat="1" ht="28.5" hidden="1" customHeight="1">
      <c r="A18" s="52">
        <v>43515</v>
      </c>
      <c r="B18" s="49" t="s">
        <v>137</v>
      </c>
      <c r="C18" s="49" t="s">
        <v>138</v>
      </c>
      <c r="D18" s="49" t="s">
        <v>139</v>
      </c>
      <c r="E18" s="49">
        <v>868</v>
      </c>
      <c r="F18" s="49">
        <f t="shared" ref="F18" si="21">+E18-G18-I18</f>
        <v>713</v>
      </c>
      <c r="G18" s="49">
        <f>SUM(L19:AP19)</f>
        <v>20</v>
      </c>
      <c r="H18" s="54">
        <f t="shared" ref="H18" si="22">+G18/E18</f>
        <v>2.3041474654377881E-2</v>
      </c>
      <c r="I18" s="56">
        <f>SUM(L18:AP18)</f>
        <v>135</v>
      </c>
      <c r="J18" s="54">
        <f t="shared" ref="J18" si="23">+I18/E18</f>
        <v>0.15552995391705068</v>
      </c>
      <c r="K18" s="4" t="s">
        <v>140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>
        <v>135</v>
      </c>
      <c r="AQ18" s="39"/>
      <c r="AR18" s="39">
        <v>1060</v>
      </c>
      <c r="AS18" s="39"/>
      <c r="AT18" s="39">
        <v>868</v>
      </c>
      <c r="AU18" s="39">
        <v>7</v>
      </c>
      <c r="AV18" s="39">
        <v>126</v>
      </c>
    </row>
    <row r="19" spans="1:48" s="2" customFormat="1" ht="28.5" hidden="1" customHeight="1">
      <c r="A19" s="53"/>
      <c r="B19" s="50"/>
      <c r="C19" s="50"/>
      <c r="D19" s="50"/>
      <c r="E19" s="50"/>
      <c r="F19" s="50"/>
      <c r="G19" s="50"/>
      <c r="H19" s="55"/>
      <c r="I19" s="57"/>
      <c r="J19" s="55"/>
      <c r="K19" s="5" t="s">
        <v>141</v>
      </c>
      <c r="L19" s="5"/>
      <c r="M19" s="5"/>
      <c r="N19" s="5">
        <v>3</v>
      </c>
      <c r="O19" s="5"/>
      <c r="P19" s="5"/>
      <c r="Q19" s="5">
        <v>6</v>
      </c>
      <c r="R19" s="5"/>
      <c r="S19" s="5"/>
      <c r="T19" s="5"/>
      <c r="U19" s="5"/>
      <c r="V19" s="5">
        <v>2</v>
      </c>
      <c r="W19" s="5"/>
      <c r="X19" s="5"/>
      <c r="Y19" s="5">
        <v>6</v>
      </c>
      <c r="Z19" s="5">
        <v>2</v>
      </c>
      <c r="AA19" s="5"/>
      <c r="AB19" s="5">
        <v>1</v>
      </c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40"/>
      <c r="AR19" s="40"/>
      <c r="AS19" s="40"/>
      <c r="AT19" s="40"/>
      <c r="AU19" s="40"/>
      <c r="AV19" s="40"/>
    </row>
    <row r="20" spans="1:48" s="2" customFormat="1" ht="28.5" hidden="1" customHeight="1">
      <c r="A20" s="52">
        <v>43516</v>
      </c>
      <c r="B20" s="49" t="s">
        <v>13</v>
      </c>
      <c r="C20" s="49" t="s">
        <v>83</v>
      </c>
      <c r="D20" s="49" t="s">
        <v>86</v>
      </c>
      <c r="E20" s="49">
        <v>591</v>
      </c>
      <c r="F20" s="49">
        <f t="shared" ref="F20" si="24">+E20-G20-I20</f>
        <v>579</v>
      </c>
      <c r="G20" s="49">
        <f>SUM(L21:AP21)</f>
        <v>12</v>
      </c>
      <c r="H20" s="54">
        <f t="shared" ref="H20" si="25">+G20/E20</f>
        <v>2.030456852791878E-2</v>
      </c>
      <c r="I20" s="56">
        <f>SUM(L20:AP20)</f>
        <v>0</v>
      </c>
      <c r="J20" s="54">
        <f t="shared" ref="J20" si="26">+I20/E20</f>
        <v>0</v>
      </c>
      <c r="K20" s="4" t="s">
        <v>42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39"/>
      <c r="AR20" s="39">
        <v>558</v>
      </c>
      <c r="AS20" s="39"/>
      <c r="AT20" s="39">
        <v>591</v>
      </c>
      <c r="AU20" s="39">
        <v>5</v>
      </c>
      <c r="AV20" s="39">
        <v>118</v>
      </c>
    </row>
    <row r="21" spans="1:48" s="2" customFormat="1" ht="28.5" hidden="1" customHeight="1">
      <c r="A21" s="53"/>
      <c r="B21" s="50"/>
      <c r="C21" s="50"/>
      <c r="D21" s="50"/>
      <c r="E21" s="50"/>
      <c r="F21" s="50"/>
      <c r="G21" s="50"/>
      <c r="H21" s="55"/>
      <c r="I21" s="57"/>
      <c r="J21" s="55"/>
      <c r="K21" s="5" t="s">
        <v>43</v>
      </c>
      <c r="L21" s="5"/>
      <c r="M21" s="5"/>
      <c r="N21" s="5"/>
      <c r="O21" s="5"/>
      <c r="P21" s="5"/>
      <c r="Q21" s="5">
        <v>4</v>
      </c>
      <c r="R21" s="5"/>
      <c r="S21" s="5"/>
      <c r="T21" s="5"/>
      <c r="U21" s="5"/>
      <c r="V21" s="5">
        <v>4</v>
      </c>
      <c r="W21" s="5"/>
      <c r="X21" s="5"/>
      <c r="Y21" s="5"/>
      <c r="Z21" s="5"/>
      <c r="AA21" s="5"/>
      <c r="AB21" s="5"/>
      <c r="AC21" s="5"/>
      <c r="AD21" s="5"/>
      <c r="AE21" s="5"/>
      <c r="AF21" s="5">
        <v>4</v>
      </c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40"/>
      <c r="AR21" s="40"/>
      <c r="AS21" s="40"/>
      <c r="AT21" s="40"/>
      <c r="AU21" s="40"/>
      <c r="AV21" s="40"/>
    </row>
    <row r="22" spans="1:48" s="2" customFormat="1" ht="28.5" hidden="1" customHeight="1">
      <c r="A22" s="52">
        <v>43516</v>
      </c>
      <c r="B22" s="49" t="s">
        <v>88</v>
      </c>
      <c r="C22" s="49" t="s">
        <v>83</v>
      </c>
      <c r="D22" s="49" t="s">
        <v>86</v>
      </c>
      <c r="E22" s="49">
        <v>601</v>
      </c>
      <c r="F22" s="49">
        <f t="shared" ref="F22" si="27">+E22-G22-I22</f>
        <v>590</v>
      </c>
      <c r="G22" s="49">
        <f>SUM(L23:AP23)</f>
        <v>11</v>
      </c>
      <c r="H22" s="54">
        <f t="shared" ref="H22" si="28">+G22/E22</f>
        <v>1.8302828618968387E-2</v>
      </c>
      <c r="I22" s="56">
        <f>SUM(L22:AP22)</f>
        <v>0</v>
      </c>
      <c r="J22" s="54">
        <f t="shared" ref="J22" si="29">+I22/E22</f>
        <v>0</v>
      </c>
      <c r="K22" s="4" t="s">
        <v>42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39"/>
      <c r="AR22" s="39">
        <v>1116</v>
      </c>
      <c r="AS22" s="39">
        <v>1076</v>
      </c>
      <c r="AT22" s="39">
        <v>601</v>
      </c>
      <c r="AU22" s="39">
        <v>5</v>
      </c>
      <c r="AV22" s="39">
        <v>120</v>
      </c>
    </row>
    <row r="23" spans="1:48" s="2" customFormat="1" ht="28.5" hidden="1" customHeight="1">
      <c r="A23" s="53"/>
      <c r="B23" s="50"/>
      <c r="C23" s="50"/>
      <c r="D23" s="50"/>
      <c r="E23" s="50"/>
      <c r="F23" s="50"/>
      <c r="G23" s="50"/>
      <c r="H23" s="55"/>
      <c r="I23" s="57"/>
      <c r="J23" s="55"/>
      <c r="K23" s="5" t="s">
        <v>43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>
        <v>9</v>
      </c>
      <c r="W23" s="5"/>
      <c r="X23" s="5"/>
      <c r="Y23" s="5">
        <v>2</v>
      </c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40"/>
      <c r="AR23" s="40"/>
      <c r="AS23" s="40"/>
      <c r="AT23" s="40"/>
      <c r="AU23" s="40"/>
      <c r="AV23" s="40"/>
    </row>
    <row r="24" spans="1:48" s="2" customFormat="1" ht="28.5" hidden="1" customHeight="1">
      <c r="A24" s="52">
        <v>43516</v>
      </c>
      <c r="B24" s="49" t="s">
        <v>13</v>
      </c>
      <c r="C24" s="49" t="s">
        <v>138</v>
      </c>
      <c r="D24" s="49" t="s">
        <v>82</v>
      </c>
      <c r="E24" s="49">
        <v>838</v>
      </c>
      <c r="F24" s="49">
        <f t="shared" ref="F24" si="30">+E24-G24-I24</f>
        <v>819</v>
      </c>
      <c r="G24" s="49">
        <f>SUM(L25:AP25)</f>
        <v>19</v>
      </c>
      <c r="H24" s="54">
        <f t="shared" ref="H24" si="31">+G24/E24</f>
        <v>2.2673031026252982E-2</v>
      </c>
      <c r="I24" s="56">
        <f>SUM(L24:AP24)</f>
        <v>0</v>
      </c>
      <c r="J24" s="54">
        <f t="shared" ref="J24" si="32">+I24/E24</f>
        <v>0</v>
      </c>
      <c r="K24" s="4" t="s">
        <v>42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39"/>
      <c r="AR24" s="39">
        <v>1899</v>
      </c>
      <c r="AS24" s="39"/>
      <c r="AT24" s="39">
        <v>591</v>
      </c>
      <c r="AU24" s="39">
        <v>5</v>
      </c>
      <c r="AV24" s="39">
        <v>118</v>
      </c>
    </row>
    <row r="25" spans="1:48" s="2" customFormat="1" ht="28.5" hidden="1" customHeight="1">
      <c r="A25" s="53"/>
      <c r="B25" s="50"/>
      <c r="C25" s="50"/>
      <c r="D25" s="50"/>
      <c r="E25" s="50"/>
      <c r="F25" s="50"/>
      <c r="G25" s="50"/>
      <c r="H25" s="55"/>
      <c r="I25" s="57"/>
      <c r="J25" s="55"/>
      <c r="K25" s="5" t="s">
        <v>43</v>
      </c>
      <c r="L25" s="5"/>
      <c r="M25" s="5"/>
      <c r="N25" s="5"/>
      <c r="O25" s="5"/>
      <c r="P25" s="5"/>
      <c r="Q25" s="5">
        <v>2</v>
      </c>
      <c r="R25" s="5">
        <v>1</v>
      </c>
      <c r="S25" s="5"/>
      <c r="T25" s="5"/>
      <c r="U25" s="5"/>
      <c r="V25" s="5"/>
      <c r="W25" s="5">
        <v>5</v>
      </c>
      <c r="X25" s="5"/>
      <c r="Y25" s="5"/>
      <c r="Z25" s="5">
        <v>1</v>
      </c>
      <c r="AA25" s="5"/>
      <c r="AB25" s="5"/>
      <c r="AC25" s="5"/>
      <c r="AD25" s="5"/>
      <c r="AE25" s="5"/>
      <c r="AF25" s="5">
        <v>10</v>
      </c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40"/>
      <c r="AR25" s="40"/>
      <c r="AS25" s="40"/>
      <c r="AT25" s="40"/>
      <c r="AU25" s="40"/>
      <c r="AV25" s="40"/>
    </row>
    <row r="26" spans="1:48" s="2" customFormat="1" ht="28.5" hidden="1" customHeight="1">
      <c r="A26" s="52">
        <v>43516</v>
      </c>
      <c r="B26" s="49" t="s">
        <v>88</v>
      </c>
      <c r="C26" s="49" t="s">
        <v>138</v>
      </c>
      <c r="D26" s="49" t="s">
        <v>82</v>
      </c>
      <c r="E26" s="49">
        <v>961</v>
      </c>
      <c r="F26" s="49">
        <f t="shared" ref="F26" si="33">+E26-G26-I26</f>
        <v>941</v>
      </c>
      <c r="G26" s="49">
        <f>SUM(L27:AP27)</f>
        <v>20</v>
      </c>
      <c r="H26" s="54">
        <f t="shared" ref="H26" si="34">+G26/E26</f>
        <v>2.081165452653486E-2</v>
      </c>
      <c r="I26" s="56">
        <f>SUM(L26:AP26)</f>
        <v>0</v>
      </c>
      <c r="J26" s="54">
        <f t="shared" ref="J26" si="35">+I26/E26</f>
        <v>0</v>
      </c>
      <c r="K26" s="4" t="s">
        <v>42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39"/>
      <c r="AR26" s="39">
        <v>1939</v>
      </c>
      <c r="AS26" s="39">
        <v>1004</v>
      </c>
      <c r="AT26" s="39">
        <v>961</v>
      </c>
      <c r="AU26" s="39">
        <v>7</v>
      </c>
      <c r="AV26" s="39">
        <v>137</v>
      </c>
    </row>
    <row r="27" spans="1:48" s="2" customFormat="1" ht="28.5" hidden="1" customHeight="1">
      <c r="A27" s="53"/>
      <c r="B27" s="50"/>
      <c r="C27" s="50"/>
      <c r="D27" s="50"/>
      <c r="E27" s="50"/>
      <c r="F27" s="50"/>
      <c r="G27" s="50"/>
      <c r="H27" s="55"/>
      <c r="I27" s="57"/>
      <c r="J27" s="55"/>
      <c r="K27" s="5" t="s">
        <v>43</v>
      </c>
      <c r="L27" s="5"/>
      <c r="M27" s="5"/>
      <c r="N27" s="5">
        <v>1</v>
      </c>
      <c r="O27" s="5"/>
      <c r="P27" s="5"/>
      <c r="Q27" s="5"/>
      <c r="R27" s="5"/>
      <c r="S27" s="5"/>
      <c r="T27" s="5"/>
      <c r="U27" s="5"/>
      <c r="V27" s="5">
        <v>1</v>
      </c>
      <c r="W27" s="5">
        <v>16</v>
      </c>
      <c r="X27" s="5"/>
      <c r="Y27" s="5">
        <v>1</v>
      </c>
      <c r="Z27" s="5">
        <v>1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40"/>
      <c r="AR27" s="40"/>
      <c r="AS27" s="40"/>
      <c r="AT27" s="40"/>
      <c r="AU27" s="40"/>
      <c r="AV27" s="40"/>
    </row>
    <row r="28" spans="1:48" s="2" customFormat="1" ht="28.5" hidden="1" customHeight="1">
      <c r="A28" s="52">
        <v>43517</v>
      </c>
      <c r="B28" s="49" t="s">
        <v>13</v>
      </c>
      <c r="C28" s="49" t="s">
        <v>83</v>
      </c>
      <c r="D28" s="49" t="s">
        <v>86</v>
      </c>
      <c r="E28" s="49">
        <v>584</v>
      </c>
      <c r="F28" s="49">
        <f t="shared" ref="F28" si="36">+E28-G28-I28</f>
        <v>562</v>
      </c>
      <c r="G28" s="49">
        <f>SUM(L29:AP29)</f>
        <v>22</v>
      </c>
      <c r="H28" s="54">
        <f t="shared" ref="H28" si="37">+G28/E28</f>
        <v>3.7671232876712327E-2</v>
      </c>
      <c r="I28" s="56">
        <f>SUM(L28:AP28)</f>
        <v>0</v>
      </c>
      <c r="J28" s="54">
        <f t="shared" ref="J28" si="38">+I28/E28</f>
        <v>0</v>
      </c>
      <c r="K28" s="4" t="s">
        <v>42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39"/>
      <c r="AR28" s="39">
        <v>661</v>
      </c>
      <c r="AS28" s="39"/>
      <c r="AT28" s="39">
        <v>584</v>
      </c>
      <c r="AU28" s="39">
        <v>4</v>
      </c>
      <c r="AV28" s="39">
        <v>146</v>
      </c>
    </row>
    <row r="29" spans="1:48" s="2" customFormat="1" ht="28.5" hidden="1" customHeight="1">
      <c r="A29" s="53"/>
      <c r="B29" s="50"/>
      <c r="C29" s="50"/>
      <c r="D29" s="50"/>
      <c r="E29" s="50"/>
      <c r="F29" s="50"/>
      <c r="G29" s="50"/>
      <c r="H29" s="55"/>
      <c r="I29" s="57"/>
      <c r="J29" s="55"/>
      <c r="K29" s="5" t="s">
        <v>43</v>
      </c>
      <c r="L29" s="5"/>
      <c r="M29" s="5"/>
      <c r="N29" s="5"/>
      <c r="O29" s="5"/>
      <c r="P29" s="5"/>
      <c r="Q29" s="5">
        <v>7</v>
      </c>
      <c r="R29" s="5"/>
      <c r="S29" s="5"/>
      <c r="T29" s="5"/>
      <c r="U29" s="5"/>
      <c r="V29" s="5">
        <v>6</v>
      </c>
      <c r="W29" s="5"/>
      <c r="X29" s="5"/>
      <c r="Y29" s="5">
        <v>1</v>
      </c>
      <c r="Z29" s="5"/>
      <c r="AA29" s="5"/>
      <c r="AB29" s="5"/>
      <c r="AC29" s="5"/>
      <c r="AD29" s="5"/>
      <c r="AE29" s="5"/>
      <c r="AF29" s="5">
        <v>8</v>
      </c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40"/>
      <c r="AR29" s="40"/>
      <c r="AS29" s="40"/>
      <c r="AT29" s="40"/>
      <c r="AU29" s="40"/>
      <c r="AV29" s="40"/>
    </row>
    <row r="30" spans="1:48" s="2" customFormat="1" ht="28.5" hidden="1" customHeight="1">
      <c r="A30" s="52">
        <v>43517</v>
      </c>
      <c r="B30" s="49" t="s">
        <v>88</v>
      </c>
      <c r="C30" s="49" t="s">
        <v>83</v>
      </c>
      <c r="D30" s="49" t="s">
        <v>86</v>
      </c>
      <c r="E30" s="49">
        <v>611</v>
      </c>
      <c r="F30" s="49">
        <f t="shared" ref="F30" si="39">+E30-G30-I30</f>
        <v>600</v>
      </c>
      <c r="G30" s="49">
        <f>SUM(L31:AP31)</f>
        <v>11</v>
      </c>
      <c r="H30" s="54">
        <f t="shared" ref="H30" si="40">+G30/E30</f>
        <v>1.8003273322422259E-2</v>
      </c>
      <c r="I30" s="56">
        <f>SUM(L30:AP30)</f>
        <v>0</v>
      </c>
      <c r="J30" s="54">
        <f t="shared" ref="J30" si="41">+I30/E30</f>
        <v>0</v>
      </c>
      <c r="K30" s="4" t="s">
        <v>42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39"/>
      <c r="AR30" s="39">
        <v>1246</v>
      </c>
      <c r="AS30" s="39"/>
      <c r="AT30" s="39">
        <v>611</v>
      </c>
      <c r="AU30" s="39">
        <v>5</v>
      </c>
      <c r="AV30" s="39">
        <v>122</v>
      </c>
    </row>
    <row r="31" spans="1:48" s="2" customFormat="1" ht="28.5" hidden="1" customHeight="1">
      <c r="A31" s="53"/>
      <c r="B31" s="50"/>
      <c r="C31" s="50"/>
      <c r="D31" s="50"/>
      <c r="E31" s="50"/>
      <c r="F31" s="50"/>
      <c r="G31" s="50"/>
      <c r="H31" s="55"/>
      <c r="I31" s="57"/>
      <c r="J31" s="55"/>
      <c r="K31" s="5" t="s">
        <v>43</v>
      </c>
      <c r="L31" s="5"/>
      <c r="M31" s="5"/>
      <c r="N31" s="5"/>
      <c r="O31" s="5"/>
      <c r="P31" s="5"/>
      <c r="Q31" s="5">
        <v>7</v>
      </c>
      <c r="R31" s="5"/>
      <c r="S31" s="5"/>
      <c r="T31" s="5"/>
      <c r="U31" s="5"/>
      <c r="V31" s="5">
        <v>4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40"/>
      <c r="AR31" s="40"/>
      <c r="AS31" s="40"/>
      <c r="AT31" s="40"/>
      <c r="AU31" s="40"/>
      <c r="AV31" s="40"/>
    </row>
    <row r="32" spans="1:48" s="2" customFormat="1" ht="28.5" hidden="1" customHeight="1">
      <c r="A32" s="52">
        <v>43517</v>
      </c>
      <c r="B32" s="49" t="s">
        <v>13</v>
      </c>
      <c r="C32" s="49" t="s">
        <v>138</v>
      </c>
      <c r="D32" s="49" t="s">
        <v>82</v>
      </c>
      <c r="E32" s="49">
        <v>1018</v>
      </c>
      <c r="F32" s="49">
        <f t="shared" ref="F32" si="42">+E32-G32-I32</f>
        <v>997</v>
      </c>
      <c r="G32" s="49">
        <f>SUM(L33:AP33)</f>
        <v>21</v>
      </c>
      <c r="H32" s="54">
        <f t="shared" ref="H32" si="43">+G32/E32</f>
        <v>2.0628683693516701E-2</v>
      </c>
      <c r="I32" s="56">
        <f>SUM(L32:AP32)</f>
        <v>0</v>
      </c>
      <c r="J32" s="54">
        <f t="shared" ref="J32" si="44">+I32/E32</f>
        <v>0</v>
      </c>
      <c r="K32" s="4" t="s">
        <v>42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39"/>
      <c r="AR32" s="39">
        <v>1449</v>
      </c>
      <c r="AS32" s="39"/>
      <c r="AT32" s="39">
        <v>1018</v>
      </c>
      <c r="AU32" s="39">
        <v>8</v>
      </c>
      <c r="AV32" s="39">
        <v>127</v>
      </c>
    </row>
    <row r="33" spans="1:48" s="2" customFormat="1" ht="28.5" hidden="1" customHeight="1">
      <c r="A33" s="53"/>
      <c r="B33" s="50"/>
      <c r="C33" s="50"/>
      <c r="D33" s="50"/>
      <c r="E33" s="50"/>
      <c r="F33" s="50"/>
      <c r="G33" s="50"/>
      <c r="H33" s="55"/>
      <c r="I33" s="57"/>
      <c r="J33" s="55"/>
      <c r="K33" s="5" t="s">
        <v>43</v>
      </c>
      <c r="L33" s="5"/>
      <c r="M33" s="5"/>
      <c r="N33" s="5">
        <v>2</v>
      </c>
      <c r="O33" s="5"/>
      <c r="P33" s="5"/>
      <c r="Q33" s="5">
        <v>2</v>
      </c>
      <c r="R33" s="5"/>
      <c r="S33" s="5"/>
      <c r="T33" s="5"/>
      <c r="U33" s="5"/>
      <c r="V33" s="5">
        <v>7</v>
      </c>
      <c r="W33" s="5"/>
      <c r="X33" s="5"/>
      <c r="Y33" s="5"/>
      <c r="Z33" s="5"/>
      <c r="AA33" s="5"/>
      <c r="AB33" s="5"/>
      <c r="AC33" s="5"/>
      <c r="AD33" s="5"/>
      <c r="AE33" s="5"/>
      <c r="AF33" s="5">
        <v>10</v>
      </c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40"/>
      <c r="AR33" s="40"/>
      <c r="AS33" s="40"/>
      <c r="AT33" s="40"/>
      <c r="AU33" s="40"/>
      <c r="AV33" s="40"/>
    </row>
    <row r="34" spans="1:48" s="2" customFormat="1" ht="28.5" hidden="1" customHeight="1">
      <c r="A34" s="52">
        <v>43517</v>
      </c>
      <c r="B34" s="49" t="s">
        <v>88</v>
      </c>
      <c r="C34" s="49" t="s">
        <v>138</v>
      </c>
      <c r="D34" s="49" t="s">
        <v>82</v>
      </c>
      <c r="E34" s="49">
        <v>972</v>
      </c>
      <c r="F34" s="49">
        <f t="shared" ref="F34" si="45">+E34-G34-I34</f>
        <v>952</v>
      </c>
      <c r="G34" s="49">
        <f>SUM(L35:AP35)</f>
        <v>20</v>
      </c>
      <c r="H34" s="54">
        <f t="shared" ref="H34" si="46">+G34/E34</f>
        <v>2.0576131687242798E-2</v>
      </c>
      <c r="I34" s="56">
        <f>SUM(L34:AP34)</f>
        <v>0</v>
      </c>
      <c r="J34" s="54">
        <f t="shared" ref="J34" si="47">+I34/E34</f>
        <v>0</v>
      </c>
      <c r="K34" s="4" t="s">
        <v>42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39"/>
      <c r="AR34" s="39">
        <v>2448</v>
      </c>
      <c r="AS34" s="39">
        <v>1453</v>
      </c>
      <c r="AT34" s="39">
        <v>972</v>
      </c>
      <c r="AU34" s="39">
        <v>7</v>
      </c>
      <c r="AV34" s="39">
        <v>139</v>
      </c>
    </row>
    <row r="35" spans="1:48" s="2" customFormat="1" ht="28.5" hidden="1" customHeight="1">
      <c r="A35" s="53"/>
      <c r="B35" s="50"/>
      <c r="C35" s="50"/>
      <c r="D35" s="50"/>
      <c r="E35" s="50"/>
      <c r="F35" s="50"/>
      <c r="G35" s="50"/>
      <c r="H35" s="55"/>
      <c r="I35" s="57"/>
      <c r="J35" s="55"/>
      <c r="K35" s="5" t="s">
        <v>43</v>
      </c>
      <c r="L35" s="5"/>
      <c r="M35" s="5"/>
      <c r="N35" s="5">
        <v>6</v>
      </c>
      <c r="O35" s="5"/>
      <c r="P35" s="5"/>
      <c r="Q35" s="5"/>
      <c r="R35" s="5"/>
      <c r="S35" s="5"/>
      <c r="T35" s="5"/>
      <c r="U35" s="5"/>
      <c r="V35" s="5">
        <v>4</v>
      </c>
      <c r="W35" s="5"/>
      <c r="X35" s="5"/>
      <c r="Y35" s="5">
        <v>7</v>
      </c>
      <c r="Z35" s="5">
        <v>3</v>
      </c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40"/>
      <c r="AR35" s="40"/>
      <c r="AS35" s="40"/>
      <c r="AT35" s="40"/>
      <c r="AU35" s="40"/>
      <c r="AV35" s="40"/>
    </row>
    <row r="36" spans="1:48" s="2" customFormat="1" ht="28.5" hidden="1" customHeight="1">
      <c r="A36" s="52">
        <v>43518</v>
      </c>
      <c r="B36" s="49" t="s">
        <v>13</v>
      </c>
      <c r="C36" s="49" t="s">
        <v>83</v>
      </c>
      <c r="D36" s="49" t="s">
        <v>86</v>
      </c>
      <c r="E36" s="49">
        <v>599</v>
      </c>
      <c r="F36" s="49">
        <f t="shared" ref="F36" si="48">+E36-G36-I36</f>
        <v>579</v>
      </c>
      <c r="G36" s="49">
        <f>SUM(L37:AP37)</f>
        <v>20</v>
      </c>
      <c r="H36" s="54">
        <f t="shared" ref="H36" si="49">+G36/E36</f>
        <v>3.3388981636060099E-2</v>
      </c>
      <c r="I36" s="56">
        <f>SUM(L36:AP36)</f>
        <v>0</v>
      </c>
      <c r="J36" s="54">
        <f t="shared" ref="J36" si="50">+I36/E36</f>
        <v>0</v>
      </c>
      <c r="K36" s="4" t="s">
        <v>42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39"/>
      <c r="AR36" s="39">
        <v>670</v>
      </c>
      <c r="AS36" s="39">
        <v>1243</v>
      </c>
      <c r="AT36" s="39">
        <v>599</v>
      </c>
      <c r="AU36" s="39">
        <v>5</v>
      </c>
      <c r="AV36" s="39">
        <v>119</v>
      </c>
    </row>
    <row r="37" spans="1:48" s="2" customFormat="1" ht="28.5" hidden="1" customHeight="1">
      <c r="A37" s="53"/>
      <c r="B37" s="50"/>
      <c r="C37" s="50"/>
      <c r="D37" s="50"/>
      <c r="E37" s="50"/>
      <c r="F37" s="50"/>
      <c r="G37" s="50"/>
      <c r="H37" s="55"/>
      <c r="I37" s="57"/>
      <c r="J37" s="55"/>
      <c r="K37" s="5" t="s">
        <v>43</v>
      </c>
      <c r="L37" s="5"/>
      <c r="M37" s="5"/>
      <c r="N37" s="5"/>
      <c r="O37" s="5"/>
      <c r="P37" s="5"/>
      <c r="Q37" s="5">
        <v>9</v>
      </c>
      <c r="R37" s="5"/>
      <c r="S37" s="5"/>
      <c r="T37" s="5"/>
      <c r="U37" s="5"/>
      <c r="V37" s="5">
        <v>5</v>
      </c>
      <c r="W37" s="5"/>
      <c r="X37" s="5"/>
      <c r="Y37" s="5">
        <v>1</v>
      </c>
      <c r="Z37" s="5"/>
      <c r="AA37" s="5"/>
      <c r="AB37" s="5"/>
      <c r="AC37" s="5"/>
      <c r="AD37" s="5"/>
      <c r="AE37" s="5"/>
      <c r="AF37" s="5">
        <v>5</v>
      </c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40"/>
      <c r="AR37" s="40"/>
      <c r="AS37" s="40"/>
      <c r="AT37" s="40"/>
      <c r="AU37" s="40"/>
      <c r="AV37" s="40"/>
    </row>
    <row r="38" spans="1:48" s="2" customFormat="1" ht="28.5" hidden="1" customHeight="1">
      <c r="A38" s="52">
        <v>43518</v>
      </c>
      <c r="B38" s="49" t="s">
        <v>88</v>
      </c>
      <c r="C38" s="49" t="s">
        <v>83</v>
      </c>
      <c r="D38" s="49" t="s">
        <v>86</v>
      </c>
      <c r="E38" s="49">
        <v>737</v>
      </c>
      <c r="F38" s="49">
        <f t="shared" ref="F38" si="51">+E38-G38-I38</f>
        <v>717</v>
      </c>
      <c r="G38" s="49">
        <f>SUM(L39:AP39)</f>
        <v>20</v>
      </c>
      <c r="H38" s="54">
        <f t="shared" ref="H38" si="52">+G38/E38</f>
        <v>2.7137042062415198E-2</v>
      </c>
      <c r="I38" s="56">
        <f>SUM(L38:AP38)</f>
        <v>0</v>
      </c>
      <c r="J38" s="54">
        <f t="shared" ref="J38" si="53">+I38/E38</f>
        <v>0</v>
      </c>
      <c r="K38" s="4" t="s">
        <v>42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39"/>
      <c r="AR38" s="39">
        <v>1363</v>
      </c>
      <c r="AS38" s="39"/>
      <c r="AT38" s="39">
        <v>737</v>
      </c>
      <c r="AU38" s="39">
        <v>6</v>
      </c>
      <c r="AV38" s="39">
        <v>122</v>
      </c>
    </row>
    <row r="39" spans="1:48" s="2" customFormat="1" ht="28.5" hidden="1" customHeight="1">
      <c r="A39" s="53"/>
      <c r="B39" s="50"/>
      <c r="C39" s="50"/>
      <c r="D39" s="50"/>
      <c r="E39" s="50"/>
      <c r="F39" s="50"/>
      <c r="G39" s="50"/>
      <c r="H39" s="55"/>
      <c r="I39" s="57"/>
      <c r="J39" s="55"/>
      <c r="K39" s="5" t="s">
        <v>43</v>
      </c>
      <c r="L39" s="5"/>
      <c r="M39" s="5"/>
      <c r="N39" s="5">
        <v>2</v>
      </c>
      <c r="O39" s="5"/>
      <c r="P39" s="5"/>
      <c r="Q39" s="5">
        <v>3</v>
      </c>
      <c r="R39" s="5"/>
      <c r="S39" s="5"/>
      <c r="T39" s="5"/>
      <c r="U39" s="5"/>
      <c r="V39" s="5">
        <v>3</v>
      </c>
      <c r="W39" s="5"/>
      <c r="X39" s="5"/>
      <c r="Y39" s="5">
        <v>3</v>
      </c>
      <c r="Z39" s="5">
        <v>2</v>
      </c>
      <c r="AA39" s="5"/>
      <c r="AB39" s="5"/>
      <c r="AC39" s="5"/>
      <c r="AD39" s="5"/>
      <c r="AE39" s="5"/>
      <c r="AF39" s="5">
        <v>4</v>
      </c>
      <c r="AG39" s="5"/>
      <c r="AH39" s="5"/>
      <c r="AI39" s="5"/>
      <c r="AJ39" s="5"/>
      <c r="AK39" s="5"/>
      <c r="AL39" s="5"/>
      <c r="AM39" s="5"/>
      <c r="AN39" s="5"/>
      <c r="AO39" s="5">
        <v>3</v>
      </c>
      <c r="AP39" s="5"/>
      <c r="AQ39" s="40"/>
      <c r="AR39" s="40"/>
      <c r="AS39" s="40"/>
      <c r="AT39" s="40"/>
      <c r="AU39" s="40"/>
      <c r="AV39" s="40"/>
    </row>
    <row r="40" spans="1:48" s="2" customFormat="1" ht="28.5" hidden="1" customHeight="1">
      <c r="A40" s="52">
        <v>43518</v>
      </c>
      <c r="B40" s="49" t="s">
        <v>13</v>
      </c>
      <c r="C40" s="49" t="s">
        <v>138</v>
      </c>
      <c r="D40" s="49" t="s">
        <v>82</v>
      </c>
      <c r="E40" s="49">
        <v>1338</v>
      </c>
      <c r="F40" s="49">
        <f t="shared" ref="F40" si="54">+E40-G40-I40</f>
        <v>1323</v>
      </c>
      <c r="G40" s="49">
        <f>SUM(L41:AP41)</f>
        <v>15</v>
      </c>
      <c r="H40" s="54">
        <f t="shared" ref="H40" si="55">+G40/E40</f>
        <v>1.1210762331838564E-2</v>
      </c>
      <c r="I40" s="56">
        <f>SUM(L40:AP40)</f>
        <v>0</v>
      </c>
      <c r="J40" s="54">
        <f t="shared" ref="J40" si="56">+I40/E40</f>
        <v>0</v>
      </c>
      <c r="K40" s="4" t="s">
        <v>42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39"/>
      <c r="AR40" s="39">
        <v>3798</v>
      </c>
      <c r="AS40" s="39"/>
      <c r="AT40" s="39">
        <v>1338</v>
      </c>
      <c r="AU40" s="39">
        <v>10</v>
      </c>
      <c r="AV40" s="39">
        <v>133</v>
      </c>
    </row>
    <row r="41" spans="1:48" s="2" customFormat="1" ht="28.5" hidden="1" customHeight="1">
      <c r="A41" s="53"/>
      <c r="B41" s="50"/>
      <c r="C41" s="50"/>
      <c r="D41" s="50"/>
      <c r="E41" s="50"/>
      <c r="F41" s="50"/>
      <c r="G41" s="50"/>
      <c r="H41" s="55"/>
      <c r="I41" s="57"/>
      <c r="J41" s="55"/>
      <c r="K41" s="5" t="s">
        <v>43</v>
      </c>
      <c r="L41" s="5"/>
      <c r="M41" s="5"/>
      <c r="N41" s="5"/>
      <c r="O41" s="5"/>
      <c r="P41" s="5"/>
      <c r="Q41" s="5">
        <v>1</v>
      </c>
      <c r="R41" s="5"/>
      <c r="S41" s="5"/>
      <c r="T41" s="5"/>
      <c r="U41" s="5"/>
      <c r="V41" s="5">
        <v>9</v>
      </c>
      <c r="W41" s="5">
        <v>2</v>
      </c>
      <c r="X41" s="5"/>
      <c r="Y41" s="5">
        <v>1</v>
      </c>
      <c r="Z41" s="5"/>
      <c r="AA41" s="5"/>
      <c r="AB41" s="5"/>
      <c r="AC41" s="5"/>
      <c r="AD41" s="5"/>
      <c r="AE41" s="5"/>
      <c r="AF41" s="5">
        <v>2</v>
      </c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40"/>
      <c r="AR41" s="40"/>
      <c r="AS41" s="40"/>
      <c r="AT41" s="40"/>
      <c r="AU41" s="40"/>
      <c r="AV41" s="40"/>
    </row>
    <row r="42" spans="1:48" s="2" customFormat="1" ht="28.5" hidden="1" customHeight="1">
      <c r="A42" s="52">
        <v>43518</v>
      </c>
      <c r="B42" s="49" t="s">
        <v>88</v>
      </c>
      <c r="C42" s="49" t="s">
        <v>138</v>
      </c>
      <c r="D42" s="49" t="s">
        <v>82</v>
      </c>
      <c r="E42" s="49">
        <v>1153</v>
      </c>
      <c r="F42" s="49">
        <f t="shared" ref="F42" si="57">+E42-G42-I42</f>
        <v>1134</v>
      </c>
      <c r="G42" s="49">
        <f>SUM(L43:AP43)</f>
        <v>19</v>
      </c>
      <c r="H42" s="54">
        <f t="shared" ref="H42" si="58">+G42/E42</f>
        <v>1.647875108412836E-2</v>
      </c>
      <c r="I42" s="56">
        <f>SUM(L42:AP42)</f>
        <v>0</v>
      </c>
      <c r="J42" s="54">
        <f t="shared" ref="J42" si="59">+I42/E42</f>
        <v>0</v>
      </c>
      <c r="K42" s="4" t="s">
        <v>42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39"/>
      <c r="AR42" s="39">
        <v>2969</v>
      </c>
      <c r="AS42" s="39">
        <v>1986</v>
      </c>
      <c r="AT42" s="39">
        <v>1153</v>
      </c>
      <c r="AU42" s="39">
        <v>9</v>
      </c>
      <c r="AV42" s="39">
        <v>128</v>
      </c>
    </row>
    <row r="43" spans="1:48" s="2" customFormat="1" ht="28.5" hidden="1" customHeight="1">
      <c r="A43" s="53"/>
      <c r="B43" s="50"/>
      <c r="C43" s="50"/>
      <c r="D43" s="50"/>
      <c r="E43" s="50"/>
      <c r="F43" s="50"/>
      <c r="G43" s="50"/>
      <c r="H43" s="55"/>
      <c r="I43" s="57"/>
      <c r="J43" s="55"/>
      <c r="K43" s="5" t="s">
        <v>43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>
        <v>5</v>
      </c>
      <c r="W43" s="5"/>
      <c r="X43" s="5"/>
      <c r="Y43" s="5">
        <v>5</v>
      </c>
      <c r="Z43" s="5"/>
      <c r="AA43" s="5">
        <v>3</v>
      </c>
      <c r="AB43" s="5"/>
      <c r="AC43" s="5"/>
      <c r="AD43" s="5"/>
      <c r="AE43" s="5"/>
      <c r="AF43" s="5">
        <v>3</v>
      </c>
      <c r="AG43" s="5"/>
      <c r="AH43" s="5"/>
      <c r="AI43" s="5"/>
      <c r="AJ43" s="5"/>
      <c r="AK43" s="5"/>
      <c r="AL43" s="5"/>
      <c r="AM43" s="5"/>
      <c r="AN43" s="5"/>
      <c r="AO43" s="5">
        <v>3</v>
      </c>
      <c r="AP43" s="5"/>
      <c r="AQ43" s="40"/>
      <c r="AR43" s="40"/>
      <c r="AS43" s="40"/>
      <c r="AT43" s="40"/>
      <c r="AU43" s="40"/>
      <c r="AV43" s="40"/>
    </row>
    <row r="44" spans="1:48" s="2" customFormat="1" ht="28.5" hidden="1" customHeight="1">
      <c r="A44" s="52">
        <v>43519</v>
      </c>
      <c r="B44" s="49" t="s">
        <v>13</v>
      </c>
      <c r="C44" s="49" t="s">
        <v>83</v>
      </c>
      <c r="D44" s="49" t="s">
        <v>86</v>
      </c>
      <c r="E44" s="49">
        <v>874</v>
      </c>
      <c r="F44" s="49">
        <f t="shared" ref="F44" si="60">+E44-G44-I44</f>
        <v>741</v>
      </c>
      <c r="G44" s="49">
        <f>SUM(L45:AP45)</f>
        <v>53</v>
      </c>
      <c r="H44" s="54">
        <f t="shared" ref="H44" si="61">+G44/E44</f>
        <v>6.0640732265446223E-2</v>
      </c>
      <c r="I44" s="56">
        <f>SUM(L44:AP44)</f>
        <v>80</v>
      </c>
      <c r="J44" s="54">
        <f t="shared" ref="J44" si="62">+I44/E44</f>
        <v>9.1533180778032033E-2</v>
      </c>
      <c r="K44" s="4" t="s">
        <v>42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>
        <v>10</v>
      </c>
      <c r="W44" s="4"/>
      <c r="X44" s="4"/>
      <c r="Y44" s="4"/>
      <c r="Z44" s="4"/>
      <c r="AA44" s="4">
        <v>10</v>
      </c>
      <c r="AB44" s="4"/>
      <c r="AC44" s="4">
        <v>30</v>
      </c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>
        <v>30</v>
      </c>
      <c r="AO44" s="4"/>
      <c r="AP44" s="4"/>
      <c r="AQ44" s="39"/>
      <c r="AR44" s="39">
        <v>740</v>
      </c>
      <c r="AS44" s="39">
        <v>405</v>
      </c>
      <c r="AT44" s="39">
        <v>874</v>
      </c>
      <c r="AU44" s="39">
        <v>7</v>
      </c>
      <c r="AV44" s="39">
        <v>124</v>
      </c>
    </row>
    <row r="45" spans="1:48" s="2" customFormat="1" ht="28.5" hidden="1" customHeight="1">
      <c r="A45" s="53"/>
      <c r="B45" s="50"/>
      <c r="C45" s="50"/>
      <c r="D45" s="50"/>
      <c r="E45" s="50"/>
      <c r="F45" s="50"/>
      <c r="G45" s="50"/>
      <c r="H45" s="55"/>
      <c r="I45" s="57"/>
      <c r="J45" s="55"/>
      <c r="K45" s="5" t="s">
        <v>43</v>
      </c>
      <c r="L45" s="5"/>
      <c r="M45" s="5"/>
      <c r="N45" s="5"/>
      <c r="O45" s="5"/>
      <c r="P45" s="5"/>
      <c r="Q45" s="5">
        <v>25</v>
      </c>
      <c r="R45" s="5"/>
      <c r="S45" s="5"/>
      <c r="T45" s="5"/>
      <c r="U45" s="5"/>
      <c r="V45" s="5"/>
      <c r="W45" s="5"/>
      <c r="X45" s="5"/>
      <c r="Y45" s="5">
        <v>5</v>
      </c>
      <c r="Z45" s="5"/>
      <c r="AA45" s="5">
        <v>3</v>
      </c>
      <c r="AB45" s="5"/>
      <c r="AC45" s="5"/>
      <c r="AD45" s="5"/>
      <c r="AE45" s="5"/>
      <c r="AF45" s="5">
        <v>20</v>
      </c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40"/>
      <c r="AR45" s="40"/>
      <c r="AS45" s="40"/>
      <c r="AT45" s="40"/>
      <c r="AU45" s="40"/>
      <c r="AV45" s="40"/>
    </row>
    <row r="46" spans="1:48" s="2" customFormat="1" ht="28.5" hidden="1" customHeight="1">
      <c r="A46" s="52">
        <v>43519</v>
      </c>
      <c r="B46" s="49" t="s">
        <v>88</v>
      </c>
      <c r="C46" s="49" t="s">
        <v>83</v>
      </c>
      <c r="D46" s="49" t="s">
        <v>86</v>
      </c>
      <c r="E46" s="49">
        <v>825</v>
      </c>
      <c r="F46" s="49">
        <f t="shared" ref="F46" si="63">+E46-G46-I46</f>
        <v>794</v>
      </c>
      <c r="G46" s="49">
        <f>SUM(L47:AP47)</f>
        <v>31</v>
      </c>
      <c r="H46" s="54">
        <f t="shared" ref="H46" si="64">+G46/E46</f>
        <v>3.7575757575757575E-2</v>
      </c>
      <c r="I46" s="56">
        <f>SUM(L46:AP46)</f>
        <v>0</v>
      </c>
      <c r="J46" s="54">
        <f t="shared" ref="J46" si="65">+I46/E46</f>
        <v>0</v>
      </c>
      <c r="K46" s="4" t="s">
        <v>42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39"/>
      <c r="AR46" s="39">
        <v>1494</v>
      </c>
      <c r="AS46" s="39">
        <v>988</v>
      </c>
      <c r="AT46" s="39">
        <v>825</v>
      </c>
      <c r="AU46" s="39">
        <v>6</v>
      </c>
      <c r="AV46" s="39">
        <v>137</v>
      </c>
    </row>
    <row r="47" spans="1:48" s="2" customFormat="1" ht="28.5" hidden="1" customHeight="1">
      <c r="A47" s="53"/>
      <c r="B47" s="50"/>
      <c r="C47" s="50"/>
      <c r="D47" s="50"/>
      <c r="E47" s="50"/>
      <c r="F47" s="50"/>
      <c r="G47" s="50"/>
      <c r="H47" s="55"/>
      <c r="I47" s="57"/>
      <c r="J47" s="55"/>
      <c r="K47" s="5" t="s">
        <v>43</v>
      </c>
      <c r="L47" s="5"/>
      <c r="M47" s="5"/>
      <c r="N47" s="5"/>
      <c r="O47" s="5"/>
      <c r="P47" s="5"/>
      <c r="Q47" s="5">
        <v>5</v>
      </c>
      <c r="R47" s="5"/>
      <c r="S47" s="5"/>
      <c r="T47" s="5"/>
      <c r="U47" s="5"/>
      <c r="V47" s="5">
        <v>11</v>
      </c>
      <c r="W47" s="5"/>
      <c r="X47" s="5"/>
      <c r="Y47" s="5"/>
      <c r="Z47" s="5"/>
      <c r="AA47" s="5">
        <v>1</v>
      </c>
      <c r="AB47" s="5"/>
      <c r="AC47" s="5"/>
      <c r="AD47" s="5"/>
      <c r="AE47" s="5"/>
      <c r="AF47" s="5">
        <v>14</v>
      </c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40"/>
      <c r="AR47" s="40"/>
      <c r="AS47" s="40"/>
      <c r="AT47" s="40"/>
      <c r="AU47" s="40"/>
      <c r="AV47" s="40"/>
    </row>
    <row r="48" spans="1:48" s="2" customFormat="1" ht="28.5" hidden="1" customHeight="1">
      <c r="A48" s="52">
        <v>43519</v>
      </c>
      <c r="B48" s="49" t="s">
        <v>13</v>
      </c>
      <c r="C48" s="49" t="s">
        <v>138</v>
      </c>
      <c r="D48" s="49" t="s">
        <v>82</v>
      </c>
      <c r="E48" s="49">
        <v>1161</v>
      </c>
      <c r="F48" s="49">
        <f t="shared" ref="F48" si="66">+E48-G48-I48</f>
        <v>1121</v>
      </c>
      <c r="G48" s="49">
        <f>SUM(L49:AP49)</f>
        <v>15</v>
      </c>
      <c r="H48" s="54">
        <f t="shared" ref="H48" si="67">+G48/E48</f>
        <v>1.2919896640826873E-2</v>
      </c>
      <c r="I48" s="56">
        <f>SUM(L48:AP48)</f>
        <v>25</v>
      </c>
      <c r="J48" s="54">
        <f t="shared" ref="J48" si="68">+I48/E48</f>
        <v>2.1533161068044791E-2</v>
      </c>
      <c r="K48" s="4" t="s">
        <v>42</v>
      </c>
      <c r="L48" s="4">
        <v>8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>
        <v>17</v>
      </c>
      <c r="AO48" s="4"/>
      <c r="AP48" s="4"/>
      <c r="AQ48" s="39"/>
      <c r="AR48" s="39">
        <v>1560</v>
      </c>
      <c r="AS48" s="39"/>
      <c r="AT48" s="39">
        <v>1161</v>
      </c>
      <c r="AU48" s="39">
        <v>9</v>
      </c>
      <c r="AV48" s="39">
        <v>129</v>
      </c>
    </row>
    <row r="49" spans="1:48" s="2" customFormat="1" ht="28.5" hidden="1" customHeight="1">
      <c r="A49" s="53"/>
      <c r="B49" s="50"/>
      <c r="C49" s="50"/>
      <c r="D49" s="50"/>
      <c r="E49" s="50"/>
      <c r="F49" s="50"/>
      <c r="G49" s="50"/>
      <c r="H49" s="55"/>
      <c r="I49" s="57"/>
      <c r="J49" s="55"/>
      <c r="K49" s="5" t="s">
        <v>43</v>
      </c>
      <c r="L49" s="5"/>
      <c r="M49" s="5"/>
      <c r="N49" s="5"/>
      <c r="O49" s="5"/>
      <c r="P49" s="5"/>
      <c r="Q49" s="5">
        <v>2</v>
      </c>
      <c r="R49" s="5"/>
      <c r="S49" s="5"/>
      <c r="T49" s="5"/>
      <c r="U49" s="5"/>
      <c r="V49" s="5">
        <v>6</v>
      </c>
      <c r="W49" s="5">
        <v>1</v>
      </c>
      <c r="X49" s="5"/>
      <c r="Y49" s="5">
        <v>4</v>
      </c>
      <c r="Z49" s="5"/>
      <c r="AA49" s="5">
        <v>2</v>
      </c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40"/>
      <c r="AR49" s="40"/>
      <c r="AS49" s="40"/>
      <c r="AT49" s="40"/>
      <c r="AU49" s="40"/>
      <c r="AV49" s="40"/>
    </row>
    <row r="50" spans="1:48" s="2" customFormat="1" ht="28.5" hidden="1" customHeight="1">
      <c r="A50" s="52">
        <v>43519</v>
      </c>
      <c r="B50" s="49" t="s">
        <v>88</v>
      </c>
      <c r="C50" s="49" t="s">
        <v>138</v>
      </c>
      <c r="D50" s="49" t="s">
        <v>82</v>
      </c>
      <c r="E50" s="49">
        <v>1005</v>
      </c>
      <c r="F50" s="49">
        <f t="shared" ref="F50" si="69">+E50-G50-I50</f>
        <v>998</v>
      </c>
      <c r="G50" s="49">
        <f>SUM(L51:AP51)</f>
        <v>7</v>
      </c>
      <c r="H50" s="54">
        <f t="shared" ref="H50" si="70">+G50/E50</f>
        <v>6.965174129353234E-3</v>
      </c>
      <c r="I50" s="56">
        <f>SUM(L50:AP50)</f>
        <v>0</v>
      </c>
      <c r="J50" s="54">
        <f t="shared" ref="J50" si="71">+I50/E50</f>
        <v>0</v>
      </c>
      <c r="K50" s="4" t="s">
        <v>42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39"/>
      <c r="AR50" s="39">
        <v>2537</v>
      </c>
      <c r="AS50" s="39">
        <v>2420</v>
      </c>
      <c r="AT50" s="39">
        <v>1005</v>
      </c>
      <c r="AU50" s="39">
        <v>8</v>
      </c>
      <c r="AV50" s="39">
        <v>125</v>
      </c>
    </row>
    <row r="51" spans="1:48" s="2" customFormat="1" ht="28.5" hidden="1" customHeight="1">
      <c r="A51" s="53"/>
      <c r="B51" s="50"/>
      <c r="C51" s="50"/>
      <c r="D51" s="50"/>
      <c r="E51" s="50"/>
      <c r="F51" s="50"/>
      <c r="G51" s="50"/>
      <c r="H51" s="55"/>
      <c r="I51" s="57"/>
      <c r="J51" s="55"/>
      <c r="K51" s="5" t="s">
        <v>43</v>
      </c>
      <c r="L51" s="5"/>
      <c r="M51" s="5"/>
      <c r="N51" s="5"/>
      <c r="O51" s="5"/>
      <c r="P51" s="5"/>
      <c r="Q51" s="5"/>
      <c r="R51" s="5"/>
      <c r="S51" s="5"/>
      <c r="T51" s="5"/>
      <c r="U51" s="5">
        <v>1</v>
      </c>
      <c r="V51" s="5"/>
      <c r="W51" s="5"/>
      <c r="X51" s="5"/>
      <c r="Y51" s="5">
        <v>5</v>
      </c>
      <c r="Z51" s="5"/>
      <c r="AA51" s="5"/>
      <c r="AB51" s="5"/>
      <c r="AC51" s="5"/>
      <c r="AD51" s="5"/>
      <c r="AE51" s="5"/>
      <c r="AF51" s="5">
        <v>1</v>
      </c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40"/>
      <c r="AR51" s="40"/>
      <c r="AS51" s="40"/>
      <c r="AT51" s="40"/>
      <c r="AU51" s="40"/>
      <c r="AV51" s="40"/>
    </row>
    <row r="52" spans="1:48" s="2" customFormat="1" ht="28.5" hidden="1" customHeight="1">
      <c r="A52" s="52">
        <v>43520</v>
      </c>
      <c r="B52" s="49" t="s">
        <v>13</v>
      </c>
      <c r="C52" s="49" t="s">
        <v>83</v>
      </c>
      <c r="D52" s="49" t="s">
        <v>86</v>
      </c>
      <c r="E52" s="49">
        <v>925</v>
      </c>
      <c r="F52" s="49">
        <f t="shared" ref="F52" si="72">+E52-G52-I52</f>
        <v>886</v>
      </c>
      <c r="G52" s="49">
        <f>SUM(L53:AP53)</f>
        <v>39</v>
      </c>
      <c r="H52" s="54">
        <f t="shared" ref="H52" si="73">+G52/E52</f>
        <v>4.2162162162162162E-2</v>
      </c>
      <c r="I52" s="56">
        <f>SUM(L52:AP52)</f>
        <v>0</v>
      </c>
      <c r="J52" s="54">
        <f t="shared" ref="J52" si="74">+I52/E52</f>
        <v>0</v>
      </c>
      <c r="K52" s="4" t="s">
        <v>42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39">
        <v>197</v>
      </c>
      <c r="AR52" s="39">
        <v>2376</v>
      </c>
      <c r="AS52" s="39"/>
      <c r="AT52" s="39">
        <v>925</v>
      </c>
      <c r="AU52" s="39">
        <v>7</v>
      </c>
      <c r="AV52" s="39">
        <v>132</v>
      </c>
    </row>
    <row r="53" spans="1:48" s="2" customFormat="1" ht="28.5" hidden="1" customHeight="1">
      <c r="A53" s="53"/>
      <c r="B53" s="50"/>
      <c r="C53" s="50"/>
      <c r="D53" s="50"/>
      <c r="E53" s="50"/>
      <c r="F53" s="50"/>
      <c r="G53" s="50"/>
      <c r="H53" s="55"/>
      <c r="I53" s="57"/>
      <c r="J53" s="55"/>
      <c r="K53" s="5" t="s">
        <v>43</v>
      </c>
      <c r="L53" s="5"/>
      <c r="M53" s="5"/>
      <c r="N53" s="5"/>
      <c r="O53" s="5"/>
      <c r="P53" s="5"/>
      <c r="Q53" s="5">
        <v>8</v>
      </c>
      <c r="R53" s="5"/>
      <c r="S53" s="5"/>
      <c r="T53" s="5"/>
      <c r="U53" s="5"/>
      <c r="V53" s="5">
        <v>3</v>
      </c>
      <c r="W53" s="5"/>
      <c r="X53" s="5"/>
      <c r="Y53" s="5">
        <v>6</v>
      </c>
      <c r="Z53" s="5"/>
      <c r="AA53" s="5"/>
      <c r="AB53" s="5"/>
      <c r="AC53" s="5"/>
      <c r="AD53" s="5"/>
      <c r="AE53" s="5"/>
      <c r="AF53" s="5">
        <v>22</v>
      </c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40"/>
      <c r="AR53" s="40"/>
      <c r="AS53" s="40"/>
      <c r="AT53" s="40"/>
      <c r="AU53" s="40"/>
      <c r="AV53" s="40"/>
    </row>
    <row r="54" spans="1:48" s="2" customFormat="1" ht="28.5" hidden="1" customHeight="1">
      <c r="A54" s="52">
        <v>43520</v>
      </c>
      <c r="B54" s="49" t="s">
        <v>88</v>
      </c>
      <c r="C54" s="49" t="s">
        <v>83</v>
      </c>
      <c r="D54" s="49" t="s">
        <v>86</v>
      </c>
      <c r="E54" s="49">
        <v>955</v>
      </c>
      <c r="F54" s="49">
        <f t="shared" ref="F54" si="75">+E54-G54-I54</f>
        <v>936</v>
      </c>
      <c r="G54" s="49">
        <f>SUM(L55:AP55)</f>
        <v>19</v>
      </c>
      <c r="H54" s="54">
        <f t="shared" ref="H54" si="76">+G54/E54</f>
        <v>1.9895287958115182E-2</v>
      </c>
      <c r="I54" s="56">
        <f>SUM(L54:AP54)</f>
        <v>0</v>
      </c>
      <c r="J54" s="54">
        <f t="shared" ref="J54" si="77">+I54/E54</f>
        <v>0</v>
      </c>
      <c r="K54" s="4" t="s">
        <v>42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39">
        <v>287</v>
      </c>
      <c r="AR54" s="39">
        <v>1839</v>
      </c>
      <c r="AS54" s="39">
        <v>1438</v>
      </c>
      <c r="AT54" s="39">
        <v>955</v>
      </c>
      <c r="AU54" s="39">
        <v>8</v>
      </c>
      <c r="AV54" s="39">
        <v>119</v>
      </c>
    </row>
    <row r="55" spans="1:48" s="2" customFormat="1" ht="28.5" hidden="1" customHeight="1">
      <c r="A55" s="53"/>
      <c r="B55" s="50"/>
      <c r="C55" s="50"/>
      <c r="D55" s="50"/>
      <c r="E55" s="50"/>
      <c r="F55" s="50"/>
      <c r="G55" s="50"/>
      <c r="H55" s="55"/>
      <c r="I55" s="57"/>
      <c r="J55" s="55"/>
      <c r="K55" s="5" t="s">
        <v>43</v>
      </c>
      <c r="L55" s="5"/>
      <c r="M55" s="5"/>
      <c r="N55" s="5"/>
      <c r="O55" s="5"/>
      <c r="P55" s="5"/>
      <c r="Q55" s="5">
        <v>7</v>
      </c>
      <c r="R55" s="5"/>
      <c r="S55" s="5"/>
      <c r="T55" s="5"/>
      <c r="U55" s="5"/>
      <c r="V55" s="5">
        <v>2</v>
      </c>
      <c r="W55" s="5"/>
      <c r="X55" s="5"/>
      <c r="Y55" s="5">
        <v>3</v>
      </c>
      <c r="Z55" s="5"/>
      <c r="AA55" s="5">
        <v>3</v>
      </c>
      <c r="AB55" s="5"/>
      <c r="AC55" s="5"/>
      <c r="AD55" s="5"/>
      <c r="AE55" s="5"/>
      <c r="AF55" s="5">
        <v>4</v>
      </c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40"/>
      <c r="AR55" s="40"/>
      <c r="AS55" s="40"/>
      <c r="AT55" s="40"/>
      <c r="AU55" s="40"/>
      <c r="AV55" s="40"/>
    </row>
    <row r="56" spans="1:48" s="2" customFormat="1" ht="28.5" hidden="1" customHeight="1">
      <c r="A56" s="52">
        <v>43520</v>
      </c>
      <c r="B56" s="49" t="s">
        <v>13</v>
      </c>
      <c r="C56" s="49" t="s">
        <v>138</v>
      </c>
      <c r="D56" s="49" t="s">
        <v>82</v>
      </c>
      <c r="E56" s="49">
        <v>1039</v>
      </c>
      <c r="F56" s="49">
        <f t="shared" ref="F56" si="78">+E56-G56-I56</f>
        <v>1035</v>
      </c>
      <c r="G56" s="49">
        <f>SUM(L57:AP57)</f>
        <v>4</v>
      </c>
      <c r="H56" s="54">
        <f t="shared" ref="H56" si="79">+G56/E56</f>
        <v>3.8498556304138597E-3</v>
      </c>
      <c r="I56" s="56">
        <f>SUM(L56:AP56)</f>
        <v>0</v>
      </c>
      <c r="J56" s="54">
        <f t="shared" ref="J56" si="80">+I56/E56</f>
        <v>0</v>
      </c>
      <c r="K56" s="4" t="s">
        <v>42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39">
        <v>173</v>
      </c>
      <c r="AR56" s="39">
        <v>1589</v>
      </c>
      <c r="AS56" s="39">
        <v>2210</v>
      </c>
      <c r="AT56" s="39">
        <v>1039</v>
      </c>
      <c r="AU56" s="39">
        <v>8</v>
      </c>
      <c r="AV56" s="39">
        <v>129</v>
      </c>
    </row>
    <row r="57" spans="1:48" s="2" customFormat="1" ht="28.5" hidden="1" customHeight="1">
      <c r="A57" s="53"/>
      <c r="B57" s="50"/>
      <c r="C57" s="50"/>
      <c r="D57" s="50"/>
      <c r="E57" s="50"/>
      <c r="F57" s="50"/>
      <c r="G57" s="50"/>
      <c r="H57" s="55"/>
      <c r="I57" s="57"/>
      <c r="J57" s="55"/>
      <c r="K57" s="5" t="s">
        <v>43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>
        <v>2</v>
      </c>
      <c r="W57" s="5"/>
      <c r="X57" s="5"/>
      <c r="Y57" s="5">
        <v>2</v>
      </c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40"/>
      <c r="AR57" s="40"/>
      <c r="AS57" s="40"/>
      <c r="AT57" s="40"/>
      <c r="AU57" s="40"/>
      <c r="AV57" s="40"/>
    </row>
    <row r="58" spans="1:48" s="2" customFormat="1" ht="28.5" hidden="1" customHeight="1">
      <c r="A58" s="52">
        <v>43520</v>
      </c>
      <c r="B58" s="49" t="s">
        <v>88</v>
      </c>
      <c r="C58" s="49" t="s">
        <v>138</v>
      </c>
      <c r="D58" s="49" t="s">
        <v>82</v>
      </c>
      <c r="E58" s="49">
        <v>908</v>
      </c>
      <c r="F58" s="49">
        <f t="shared" ref="F58" si="81">+E58-G58-I58</f>
        <v>902</v>
      </c>
      <c r="G58" s="49">
        <f>SUM(L59:AP59)</f>
        <v>6</v>
      </c>
      <c r="H58" s="54">
        <f t="shared" ref="H58" si="82">+G58/E58</f>
        <v>6.6079295154185024E-3</v>
      </c>
      <c r="I58" s="56">
        <f>SUM(L58:AP58)</f>
        <v>0</v>
      </c>
      <c r="J58" s="54">
        <f t="shared" ref="J58" si="83">+I58/E58</f>
        <v>0</v>
      </c>
      <c r="K58" s="4" t="s">
        <v>42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39">
        <v>363</v>
      </c>
      <c r="AR58" s="39">
        <v>2507</v>
      </c>
      <c r="AS58" s="39"/>
      <c r="AT58" s="39">
        <v>908</v>
      </c>
      <c r="AU58" s="39">
        <v>7</v>
      </c>
      <c r="AV58" s="39">
        <v>129</v>
      </c>
    </row>
    <row r="59" spans="1:48" s="2" customFormat="1" ht="28.5" hidden="1" customHeight="1">
      <c r="A59" s="53"/>
      <c r="B59" s="50"/>
      <c r="C59" s="50"/>
      <c r="D59" s="50"/>
      <c r="E59" s="50"/>
      <c r="F59" s="50"/>
      <c r="G59" s="50"/>
      <c r="H59" s="55"/>
      <c r="I59" s="57"/>
      <c r="J59" s="55"/>
      <c r="K59" s="5" t="s">
        <v>43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>
        <v>1</v>
      </c>
      <c r="W59" s="5"/>
      <c r="X59" s="5"/>
      <c r="Y59" s="5">
        <v>5</v>
      </c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40"/>
      <c r="AR59" s="40"/>
      <c r="AS59" s="40"/>
      <c r="AT59" s="40"/>
      <c r="AU59" s="40"/>
      <c r="AV59" s="40"/>
    </row>
    <row r="60" spans="1:48" s="2" customFormat="1" ht="28.5" hidden="1" customHeight="1">
      <c r="A60" s="52">
        <v>43521</v>
      </c>
      <c r="B60" s="49" t="s">
        <v>13</v>
      </c>
      <c r="C60" s="49" t="s">
        <v>83</v>
      </c>
      <c r="D60" s="49" t="s">
        <v>86</v>
      </c>
      <c r="E60" s="49">
        <v>1067</v>
      </c>
      <c r="F60" s="49">
        <f t="shared" ref="F60" si="84">+E60-G60-I60</f>
        <v>1028</v>
      </c>
      <c r="G60" s="49">
        <f>SUM(L61:AP61)</f>
        <v>39</v>
      </c>
      <c r="H60" s="54">
        <f t="shared" ref="H60" si="85">+G60/E60</f>
        <v>3.6551077788191187E-2</v>
      </c>
      <c r="I60" s="56">
        <f>SUM(L60:AP60)</f>
        <v>0</v>
      </c>
      <c r="J60" s="54">
        <f t="shared" ref="J60" si="86">+I60/E60</f>
        <v>0</v>
      </c>
      <c r="K60" s="4" t="s">
        <v>42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39">
        <v>209</v>
      </c>
      <c r="AR60" s="39">
        <v>1010</v>
      </c>
      <c r="AS60" s="39">
        <v>93</v>
      </c>
      <c r="AT60" s="39">
        <v>1067</v>
      </c>
      <c r="AU60" s="39">
        <v>8</v>
      </c>
      <c r="AV60" s="39">
        <v>133</v>
      </c>
    </row>
    <row r="61" spans="1:48" s="2" customFormat="1" ht="28.5" hidden="1" customHeight="1">
      <c r="A61" s="53"/>
      <c r="B61" s="50"/>
      <c r="C61" s="50"/>
      <c r="D61" s="50"/>
      <c r="E61" s="50"/>
      <c r="F61" s="50"/>
      <c r="G61" s="50"/>
      <c r="H61" s="55"/>
      <c r="I61" s="57"/>
      <c r="J61" s="55"/>
      <c r="K61" s="5" t="s">
        <v>43</v>
      </c>
      <c r="L61" s="5"/>
      <c r="M61" s="5"/>
      <c r="N61" s="5"/>
      <c r="O61" s="5"/>
      <c r="P61" s="5"/>
      <c r="Q61" s="5">
        <v>15</v>
      </c>
      <c r="R61" s="5"/>
      <c r="S61" s="5"/>
      <c r="T61" s="5"/>
      <c r="U61" s="5"/>
      <c r="V61" s="5">
        <v>7</v>
      </c>
      <c r="W61" s="5"/>
      <c r="X61" s="5"/>
      <c r="Y61" s="5"/>
      <c r="Z61" s="5"/>
      <c r="AA61" s="5"/>
      <c r="AB61" s="5">
        <v>1</v>
      </c>
      <c r="AC61" s="5"/>
      <c r="AD61" s="5"/>
      <c r="AE61" s="5"/>
      <c r="AF61" s="5">
        <v>16</v>
      </c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40"/>
      <c r="AR61" s="40"/>
      <c r="AS61" s="40"/>
      <c r="AT61" s="40"/>
      <c r="AU61" s="40"/>
      <c r="AV61" s="40"/>
    </row>
    <row r="62" spans="1:48" s="2" customFormat="1" ht="28.5" hidden="1" customHeight="1">
      <c r="A62" s="52">
        <v>43521</v>
      </c>
      <c r="B62" s="49" t="s">
        <v>88</v>
      </c>
      <c r="C62" s="49" t="s">
        <v>83</v>
      </c>
      <c r="D62" s="49" t="s">
        <v>86</v>
      </c>
      <c r="E62" s="49">
        <v>1029</v>
      </c>
      <c r="F62" s="49">
        <f t="shared" ref="F62" si="87">+E62-G62-I62</f>
        <v>1011</v>
      </c>
      <c r="G62" s="49">
        <f>SUM(L63:AP63)</f>
        <v>18</v>
      </c>
      <c r="H62" s="54">
        <f t="shared" ref="H62" si="88">+G62/E62</f>
        <v>1.7492711370262391E-2</v>
      </c>
      <c r="I62" s="56">
        <f>SUM(L62:AP62)</f>
        <v>0</v>
      </c>
      <c r="J62" s="54">
        <f t="shared" ref="J62" si="89">+I62/E62</f>
        <v>0</v>
      </c>
      <c r="K62" s="4" t="s">
        <v>42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39">
        <v>252</v>
      </c>
      <c r="AR62" s="39">
        <v>1998</v>
      </c>
      <c r="AS62" s="39">
        <v>1767</v>
      </c>
      <c r="AT62" s="39">
        <v>1029</v>
      </c>
      <c r="AU62" s="39">
        <v>8</v>
      </c>
      <c r="AV62" s="39">
        <v>128</v>
      </c>
    </row>
    <row r="63" spans="1:48" s="2" customFormat="1" ht="28.5" hidden="1" customHeight="1">
      <c r="A63" s="53"/>
      <c r="B63" s="50"/>
      <c r="C63" s="50"/>
      <c r="D63" s="50"/>
      <c r="E63" s="50"/>
      <c r="F63" s="50"/>
      <c r="G63" s="50"/>
      <c r="H63" s="55"/>
      <c r="I63" s="57"/>
      <c r="J63" s="55"/>
      <c r="K63" s="5" t="s">
        <v>43</v>
      </c>
      <c r="L63" s="5"/>
      <c r="M63" s="5"/>
      <c r="N63" s="5"/>
      <c r="O63" s="5"/>
      <c r="P63" s="5"/>
      <c r="Q63" s="5">
        <v>4</v>
      </c>
      <c r="R63" s="5"/>
      <c r="S63" s="5"/>
      <c r="T63" s="5"/>
      <c r="U63" s="5"/>
      <c r="V63" s="5">
        <v>7</v>
      </c>
      <c r="W63" s="5"/>
      <c r="X63" s="5"/>
      <c r="Y63" s="5">
        <v>3</v>
      </c>
      <c r="Z63" s="5"/>
      <c r="AA63" s="5"/>
      <c r="AB63" s="5"/>
      <c r="AC63" s="5"/>
      <c r="AD63" s="5"/>
      <c r="AE63" s="5"/>
      <c r="AF63" s="5">
        <v>4</v>
      </c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40"/>
      <c r="AR63" s="40"/>
      <c r="AS63" s="40"/>
      <c r="AT63" s="40"/>
      <c r="AU63" s="40"/>
      <c r="AV63" s="40"/>
    </row>
    <row r="64" spans="1:48" s="2" customFormat="1" ht="28.5" hidden="1" customHeight="1">
      <c r="A64" s="52">
        <v>43521</v>
      </c>
      <c r="B64" s="49" t="s">
        <v>13</v>
      </c>
      <c r="C64" s="49" t="s">
        <v>138</v>
      </c>
      <c r="D64" s="49" t="s">
        <v>82</v>
      </c>
      <c r="E64" s="49">
        <v>1288</v>
      </c>
      <c r="F64" s="49">
        <f t="shared" ref="F64" si="90">+E64-G64-I64</f>
        <v>1279</v>
      </c>
      <c r="G64" s="49">
        <f>SUM(L65:AP65)</f>
        <v>9</v>
      </c>
      <c r="H64" s="54">
        <f t="shared" ref="H64" si="91">+G64/E64</f>
        <v>6.987577639751553E-3</v>
      </c>
      <c r="I64" s="56">
        <f>SUM(L64:AP64)</f>
        <v>0</v>
      </c>
      <c r="J64" s="54">
        <f t="shared" ref="J64" si="92">+I64/E64</f>
        <v>0</v>
      </c>
      <c r="K64" s="4" t="s">
        <v>42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39">
        <v>196</v>
      </c>
      <c r="AR64" s="39">
        <v>1682</v>
      </c>
      <c r="AS64" s="39">
        <v>405</v>
      </c>
      <c r="AT64" s="39">
        <v>1288</v>
      </c>
      <c r="AU64" s="39">
        <v>10</v>
      </c>
      <c r="AV64" s="39">
        <v>128</v>
      </c>
    </row>
    <row r="65" spans="1:48" s="2" customFormat="1" ht="28.5" hidden="1" customHeight="1">
      <c r="A65" s="53"/>
      <c r="B65" s="50"/>
      <c r="C65" s="50"/>
      <c r="D65" s="50"/>
      <c r="E65" s="50"/>
      <c r="F65" s="50"/>
      <c r="G65" s="50"/>
      <c r="H65" s="55"/>
      <c r="I65" s="57"/>
      <c r="J65" s="55"/>
      <c r="K65" s="5" t="s">
        <v>43</v>
      </c>
      <c r="L65" s="5">
        <v>1</v>
      </c>
      <c r="M65" s="5"/>
      <c r="N65" s="5"/>
      <c r="O65" s="5"/>
      <c r="P65" s="5"/>
      <c r="Q65" s="5">
        <v>1</v>
      </c>
      <c r="R65" s="5"/>
      <c r="S65" s="5"/>
      <c r="T65" s="5"/>
      <c r="U65" s="5"/>
      <c r="V65" s="5">
        <v>2</v>
      </c>
      <c r="W65" s="5"/>
      <c r="X65" s="5"/>
      <c r="Y65" s="5">
        <v>2</v>
      </c>
      <c r="Z65" s="5"/>
      <c r="AA65" s="5"/>
      <c r="AB65" s="5"/>
      <c r="AC65" s="5"/>
      <c r="AD65" s="5"/>
      <c r="AE65" s="5"/>
      <c r="AF65" s="5">
        <v>3</v>
      </c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40"/>
      <c r="AR65" s="40"/>
      <c r="AS65" s="40"/>
      <c r="AT65" s="40"/>
      <c r="AU65" s="40"/>
      <c r="AV65" s="40"/>
    </row>
    <row r="66" spans="1:48" s="2" customFormat="1" ht="28.5" hidden="1" customHeight="1">
      <c r="A66" s="52">
        <v>43521</v>
      </c>
      <c r="B66" s="49" t="s">
        <v>88</v>
      </c>
      <c r="C66" s="49" t="s">
        <v>138</v>
      </c>
      <c r="D66" s="49" t="s">
        <v>82</v>
      </c>
      <c r="E66" s="49">
        <v>1054</v>
      </c>
      <c r="F66" s="49">
        <f t="shared" ref="F66" si="93">+E66-G66-I66</f>
        <v>1043</v>
      </c>
      <c r="G66" s="49">
        <f>SUM(L67:AP67)</f>
        <v>11</v>
      </c>
      <c r="H66" s="54">
        <f t="shared" ref="H66" si="94">+G66/E66</f>
        <v>1.0436432637571158E-2</v>
      </c>
      <c r="I66" s="56">
        <f>SUM(L66:AP66)</f>
        <v>0</v>
      </c>
      <c r="J66" s="54">
        <f t="shared" ref="J66" si="95">+I66/E66</f>
        <v>0</v>
      </c>
      <c r="K66" s="4" t="s">
        <v>42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39">
        <v>207</v>
      </c>
      <c r="AR66" s="39">
        <v>2744</v>
      </c>
      <c r="AS66" s="39">
        <v>1677</v>
      </c>
      <c r="AT66" s="39">
        <v>1054</v>
      </c>
      <c r="AU66" s="39">
        <v>8</v>
      </c>
      <c r="AV66" s="39">
        <v>131</v>
      </c>
    </row>
    <row r="67" spans="1:48" s="2" customFormat="1" ht="28.5" hidden="1" customHeight="1">
      <c r="A67" s="53"/>
      <c r="B67" s="50"/>
      <c r="C67" s="50"/>
      <c r="D67" s="50"/>
      <c r="E67" s="50"/>
      <c r="F67" s="50"/>
      <c r="G67" s="50"/>
      <c r="H67" s="55"/>
      <c r="I67" s="57"/>
      <c r="J67" s="55"/>
      <c r="K67" s="5" t="s">
        <v>43</v>
      </c>
      <c r="L67" s="5"/>
      <c r="M67" s="5"/>
      <c r="N67" s="5">
        <v>1</v>
      </c>
      <c r="O67" s="5"/>
      <c r="P67" s="5"/>
      <c r="Q67" s="5">
        <v>4</v>
      </c>
      <c r="R67" s="5"/>
      <c r="S67" s="5"/>
      <c r="T67" s="5"/>
      <c r="U67" s="5"/>
      <c r="V67" s="5">
        <v>3</v>
      </c>
      <c r="W67" s="5"/>
      <c r="X67" s="5"/>
      <c r="Y67" s="5"/>
      <c r="Z67" s="5"/>
      <c r="AA67" s="5"/>
      <c r="AB67" s="5"/>
      <c r="AC67" s="5"/>
      <c r="AD67" s="5"/>
      <c r="AE67" s="5"/>
      <c r="AF67" s="5">
        <v>3</v>
      </c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40"/>
      <c r="AR67" s="40"/>
      <c r="AS67" s="40"/>
      <c r="AT67" s="40"/>
      <c r="AU67" s="40"/>
      <c r="AV67" s="40"/>
    </row>
    <row r="68" spans="1:48" s="2" customFormat="1" ht="28.5" customHeight="1">
      <c r="A68" s="52">
        <v>43522</v>
      </c>
      <c r="B68" s="49" t="s">
        <v>13</v>
      </c>
      <c r="C68" s="49" t="s">
        <v>83</v>
      </c>
      <c r="D68" s="49" t="s">
        <v>86</v>
      </c>
      <c r="E68" s="49">
        <v>1137</v>
      </c>
      <c r="F68" s="49">
        <f t="shared" ref="F68" si="96">+E68-G68-I68</f>
        <v>1124</v>
      </c>
      <c r="G68" s="49">
        <f>SUM(L69:AP69)</f>
        <v>13</v>
      </c>
      <c r="H68" s="54">
        <f t="shared" ref="H68" si="97">+G68/E68</f>
        <v>1.1433597185576077E-2</v>
      </c>
      <c r="I68" s="56">
        <f>SUM(L68:AP68)</f>
        <v>0</v>
      </c>
      <c r="J68" s="54">
        <f t="shared" ref="J68" si="98">+I68/E68</f>
        <v>0</v>
      </c>
      <c r="K68" s="4" t="s">
        <v>42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39">
        <v>135</v>
      </c>
      <c r="AR68" s="39">
        <v>1089</v>
      </c>
      <c r="AS68" s="39">
        <v>1987</v>
      </c>
      <c r="AT68" s="39">
        <v>1137</v>
      </c>
      <c r="AU68" s="39">
        <v>9</v>
      </c>
      <c r="AV68" s="39">
        <v>126</v>
      </c>
    </row>
    <row r="69" spans="1:48" s="2" customFormat="1" ht="28.5" customHeight="1">
      <c r="A69" s="53"/>
      <c r="B69" s="50"/>
      <c r="C69" s="50"/>
      <c r="D69" s="50"/>
      <c r="E69" s="50"/>
      <c r="F69" s="50"/>
      <c r="G69" s="50"/>
      <c r="H69" s="55"/>
      <c r="I69" s="57"/>
      <c r="J69" s="55"/>
      <c r="K69" s="5" t="s">
        <v>43</v>
      </c>
      <c r="L69" s="5"/>
      <c r="M69" s="5"/>
      <c r="N69" s="5"/>
      <c r="O69" s="5"/>
      <c r="P69" s="5"/>
      <c r="Q69" s="5">
        <v>4</v>
      </c>
      <c r="R69" s="5"/>
      <c r="S69" s="5"/>
      <c r="T69" s="5"/>
      <c r="U69" s="5"/>
      <c r="V69" s="5">
        <v>3</v>
      </c>
      <c r="W69" s="5"/>
      <c r="X69" s="5"/>
      <c r="Y69" s="5">
        <v>1</v>
      </c>
      <c r="Z69" s="5"/>
      <c r="AA69" s="5"/>
      <c r="AB69" s="5"/>
      <c r="AC69" s="5"/>
      <c r="AD69" s="5"/>
      <c r="AE69" s="5"/>
      <c r="AF69" s="5">
        <v>5</v>
      </c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40"/>
      <c r="AR69" s="40"/>
      <c r="AS69" s="40"/>
      <c r="AT69" s="40"/>
      <c r="AU69" s="40"/>
      <c r="AV69" s="40"/>
    </row>
    <row r="70" spans="1:48" s="2" customFormat="1" ht="28.5" customHeight="1">
      <c r="A70" s="52">
        <v>43522</v>
      </c>
      <c r="B70" s="49" t="s">
        <v>88</v>
      </c>
      <c r="C70" s="49" t="s">
        <v>83</v>
      </c>
      <c r="D70" s="49" t="s">
        <v>86</v>
      </c>
      <c r="E70" s="49">
        <v>1043</v>
      </c>
      <c r="F70" s="49">
        <f t="shared" ref="F70" si="99">+E70-G70-I70</f>
        <v>1032</v>
      </c>
      <c r="G70" s="49">
        <f>SUM(L71:AP71)</f>
        <v>11</v>
      </c>
      <c r="H70" s="54">
        <f t="shared" ref="H70" si="100">+G70/E70</f>
        <v>1.0546500479386385E-2</v>
      </c>
      <c r="I70" s="56">
        <f>SUM(L70:AP70)</f>
        <v>0</v>
      </c>
      <c r="J70" s="54">
        <f t="shared" ref="J70" si="101">+I70/E70</f>
        <v>0</v>
      </c>
      <c r="K70" s="4" t="s">
        <v>42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39">
        <v>219</v>
      </c>
      <c r="AR70" s="39">
        <v>2169</v>
      </c>
      <c r="AS70" s="39"/>
      <c r="AT70" s="39">
        <v>1043</v>
      </c>
      <c r="AU70" s="39">
        <v>8</v>
      </c>
      <c r="AV70" s="39">
        <v>130</v>
      </c>
    </row>
    <row r="71" spans="1:48" s="2" customFormat="1" ht="28.5" customHeight="1">
      <c r="A71" s="53"/>
      <c r="B71" s="50"/>
      <c r="C71" s="50"/>
      <c r="D71" s="50"/>
      <c r="E71" s="50"/>
      <c r="F71" s="50"/>
      <c r="G71" s="50"/>
      <c r="H71" s="55"/>
      <c r="I71" s="57"/>
      <c r="J71" s="55"/>
      <c r="K71" s="5" t="s">
        <v>43</v>
      </c>
      <c r="L71" s="5"/>
      <c r="M71" s="5"/>
      <c r="N71" s="5"/>
      <c r="O71" s="5"/>
      <c r="P71" s="5"/>
      <c r="Q71" s="5">
        <v>2</v>
      </c>
      <c r="R71" s="5"/>
      <c r="S71" s="5"/>
      <c r="T71" s="5"/>
      <c r="U71" s="5"/>
      <c r="V71" s="5">
        <v>2</v>
      </c>
      <c r="W71" s="5"/>
      <c r="X71" s="5"/>
      <c r="Y71" s="5">
        <v>5</v>
      </c>
      <c r="Z71" s="5"/>
      <c r="AA71" s="5"/>
      <c r="AB71" s="5"/>
      <c r="AC71" s="5"/>
      <c r="AD71" s="5"/>
      <c r="AE71" s="5"/>
      <c r="AF71" s="5">
        <v>2</v>
      </c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40"/>
      <c r="AR71" s="40"/>
      <c r="AS71" s="40"/>
      <c r="AT71" s="40"/>
      <c r="AU71" s="40"/>
      <c r="AV71" s="40"/>
    </row>
    <row r="72" spans="1:48" s="2" customFormat="1" ht="28.5" customHeight="1">
      <c r="A72" s="52">
        <v>43522</v>
      </c>
      <c r="B72" s="49" t="s">
        <v>13</v>
      </c>
      <c r="C72" s="49" t="s">
        <v>138</v>
      </c>
      <c r="D72" s="49" t="s">
        <v>82</v>
      </c>
      <c r="E72" s="49">
        <v>1154</v>
      </c>
      <c r="F72" s="49">
        <f t="shared" ref="F72" si="102">+E72-G72-I72</f>
        <v>1149</v>
      </c>
      <c r="G72" s="49">
        <f>SUM(L73:AP73)</f>
        <v>5</v>
      </c>
      <c r="H72" s="54">
        <f t="shared" ref="H72" si="103">+G72/E72</f>
        <v>4.3327556325823222E-3</v>
      </c>
      <c r="I72" s="56">
        <f>SUM(L72:AP72)</f>
        <v>0</v>
      </c>
      <c r="J72" s="54">
        <f t="shared" ref="J72" si="104">+I72/E72</f>
        <v>0</v>
      </c>
      <c r="K72" s="4" t="s">
        <v>42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39">
        <v>162</v>
      </c>
      <c r="AR72" s="39">
        <v>1579</v>
      </c>
      <c r="AS72" s="39">
        <v>2331</v>
      </c>
      <c r="AT72" s="39">
        <v>1154</v>
      </c>
      <c r="AU72" s="39">
        <v>9</v>
      </c>
      <c r="AV72" s="39">
        <v>128</v>
      </c>
    </row>
    <row r="73" spans="1:48" s="2" customFormat="1" ht="28.5" customHeight="1">
      <c r="A73" s="53"/>
      <c r="B73" s="50"/>
      <c r="C73" s="50"/>
      <c r="D73" s="50"/>
      <c r="E73" s="50"/>
      <c r="F73" s="50"/>
      <c r="G73" s="50"/>
      <c r="H73" s="55"/>
      <c r="I73" s="57"/>
      <c r="J73" s="55"/>
      <c r="K73" s="5" t="s">
        <v>43</v>
      </c>
      <c r="L73" s="5"/>
      <c r="M73" s="5"/>
      <c r="N73" s="5"/>
      <c r="O73" s="5"/>
      <c r="P73" s="5"/>
      <c r="Q73" s="5">
        <v>1</v>
      </c>
      <c r="R73" s="5"/>
      <c r="S73" s="5"/>
      <c r="T73" s="5"/>
      <c r="U73" s="5"/>
      <c r="V73" s="5">
        <v>3</v>
      </c>
      <c r="W73" s="5"/>
      <c r="X73" s="5"/>
      <c r="Y73" s="5">
        <v>1</v>
      </c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40"/>
      <c r="AR73" s="40"/>
      <c r="AS73" s="40"/>
      <c r="AT73" s="40"/>
      <c r="AU73" s="40"/>
      <c r="AV73" s="40"/>
    </row>
    <row r="74" spans="1:48" s="2" customFormat="1" ht="28.5" customHeight="1">
      <c r="A74" s="52">
        <v>43522</v>
      </c>
      <c r="B74" s="49" t="s">
        <v>88</v>
      </c>
      <c r="C74" s="49" t="s">
        <v>138</v>
      </c>
      <c r="D74" s="49" t="s">
        <v>82</v>
      </c>
      <c r="E74" s="49">
        <v>1014</v>
      </c>
      <c r="F74" s="49">
        <f t="shared" ref="F74" si="105">+E74-G74-I74</f>
        <v>1007</v>
      </c>
      <c r="G74" s="49">
        <f>SUM(L75:AP75)</f>
        <v>7</v>
      </c>
      <c r="H74" s="54">
        <f t="shared" ref="H74" si="106">+G74/E74</f>
        <v>6.9033530571992107E-3</v>
      </c>
      <c r="I74" s="56">
        <f>SUM(L74:AP74)</f>
        <v>0</v>
      </c>
      <c r="J74" s="54">
        <f t="shared" ref="J74" si="107">+I74/E74</f>
        <v>0</v>
      </c>
      <c r="K74" s="4" t="s">
        <v>42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39">
        <v>135</v>
      </c>
      <c r="AR74" s="39">
        <v>2569</v>
      </c>
      <c r="AS74" s="39"/>
      <c r="AT74" s="39">
        <v>1014</v>
      </c>
      <c r="AU74" s="39">
        <v>8</v>
      </c>
      <c r="AV74" s="39">
        <v>126</v>
      </c>
    </row>
    <row r="75" spans="1:48" s="2" customFormat="1" ht="28.5" customHeight="1">
      <c r="A75" s="53"/>
      <c r="B75" s="50"/>
      <c r="C75" s="50"/>
      <c r="D75" s="50"/>
      <c r="E75" s="50"/>
      <c r="F75" s="50"/>
      <c r="G75" s="50"/>
      <c r="H75" s="55"/>
      <c r="I75" s="57"/>
      <c r="J75" s="55"/>
      <c r="K75" s="5" t="s">
        <v>43</v>
      </c>
      <c r="L75" s="5"/>
      <c r="M75" s="5"/>
      <c r="N75" s="5">
        <v>2</v>
      </c>
      <c r="O75" s="5"/>
      <c r="P75" s="5"/>
      <c r="Q75" s="5"/>
      <c r="R75" s="5"/>
      <c r="S75" s="5"/>
      <c r="T75" s="5"/>
      <c r="U75" s="5"/>
      <c r="V75" s="5">
        <v>1</v>
      </c>
      <c r="W75" s="5"/>
      <c r="X75" s="5"/>
      <c r="Y75" s="5">
        <v>3</v>
      </c>
      <c r="Z75" s="5"/>
      <c r="AA75" s="5"/>
      <c r="AB75" s="5">
        <v>1</v>
      </c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40"/>
      <c r="AR75" s="40"/>
      <c r="AS75" s="40"/>
      <c r="AT75" s="40"/>
      <c r="AU75" s="40"/>
      <c r="AV75" s="40"/>
    </row>
  </sheetData>
  <autoFilter ref="A3:AV3">
    <filterColumn colId="0"/>
    <filterColumn colId="3"/>
    <filterColumn colId="39"/>
  </autoFilter>
  <mergeCells count="590">
    <mergeCell ref="J72:J73"/>
    <mergeCell ref="AQ72:AQ73"/>
    <mergeCell ref="AR72:AR73"/>
    <mergeCell ref="AS72:AS73"/>
    <mergeCell ref="AT72:AT73"/>
    <mergeCell ref="AU72:AU73"/>
    <mergeCell ref="AV72:AV73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J74:J75"/>
    <mergeCell ref="AQ74:AQ75"/>
    <mergeCell ref="AR74:AR75"/>
    <mergeCell ref="AS74:AS75"/>
    <mergeCell ref="AT74:AT75"/>
    <mergeCell ref="AU74:AU75"/>
    <mergeCell ref="AV74:AV75"/>
    <mergeCell ref="A72:A73"/>
    <mergeCell ref="B72:B73"/>
    <mergeCell ref="C72:C73"/>
    <mergeCell ref="D72:D73"/>
    <mergeCell ref="E72:E73"/>
    <mergeCell ref="F72:F73"/>
    <mergeCell ref="G72:G73"/>
    <mergeCell ref="H72:H73"/>
    <mergeCell ref="I72:I73"/>
    <mergeCell ref="J68:J69"/>
    <mergeCell ref="AQ68:AQ69"/>
    <mergeCell ref="AR68:AR69"/>
    <mergeCell ref="AS68:AS69"/>
    <mergeCell ref="AT68:AT69"/>
    <mergeCell ref="AU68:AU69"/>
    <mergeCell ref="AV68:AV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J70:J71"/>
    <mergeCell ref="AQ70:AQ71"/>
    <mergeCell ref="AR70:AR71"/>
    <mergeCell ref="AS70:AS71"/>
    <mergeCell ref="AT70:AT71"/>
    <mergeCell ref="AU70:AU71"/>
    <mergeCell ref="AV70:AV71"/>
    <mergeCell ref="A68:A69"/>
    <mergeCell ref="B68:B69"/>
    <mergeCell ref="C68:C69"/>
    <mergeCell ref="D68:D69"/>
    <mergeCell ref="E68:E69"/>
    <mergeCell ref="F68:F69"/>
    <mergeCell ref="G68:G69"/>
    <mergeCell ref="H68:H69"/>
    <mergeCell ref="I68:I69"/>
    <mergeCell ref="AQ48:AQ49"/>
    <mergeCell ref="AR48:AR49"/>
    <mergeCell ref="AS48:AS49"/>
    <mergeCell ref="AT48:AT49"/>
    <mergeCell ref="AU48:AU49"/>
    <mergeCell ref="AV48:AV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J50:J51"/>
    <mergeCell ref="AQ50:AQ51"/>
    <mergeCell ref="AR50:AR51"/>
    <mergeCell ref="AS50:AS51"/>
    <mergeCell ref="AT50:AT51"/>
    <mergeCell ref="AU50:AU51"/>
    <mergeCell ref="AV50:AV51"/>
    <mergeCell ref="A48:A49"/>
    <mergeCell ref="B48:B49"/>
    <mergeCell ref="C48:C49"/>
    <mergeCell ref="D48:D49"/>
    <mergeCell ref="E48:E49"/>
    <mergeCell ref="F48:F49"/>
    <mergeCell ref="G48:G49"/>
    <mergeCell ref="H48:H49"/>
    <mergeCell ref="I48:I49"/>
    <mergeCell ref="J44:J45"/>
    <mergeCell ref="C44:C45"/>
    <mergeCell ref="D44:D45"/>
    <mergeCell ref="E44:E45"/>
    <mergeCell ref="F44:F45"/>
    <mergeCell ref="G44:G45"/>
    <mergeCell ref="H44:H45"/>
    <mergeCell ref="I44:I45"/>
    <mergeCell ref="J48:J49"/>
    <mergeCell ref="AQ44:AQ45"/>
    <mergeCell ref="AR44:AR45"/>
    <mergeCell ref="AS44:AS45"/>
    <mergeCell ref="AT44:AT45"/>
    <mergeCell ref="AU44:AU45"/>
    <mergeCell ref="AV44:AV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J46:J47"/>
    <mergeCell ref="AQ46:AQ47"/>
    <mergeCell ref="AR46:AR47"/>
    <mergeCell ref="AS46:AS47"/>
    <mergeCell ref="AT46:AT47"/>
    <mergeCell ref="AU46:AU47"/>
    <mergeCell ref="AV46:AV47"/>
    <mergeCell ref="A44:A45"/>
    <mergeCell ref="B44:B45"/>
    <mergeCell ref="AQ32:AQ33"/>
    <mergeCell ref="AR32:AR33"/>
    <mergeCell ref="AS32:AS33"/>
    <mergeCell ref="AT32:AT33"/>
    <mergeCell ref="AU32:AU33"/>
    <mergeCell ref="AV32:AV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J34:J35"/>
    <mergeCell ref="AQ34:AQ35"/>
    <mergeCell ref="AR34:AR35"/>
    <mergeCell ref="AS34:AS35"/>
    <mergeCell ref="AT34:AT35"/>
    <mergeCell ref="AU34:AU35"/>
    <mergeCell ref="AV34:AV35"/>
    <mergeCell ref="A32:A33"/>
    <mergeCell ref="B32:B33"/>
    <mergeCell ref="C32:C33"/>
    <mergeCell ref="D32:D33"/>
    <mergeCell ref="E32:E33"/>
    <mergeCell ref="F32:F33"/>
    <mergeCell ref="G32:G33"/>
    <mergeCell ref="H32:H33"/>
    <mergeCell ref="I32:I33"/>
    <mergeCell ref="J28:J29"/>
    <mergeCell ref="C28:C29"/>
    <mergeCell ref="D28:D29"/>
    <mergeCell ref="E28:E29"/>
    <mergeCell ref="F28:F29"/>
    <mergeCell ref="G28:G29"/>
    <mergeCell ref="H28:H29"/>
    <mergeCell ref="I28:I29"/>
    <mergeCell ref="J32:J33"/>
    <mergeCell ref="AQ28:AQ29"/>
    <mergeCell ref="AR28:AR29"/>
    <mergeCell ref="AS28:AS29"/>
    <mergeCell ref="AT28:AT29"/>
    <mergeCell ref="AU28:AU29"/>
    <mergeCell ref="AV28:AV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J30:J31"/>
    <mergeCell ref="AQ30:AQ31"/>
    <mergeCell ref="AR30:AR31"/>
    <mergeCell ref="AS30:AS31"/>
    <mergeCell ref="AT30:AT31"/>
    <mergeCell ref="AU30:AU31"/>
    <mergeCell ref="AV30:AV31"/>
    <mergeCell ref="A28:A29"/>
    <mergeCell ref="B28:B29"/>
    <mergeCell ref="AV18:AV19"/>
    <mergeCell ref="AV16:AV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AQ18:AQ19"/>
    <mergeCell ref="AR18:AR19"/>
    <mergeCell ref="AS18:AS19"/>
    <mergeCell ref="AT18:AT19"/>
    <mergeCell ref="AU18:AU19"/>
    <mergeCell ref="AV14:AV15"/>
    <mergeCell ref="A16:A17"/>
    <mergeCell ref="B16:B17"/>
    <mergeCell ref="C16:C17"/>
    <mergeCell ref="D16:D17"/>
    <mergeCell ref="E16:E17"/>
    <mergeCell ref="F16:F17"/>
    <mergeCell ref="G16:G17"/>
    <mergeCell ref="H16:H17"/>
    <mergeCell ref="I16:I17"/>
    <mergeCell ref="J16:J17"/>
    <mergeCell ref="AQ16:AQ17"/>
    <mergeCell ref="AR16:AR17"/>
    <mergeCell ref="AS16:AS17"/>
    <mergeCell ref="AT16:AT17"/>
    <mergeCell ref="AU16:AU17"/>
    <mergeCell ref="AV12:AV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J14:J15"/>
    <mergeCell ref="AQ14:AQ15"/>
    <mergeCell ref="AR14:AR15"/>
    <mergeCell ref="AS14:AS15"/>
    <mergeCell ref="AT14:AT15"/>
    <mergeCell ref="AU14:AU15"/>
    <mergeCell ref="AQ12:AQ13"/>
    <mergeCell ref="AR12:AR13"/>
    <mergeCell ref="AS12:AS13"/>
    <mergeCell ref="AT12:AT13"/>
    <mergeCell ref="AU12:AU13"/>
    <mergeCell ref="F12:F13"/>
    <mergeCell ref="G12:G13"/>
    <mergeCell ref="H12:H13"/>
    <mergeCell ref="I12:I13"/>
    <mergeCell ref="J12:J13"/>
    <mergeCell ref="A12:A13"/>
    <mergeCell ref="B12:B13"/>
    <mergeCell ref="C12:C13"/>
    <mergeCell ref="D12:D13"/>
    <mergeCell ref="E12:E13"/>
    <mergeCell ref="AT6:AT7"/>
    <mergeCell ref="AU6:AU7"/>
    <mergeCell ref="A8:A9"/>
    <mergeCell ref="B8:B9"/>
    <mergeCell ref="C8:C9"/>
    <mergeCell ref="D8:D9"/>
    <mergeCell ref="E8:E9"/>
    <mergeCell ref="F8:F9"/>
    <mergeCell ref="G8:G9"/>
    <mergeCell ref="H8:H9"/>
    <mergeCell ref="I8:I9"/>
    <mergeCell ref="J8:J9"/>
    <mergeCell ref="AU10:AU11"/>
    <mergeCell ref="AQ8:AQ9"/>
    <mergeCell ref="AR8:AR9"/>
    <mergeCell ref="AS8:AS9"/>
    <mergeCell ref="AT8:AT9"/>
    <mergeCell ref="AV6:AV7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AQ6:AQ7"/>
    <mergeCell ref="AR6:AR7"/>
    <mergeCell ref="AS6:AS7"/>
    <mergeCell ref="A4:A5"/>
    <mergeCell ref="B4:B5"/>
    <mergeCell ref="C4:C5"/>
    <mergeCell ref="D4:D5"/>
    <mergeCell ref="E4:E5"/>
    <mergeCell ref="AV4:AV5"/>
    <mergeCell ref="C2:C3"/>
    <mergeCell ref="D2:D3"/>
    <mergeCell ref="AQ2:AS2"/>
    <mergeCell ref="AT2:AV2"/>
    <mergeCell ref="AQ4:AQ5"/>
    <mergeCell ref="AR4:AR5"/>
    <mergeCell ref="AS4:AS5"/>
    <mergeCell ref="AT4:AT5"/>
    <mergeCell ref="AU4:AU5"/>
    <mergeCell ref="F4:F5"/>
    <mergeCell ref="G4:G5"/>
    <mergeCell ref="H4:H5"/>
    <mergeCell ref="I4:I5"/>
    <mergeCell ref="J4:J5"/>
    <mergeCell ref="A1:AO1"/>
    <mergeCell ref="A2:A3"/>
    <mergeCell ref="B2:B3"/>
    <mergeCell ref="E2:E3"/>
    <mergeCell ref="F2:F3"/>
    <mergeCell ref="G2:G3"/>
    <mergeCell ref="H2:H3"/>
    <mergeCell ref="I2:I3"/>
    <mergeCell ref="J2:J3"/>
    <mergeCell ref="K2:AP2"/>
    <mergeCell ref="AU8:AU9"/>
    <mergeCell ref="AV10:AV11"/>
    <mergeCell ref="AV8:AV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AQ10:AQ11"/>
    <mergeCell ref="AR10:AR11"/>
    <mergeCell ref="AS10:AS11"/>
    <mergeCell ref="AT10:AT11"/>
    <mergeCell ref="AQ20:AQ21"/>
    <mergeCell ref="AR20:AR21"/>
    <mergeCell ref="AS20:AS21"/>
    <mergeCell ref="AT20:AT21"/>
    <mergeCell ref="AU20:AU21"/>
    <mergeCell ref="AV20:AV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J22:J23"/>
    <mergeCell ref="AQ22:AQ23"/>
    <mergeCell ref="AR22:AR23"/>
    <mergeCell ref="AS22:AS23"/>
    <mergeCell ref="AT22:AT23"/>
    <mergeCell ref="AU22:AU23"/>
    <mergeCell ref="AV22:AV23"/>
    <mergeCell ref="A20:A21"/>
    <mergeCell ref="B20:B21"/>
    <mergeCell ref="C24:C25"/>
    <mergeCell ref="D24:D25"/>
    <mergeCell ref="E24:E25"/>
    <mergeCell ref="F24:F25"/>
    <mergeCell ref="G24:G25"/>
    <mergeCell ref="H24:H25"/>
    <mergeCell ref="I24:I25"/>
    <mergeCell ref="J20:J21"/>
    <mergeCell ref="C20:C21"/>
    <mergeCell ref="D20:D21"/>
    <mergeCell ref="E20:E21"/>
    <mergeCell ref="F20:F21"/>
    <mergeCell ref="G20:G21"/>
    <mergeCell ref="H20:H21"/>
    <mergeCell ref="I20:I21"/>
    <mergeCell ref="J24:J25"/>
    <mergeCell ref="AQ24:AQ25"/>
    <mergeCell ref="AR24:AR25"/>
    <mergeCell ref="AS24:AS25"/>
    <mergeCell ref="AT24:AT25"/>
    <mergeCell ref="AU24:AU25"/>
    <mergeCell ref="AV24:AV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J26:J27"/>
    <mergeCell ref="AQ26:AQ27"/>
    <mergeCell ref="AR26:AR27"/>
    <mergeCell ref="AS26:AS27"/>
    <mergeCell ref="AT26:AT27"/>
    <mergeCell ref="AU26:AU27"/>
    <mergeCell ref="AV26:AV27"/>
    <mergeCell ref="A24:A25"/>
    <mergeCell ref="B24:B25"/>
    <mergeCell ref="AQ36:AQ37"/>
    <mergeCell ref="AR36:AR37"/>
    <mergeCell ref="AS36:AS37"/>
    <mergeCell ref="AT36:AT37"/>
    <mergeCell ref="AU36:AU37"/>
    <mergeCell ref="AV36:AV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J38:J39"/>
    <mergeCell ref="AQ38:AQ39"/>
    <mergeCell ref="AR38:AR39"/>
    <mergeCell ref="AS38:AS39"/>
    <mergeCell ref="AT38:AT39"/>
    <mergeCell ref="AU38:AU39"/>
    <mergeCell ref="AV38:AV39"/>
    <mergeCell ref="A36:A37"/>
    <mergeCell ref="B36:B37"/>
    <mergeCell ref="C40:C41"/>
    <mergeCell ref="D40:D41"/>
    <mergeCell ref="E40:E41"/>
    <mergeCell ref="F40:F41"/>
    <mergeCell ref="G40:G41"/>
    <mergeCell ref="H40:H41"/>
    <mergeCell ref="I40:I41"/>
    <mergeCell ref="J36:J37"/>
    <mergeCell ref="C36:C37"/>
    <mergeCell ref="D36:D37"/>
    <mergeCell ref="E36:E37"/>
    <mergeCell ref="F36:F37"/>
    <mergeCell ref="G36:G37"/>
    <mergeCell ref="H36:H37"/>
    <mergeCell ref="I36:I37"/>
    <mergeCell ref="J40:J41"/>
    <mergeCell ref="AQ40:AQ41"/>
    <mergeCell ref="AR40:AR41"/>
    <mergeCell ref="AS40:AS41"/>
    <mergeCell ref="AT40:AT41"/>
    <mergeCell ref="AU40:AU41"/>
    <mergeCell ref="AV40:AV41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J42:J43"/>
    <mergeCell ref="AQ42:AQ43"/>
    <mergeCell ref="AR42:AR43"/>
    <mergeCell ref="AS42:AS43"/>
    <mergeCell ref="AT42:AT43"/>
    <mergeCell ref="AU42:AU43"/>
    <mergeCell ref="AV42:AV43"/>
    <mergeCell ref="A40:A41"/>
    <mergeCell ref="B40:B41"/>
    <mergeCell ref="AQ52:AQ53"/>
    <mergeCell ref="AR52:AR53"/>
    <mergeCell ref="AS52:AS53"/>
    <mergeCell ref="AT52:AT53"/>
    <mergeCell ref="AU52:AU53"/>
    <mergeCell ref="AV52:AV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J54:J55"/>
    <mergeCell ref="AQ54:AQ55"/>
    <mergeCell ref="AR54:AR55"/>
    <mergeCell ref="AS54:AS55"/>
    <mergeCell ref="AT54:AT55"/>
    <mergeCell ref="AU54:AU55"/>
    <mergeCell ref="AV54:AV55"/>
    <mergeCell ref="A52:A53"/>
    <mergeCell ref="B52:B53"/>
    <mergeCell ref="C56:C57"/>
    <mergeCell ref="D56:D57"/>
    <mergeCell ref="E56:E57"/>
    <mergeCell ref="F56:F57"/>
    <mergeCell ref="G56:G57"/>
    <mergeCell ref="H56:H57"/>
    <mergeCell ref="I56:I57"/>
    <mergeCell ref="J52:J53"/>
    <mergeCell ref="C52:C53"/>
    <mergeCell ref="D52:D53"/>
    <mergeCell ref="E52:E53"/>
    <mergeCell ref="F52:F53"/>
    <mergeCell ref="G52:G53"/>
    <mergeCell ref="H52:H53"/>
    <mergeCell ref="I52:I53"/>
    <mergeCell ref="J56:J57"/>
    <mergeCell ref="AQ56:AQ57"/>
    <mergeCell ref="AR56:AR57"/>
    <mergeCell ref="AS56:AS57"/>
    <mergeCell ref="AT56:AT57"/>
    <mergeCell ref="AU56:AU57"/>
    <mergeCell ref="AV56:AV57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J58:J59"/>
    <mergeCell ref="AQ58:AQ59"/>
    <mergeCell ref="AR58:AR59"/>
    <mergeCell ref="AS58:AS59"/>
    <mergeCell ref="AT58:AT59"/>
    <mergeCell ref="AU58:AU59"/>
    <mergeCell ref="AV58:AV59"/>
    <mergeCell ref="A56:A57"/>
    <mergeCell ref="B56:B57"/>
    <mergeCell ref="AQ60:AQ61"/>
    <mergeCell ref="AR60:AR61"/>
    <mergeCell ref="AS60:AS61"/>
    <mergeCell ref="AT60:AT61"/>
    <mergeCell ref="AU60:AU61"/>
    <mergeCell ref="AV60:AV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J62:J63"/>
    <mergeCell ref="AQ62:AQ63"/>
    <mergeCell ref="AR62:AR63"/>
    <mergeCell ref="AS62:AS63"/>
    <mergeCell ref="AT62:AT63"/>
    <mergeCell ref="AU62:AU63"/>
    <mergeCell ref="AV62:AV63"/>
    <mergeCell ref="A60:A61"/>
    <mergeCell ref="B60:B61"/>
    <mergeCell ref="B64:B65"/>
    <mergeCell ref="C64:C65"/>
    <mergeCell ref="D64:D65"/>
    <mergeCell ref="E64:E65"/>
    <mergeCell ref="F64:F65"/>
    <mergeCell ref="G64:G65"/>
    <mergeCell ref="H64:H65"/>
    <mergeCell ref="I64:I65"/>
    <mergeCell ref="J60:J61"/>
    <mergeCell ref="C60:C61"/>
    <mergeCell ref="D60:D61"/>
    <mergeCell ref="E60:E61"/>
    <mergeCell ref="F60:F61"/>
    <mergeCell ref="G60:G61"/>
    <mergeCell ref="H60:H61"/>
    <mergeCell ref="I60:I61"/>
    <mergeCell ref="J64:J65"/>
    <mergeCell ref="AQ64:AQ65"/>
    <mergeCell ref="AR64:AR65"/>
    <mergeCell ref="AS64:AS65"/>
    <mergeCell ref="AT64:AT65"/>
    <mergeCell ref="AU64:AU65"/>
    <mergeCell ref="AV64:AV65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J66:J67"/>
    <mergeCell ref="AQ66:AQ67"/>
    <mergeCell ref="AR66:AR67"/>
    <mergeCell ref="AS66:AS67"/>
    <mergeCell ref="AT66:AT67"/>
    <mergeCell ref="AU66:AU67"/>
    <mergeCell ref="AV66:AV67"/>
    <mergeCell ref="A64:A6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K74"/>
  <sheetViews>
    <sheetView zoomScale="75" zoomScaleNormal="75" workbookViewId="0">
      <selection activeCell="P91" sqref="P91"/>
    </sheetView>
  </sheetViews>
  <sheetFormatPr defaultRowHeight="13.5"/>
  <cols>
    <col min="12" max="57" width="5.875" customWidth="1"/>
  </cols>
  <sheetData>
    <row r="1" spans="1:63" s="2" customFormat="1" ht="23.25" customHeight="1">
      <c r="A1" s="45" t="s">
        <v>0</v>
      </c>
      <c r="B1" s="46" t="s">
        <v>2</v>
      </c>
      <c r="C1" s="59" t="s">
        <v>54</v>
      </c>
      <c r="D1" s="59" t="s">
        <v>85</v>
      </c>
      <c r="E1" s="46" t="s">
        <v>36</v>
      </c>
      <c r="F1" s="46" t="s">
        <v>37</v>
      </c>
      <c r="G1" s="46" t="s">
        <v>38</v>
      </c>
      <c r="H1" s="46" t="s">
        <v>39</v>
      </c>
      <c r="I1" s="46" t="s">
        <v>40</v>
      </c>
      <c r="J1" s="46" t="s">
        <v>41</v>
      </c>
      <c r="K1" s="47" t="s">
        <v>3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4" t="s">
        <v>4</v>
      </c>
      <c r="BG1" s="44"/>
      <c r="BH1" s="44"/>
      <c r="BI1" s="44" t="s">
        <v>9</v>
      </c>
      <c r="BJ1" s="44"/>
      <c r="BK1" s="44"/>
    </row>
    <row r="2" spans="1:63" s="2" customFormat="1" ht="45" customHeight="1">
      <c r="A2" s="45"/>
      <c r="B2" s="46"/>
      <c r="C2" s="60"/>
      <c r="D2" s="60"/>
      <c r="E2" s="46"/>
      <c r="F2" s="46"/>
      <c r="G2" s="46"/>
      <c r="H2" s="46"/>
      <c r="I2" s="46"/>
      <c r="J2" s="46"/>
      <c r="K2" s="30"/>
      <c r="L2" s="3" t="s">
        <v>93</v>
      </c>
      <c r="M2" s="3" t="s">
        <v>29</v>
      </c>
      <c r="N2" s="3" t="s">
        <v>94</v>
      </c>
      <c r="O2" s="3" t="s">
        <v>30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27</v>
      </c>
      <c r="X2" s="3" t="s">
        <v>102</v>
      </c>
      <c r="Y2" s="3" t="s">
        <v>8</v>
      </c>
      <c r="Z2" s="3" t="s">
        <v>24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0" t="s">
        <v>71</v>
      </c>
      <c r="AG2" s="30" t="s">
        <v>108</v>
      </c>
      <c r="AH2" s="30" t="s">
        <v>109</v>
      </c>
      <c r="AI2" s="30" t="s">
        <v>110</v>
      </c>
      <c r="AJ2" s="30" t="s">
        <v>111</v>
      </c>
      <c r="AK2" s="30" t="s">
        <v>98</v>
      </c>
      <c r="AL2" s="30" t="s">
        <v>114</v>
      </c>
      <c r="AM2" s="30" t="s">
        <v>112</v>
      </c>
      <c r="AN2" s="30" t="s">
        <v>115</v>
      </c>
      <c r="AO2" s="30" t="s">
        <v>116</v>
      </c>
      <c r="AP2" s="30" t="s">
        <v>117</v>
      </c>
      <c r="AQ2" s="30" t="s">
        <v>118</v>
      </c>
      <c r="AR2" s="30" t="s">
        <v>119</v>
      </c>
      <c r="AS2" s="30" t="s">
        <v>120</v>
      </c>
      <c r="AT2" s="30" t="s">
        <v>121</v>
      </c>
      <c r="AU2" s="30" t="s">
        <v>122</v>
      </c>
      <c r="AV2" s="30" t="s">
        <v>113</v>
      </c>
      <c r="AW2" s="30" t="s">
        <v>123</v>
      </c>
      <c r="AX2" s="30" t="s">
        <v>124</v>
      </c>
      <c r="AY2" s="30" t="s">
        <v>125</v>
      </c>
      <c r="AZ2" s="30" t="s">
        <v>126</v>
      </c>
      <c r="BA2" s="30" t="s">
        <v>127</v>
      </c>
      <c r="BB2" s="30" t="s">
        <v>128</v>
      </c>
      <c r="BC2" s="30" t="s">
        <v>129</v>
      </c>
      <c r="BD2" s="31" t="s">
        <v>131</v>
      </c>
      <c r="BE2" s="30"/>
      <c r="BF2" s="29" t="s">
        <v>5</v>
      </c>
      <c r="BG2" s="29" t="s">
        <v>6</v>
      </c>
      <c r="BH2" s="29" t="s">
        <v>7</v>
      </c>
      <c r="BI2" s="29" t="s">
        <v>10</v>
      </c>
      <c r="BJ2" s="29" t="s">
        <v>11</v>
      </c>
      <c r="BK2" s="29" t="s">
        <v>12</v>
      </c>
    </row>
    <row r="3" spans="1:63" s="2" customFormat="1" ht="28.5" hidden="1" customHeight="1">
      <c r="A3" s="52">
        <v>43505</v>
      </c>
      <c r="B3" s="49" t="s">
        <v>13</v>
      </c>
      <c r="C3" s="49" t="s">
        <v>91</v>
      </c>
      <c r="D3" s="49" t="s">
        <v>87</v>
      </c>
      <c r="E3" s="49">
        <v>2674</v>
      </c>
      <c r="F3" s="49">
        <f t="shared" ref="F3" si="0">+E3-G3-I3</f>
        <v>2644</v>
      </c>
      <c r="G3" s="49">
        <f>SUM(L4:BE4)</f>
        <v>30</v>
      </c>
      <c r="H3" s="54">
        <f t="shared" ref="H3" si="1">+G3/E3</f>
        <v>1.1219147344801795E-2</v>
      </c>
      <c r="I3" s="56">
        <f>SUM(L3:BE3)</f>
        <v>0</v>
      </c>
      <c r="J3" s="54">
        <f t="shared" ref="J3" si="2">+I3/E3</f>
        <v>0</v>
      </c>
      <c r="K3" s="4" t="s">
        <v>42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39"/>
      <c r="BG3" s="39">
        <v>2524</v>
      </c>
      <c r="BH3" s="39"/>
      <c r="BI3" s="39">
        <v>2674</v>
      </c>
      <c r="BJ3" s="39">
        <v>6</v>
      </c>
      <c r="BK3" s="39">
        <v>445</v>
      </c>
    </row>
    <row r="4" spans="1:63" s="2" customFormat="1" ht="28.5" hidden="1" customHeight="1">
      <c r="A4" s="53"/>
      <c r="B4" s="50"/>
      <c r="C4" s="50"/>
      <c r="D4" s="50"/>
      <c r="E4" s="50"/>
      <c r="F4" s="50"/>
      <c r="G4" s="50"/>
      <c r="H4" s="55"/>
      <c r="I4" s="57"/>
      <c r="J4" s="55"/>
      <c r="K4" s="5" t="s">
        <v>43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>
        <v>23</v>
      </c>
      <c r="Z4" s="5">
        <v>7</v>
      </c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40"/>
      <c r="BG4" s="40"/>
      <c r="BH4" s="40"/>
      <c r="BI4" s="40"/>
      <c r="BJ4" s="40"/>
      <c r="BK4" s="40"/>
    </row>
    <row r="5" spans="1:63" s="2" customFormat="1" ht="28.5" hidden="1" customHeight="1">
      <c r="A5" s="52">
        <v>43505</v>
      </c>
      <c r="B5" s="49" t="s">
        <v>88</v>
      </c>
      <c r="C5" s="49" t="s">
        <v>91</v>
      </c>
      <c r="D5" s="49" t="s">
        <v>87</v>
      </c>
      <c r="E5" s="49">
        <v>2810</v>
      </c>
      <c r="F5" s="49">
        <f t="shared" ref="F5" si="3">+E5-G5-I5</f>
        <v>2780</v>
      </c>
      <c r="G5" s="49">
        <f>SUM(L6:BE6)</f>
        <v>30</v>
      </c>
      <c r="H5" s="54">
        <f t="shared" ref="H5" si="4">+G5/E5</f>
        <v>1.0676156583629894E-2</v>
      </c>
      <c r="I5" s="56">
        <f>SUM(L5:BE5)</f>
        <v>0</v>
      </c>
      <c r="J5" s="54">
        <f t="shared" ref="J5" si="5">+I5/E5</f>
        <v>0</v>
      </c>
      <c r="K5" s="4" t="s">
        <v>42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39"/>
      <c r="BG5" s="39">
        <v>5246</v>
      </c>
      <c r="BH5" s="39"/>
      <c r="BI5" s="39">
        <v>2810</v>
      </c>
      <c r="BJ5" s="39">
        <v>6</v>
      </c>
      <c r="BK5" s="39">
        <v>468</v>
      </c>
    </row>
    <row r="6" spans="1:63" s="2" customFormat="1" ht="28.5" hidden="1" customHeight="1">
      <c r="A6" s="53"/>
      <c r="B6" s="50"/>
      <c r="C6" s="50"/>
      <c r="D6" s="50"/>
      <c r="E6" s="50"/>
      <c r="F6" s="50"/>
      <c r="G6" s="50"/>
      <c r="H6" s="55"/>
      <c r="I6" s="57"/>
      <c r="J6" s="55"/>
      <c r="K6" s="5" t="s">
        <v>43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>
        <v>25</v>
      </c>
      <c r="Z6" s="5">
        <v>5</v>
      </c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40"/>
      <c r="BG6" s="40"/>
      <c r="BH6" s="40"/>
      <c r="BI6" s="40"/>
      <c r="BJ6" s="40"/>
      <c r="BK6" s="40"/>
    </row>
    <row r="7" spans="1:63" s="2" customFormat="1" ht="28.5" hidden="1" customHeight="1">
      <c r="A7" s="52">
        <v>43506</v>
      </c>
      <c r="B7" s="49" t="s">
        <v>13</v>
      </c>
      <c r="C7" s="49" t="s">
        <v>91</v>
      </c>
      <c r="D7" s="49" t="s">
        <v>87</v>
      </c>
      <c r="E7" s="49">
        <v>2779</v>
      </c>
      <c r="F7" s="49">
        <f t="shared" ref="F7" si="6">+E7-G7-I7</f>
        <v>2751</v>
      </c>
      <c r="G7" s="49">
        <f>SUM(L8:BE8)</f>
        <v>28</v>
      </c>
      <c r="H7" s="54">
        <f t="shared" ref="H7" si="7">+G7/E7</f>
        <v>1.0075566750629723E-2</v>
      </c>
      <c r="I7" s="56">
        <f>SUM(L7:BE7)</f>
        <v>0</v>
      </c>
      <c r="J7" s="54">
        <f t="shared" ref="J7" si="8">+I7/E7</f>
        <v>0</v>
      </c>
      <c r="K7" s="4" t="s">
        <v>42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39"/>
      <c r="BG7" s="39"/>
      <c r="BH7" s="39">
        <v>5236</v>
      </c>
      <c r="BI7" s="39">
        <v>2779</v>
      </c>
      <c r="BJ7" s="39">
        <v>5</v>
      </c>
      <c r="BK7" s="39">
        <v>555</v>
      </c>
    </row>
    <row r="8" spans="1:63" s="2" customFormat="1" ht="28.5" hidden="1" customHeight="1">
      <c r="A8" s="53"/>
      <c r="B8" s="50"/>
      <c r="C8" s="50"/>
      <c r="D8" s="50"/>
      <c r="E8" s="50"/>
      <c r="F8" s="50"/>
      <c r="G8" s="50"/>
      <c r="H8" s="55"/>
      <c r="I8" s="57"/>
      <c r="J8" s="55"/>
      <c r="K8" s="5" t="s">
        <v>43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>
        <v>24</v>
      </c>
      <c r="Z8" s="5">
        <v>4</v>
      </c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40"/>
      <c r="BG8" s="40"/>
      <c r="BH8" s="40"/>
      <c r="BI8" s="40"/>
      <c r="BJ8" s="40"/>
      <c r="BK8" s="40"/>
    </row>
    <row r="9" spans="1:63" s="2" customFormat="1" ht="28.5" hidden="1" customHeight="1">
      <c r="A9" s="52">
        <v>43506</v>
      </c>
      <c r="B9" s="49" t="s">
        <v>88</v>
      </c>
      <c r="C9" s="49" t="s">
        <v>91</v>
      </c>
      <c r="D9" s="49" t="s">
        <v>87</v>
      </c>
      <c r="E9" s="49">
        <v>2960</v>
      </c>
      <c r="F9" s="49">
        <f t="shared" ref="F9" si="9">+E9-G9-I9</f>
        <v>2929</v>
      </c>
      <c r="G9" s="49">
        <f>SUM(L10:BE10)</f>
        <v>31</v>
      </c>
      <c r="H9" s="54">
        <f t="shared" ref="H9" si="10">+G9/E9</f>
        <v>1.0472972972972974E-2</v>
      </c>
      <c r="I9" s="56">
        <f>SUM(L9:BE9)</f>
        <v>0</v>
      </c>
      <c r="J9" s="54">
        <f t="shared" ref="J9" si="11">+I9/E9</f>
        <v>0</v>
      </c>
      <c r="K9" s="4" t="s">
        <v>42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39"/>
      <c r="BG9" s="39">
        <v>5748</v>
      </c>
      <c r="BH9" s="39"/>
      <c r="BI9" s="39">
        <v>2960</v>
      </c>
      <c r="BJ9" s="39">
        <v>5</v>
      </c>
      <c r="BK9" s="39">
        <v>592</v>
      </c>
    </row>
    <row r="10" spans="1:63" s="2" customFormat="1" ht="28.5" hidden="1" customHeight="1">
      <c r="A10" s="53"/>
      <c r="B10" s="50"/>
      <c r="C10" s="50"/>
      <c r="D10" s="50"/>
      <c r="E10" s="50"/>
      <c r="F10" s="50"/>
      <c r="G10" s="50"/>
      <c r="H10" s="55"/>
      <c r="I10" s="57"/>
      <c r="J10" s="55"/>
      <c r="K10" s="5" t="s">
        <v>43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>
        <v>19</v>
      </c>
      <c r="Z10" s="5">
        <v>12</v>
      </c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40"/>
      <c r="BG10" s="40"/>
      <c r="BH10" s="40"/>
      <c r="BI10" s="40"/>
      <c r="BJ10" s="40"/>
      <c r="BK10" s="40"/>
    </row>
    <row r="11" spans="1:63" s="2" customFormat="1" ht="28.5" hidden="1" customHeight="1">
      <c r="A11" s="52">
        <v>43507</v>
      </c>
      <c r="B11" s="49" t="s">
        <v>13</v>
      </c>
      <c r="C11" s="49" t="s">
        <v>91</v>
      </c>
      <c r="D11" s="49" t="s">
        <v>87</v>
      </c>
      <c r="E11" s="49">
        <v>2790</v>
      </c>
      <c r="F11" s="49">
        <f t="shared" ref="F11" si="12">+E11-G11-I11</f>
        <v>2760</v>
      </c>
      <c r="G11" s="49">
        <f>SUM(L12:BE12)</f>
        <v>30</v>
      </c>
      <c r="H11" s="54">
        <f t="shared" ref="H11" si="13">+G11/E11</f>
        <v>1.0752688172043012E-2</v>
      </c>
      <c r="I11" s="56">
        <f>SUM(L11:BE11)</f>
        <v>0</v>
      </c>
      <c r="J11" s="54">
        <f t="shared" ref="J11" si="14">+I11/E11</f>
        <v>0</v>
      </c>
      <c r="K11" s="4" t="s">
        <v>42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39"/>
      <c r="BG11" s="39"/>
      <c r="BH11" s="39">
        <v>5748</v>
      </c>
      <c r="BI11" s="39">
        <v>2790</v>
      </c>
      <c r="BJ11" s="39">
        <v>5</v>
      </c>
      <c r="BK11" s="39">
        <v>558</v>
      </c>
    </row>
    <row r="12" spans="1:63" s="2" customFormat="1" ht="28.5" hidden="1" customHeight="1">
      <c r="A12" s="53"/>
      <c r="B12" s="50"/>
      <c r="C12" s="50"/>
      <c r="D12" s="50"/>
      <c r="E12" s="50"/>
      <c r="F12" s="50"/>
      <c r="G12" s="50"/>
      <c r="H12" s="55"/>
      <c r="I12" s="57"/>
      <c r="J12" s="55"/>
      <c r="K12" s="5" t="s">
        <v>43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>
        <v>23</v>
      </c>
      <c r="Z12" s="5">
        <v>7</v>
      </c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40"/>
      <c r="BG12" s="40"/>
      <c r="BH12" s="40"/>
      <c r="BI12" s="40"/>
      <c r="BJ12" s="40"/>
      <c r="BK12" s="40"/>
    </row>
    <row r="13" spans="1:63" s="2" customFormat="1" ht="28.5" hidden="1" customHeight="1">
      <c r="A13" s="52">
        <v>43507</v>
      </c>
      <c r="B13" s="49" t="s">
        <v>88</v>
      </c>
      <c r="C13" s="49" t="s">
        <v>91</v>
      </c>
      <c r="D13" s="49" t="s">
        <v>87</v>
      </c>
      <c r="E13" s="49">
        <v>3330</v>
      </c>
      <c r="F13" s="49">
        <f t="shared" ref="F13" si="15">+E13-G13-I13</f>
        <v>3300</v>
      </c>
      <c r="G13" s="49">
        <f>SUM(L14:BE14)</f>
        <v>30</v>
      </c>
      <c r="H13" s="54">
        <f t="shared" ref="H13" si="16">+G13/E13</f>
        <v>9.0090090090090089E-3</v>
      </c>
      <c r="I13" s="56">
        <f>SUM(L13:BE13)</f>
        <v>0</v>
      </c>
      <c r="J13" s="54">
        <f t="shared" ref="J13" si="17">+I13/E13</f>
        <v>0</v>
      </c>
      <c r="K13" s="4" t="s">
        <v>42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39"/>
      <c r="BG13" s="39">
        <v>6000</v>
      </c>
      <c r="BH13" s="39"/>
      <c r="BI13" s="39">
        <v>3330</v>
      </c>
      <c r="BJ13" s="39">
        <v>6</v>
      </c>
      <c r="BK13" s="39">
        <v>555</v>
      </c>
    </row>
    <row r="14" spans="1:63" s="2" customFormat="1" ht="28.5" hidden="1" customHeight="1">
      <c r="A14" s="53"/>
      <c r="B14" s="50"/>
      <c r="C14" s="50"/>
      <c r="D14" s="50"/>
      <c r="E14" s="50"/>
      <c r="F14" s="50"/>
      <c r="G14" s="50"/>
      <c r="H14" s="55"/>
      <c r="I14" s="57"/>
      <c r="J14" s="55"/>
      <c r="K14" s="5" t="s">
        <v>43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>
        <v>16</v>
      </c>
      <c r="Z14" s="5">
        <v>9</v>
      </c>
      <c r="AA14" s="5"/>
      <c r="AB14" s="5"/>
      <c r="AC14" s="5"/>
      <c r="AD14" s="5"/>
      <c r="AE14" s="5"/>
      <c r="AF14" s="5"/>
      <c r="AG14" s="5"/>
      <c r="AH14" s="5">
        <v>5</v>
      </c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40"/>
      <c r="BG14" s="40"/>
      <c r="BH14" s="40"/>
      <c r="BI14" s="40"/>
      <c r="BJ14" s="40"/>
      <c r="BK14" s="40"/>
    </row>
    <row r="15" spans="1:63" s="2" customFormat="1" ht="28.5" hidden="1" customHeight="1">
      <c r="A15" s="52">
        <v>43508</v>
      </c>
      <c r="B15" s="49" t="s">
        <v>13</v>
      </c>
      <c r="C15" s="49" t="s">
        <v>91</v>
      </c>
      <c r="D15" s="49" t="s">
        <v>87</v>
      </c>
      <c r="E15" s="49">
        <v>2788</v>
      </c>
      <c r="F15" s="49">
        <f t="shared" ref="F15" si="18">+E15-G15-I15</f>
        <v>2760</v>
      </c>
      <c r="G15" s="49">
        <f>SUM(L16:BE16)</f>
        <v>28</v>
      </c>
      <c r="H15" s="54">
        <f t="shared" ref="H15" si="19">+G15/E15</f>
        <v>1.0043041606886656E-2</v>
      </c>
      <c r="I15" s="56">
        <f>SUM(L15:BE15)</f>
        <v>0</v>
      </c>
      <c r="J15" s="54">
        <f t="shared" ref="J15" si="20">+I15/E15</f>
        <v>0</v>
      </c>
      <c r="K15" s="4" t="s">
        <v>42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39"/>
      <c r="BG15" s="39"/>
      <c r="BH15" s="39">
        <v>6000</v>
      </c>
      <c r="BI15" s="39">
        <v>2788</v>
      </c>
      <c r="BJ15" s="39">
        <v>5</v>
      </c>
      <c r="BK15" s="39">
        <v>557</v>
      </c>
    </row>
    <row r="16" spans="1:63" s="2" customFormat="1" ht="28.5" hidden="1" customHeight="1">
      <c r="A16" s="53"/>
      <c r="B16" s="50"/>
      <c r="C16" s="50"/>
      <c r="D16" s="50"/>
      <c r="E16" s="50"/>
      <c r="F16" s="50"/>
      <c r="G16" s="50"/>
      <c r="H16" s="55"/>
      <c r="I16" s="57"/>
      <c r="J16" s="55"/>
      <c r="K16" s="5" t="s">
        <v>43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v>23</v>
      </c>
      <c r="Z16" s="5">
        <v>5</v>
      </c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40"/>
      <c r="BG16" s="40"/>
      <c r="BH16" s="40"/>
      <c r="BI16" s="40"/>
      <c r="BJ16" s="40"/>
      <c r="BK16" s="40"/>
    </row>
    <row r="17" spans="1:63" s="2" customFormat="1" ht="28.5" hidden="1" customHeight="1">
      <c r="A17" s="52">
        <v>43508</v>
      </c>
      <c r="B17" s="49" t="s">
        <v>92</v>
      </c>
      <c r="C17" s="49" t="s">
        <v>91</v>
      </c>
      <c r="D17" s="49" t="s">
        <v>87</v>
      </c>
      <c r="E17" s="49">
        <v>3318</v>
      </c>
      <c r="F17" s="49">
        <f t="shared" ref="F17" si="21">+E17-G17-I17</f>
        <v>3289</v>
      </c>
      <c r="G17" s="49">
        <f>SUM(L18:BE18)</f>
        <v>29</v>
      </c>
      <c r="H17" s="54">
        <f t="shared" ref="H17" si="22">+G17/E17</f>
        <v>8.7402049427365881E-3</v>
      </c>
      <c r="I17" s="56">
        <f>SUM(L17:BE17)</f>
        <v>0</v>
      </c>
      <c r="J17" s="54">
        <f t="shared" ref="J17" si="23">+I17/E17</f>
        <v>0</v>
      </c>
      <c r="K17" s="4" t="s">
        <v>42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39"/>
      <c r="BG17" s="39"/>
      <c r="BH17" s="39"/>
      <c r="BI17" s="39">
        <v>3318</v>
      </c>
      <c r="BJ17" s="39">
        <v>6</v>
      </c>
      <c r="BK17" s="39">
        <v>553</v>
      </c>
    </row>
    <row r="18" spans="1:63" s="2" customFormat="1" ht="28.5" hidden="1" customHeight="1">
      <c r="A18" s="53"/>
      <c r="B18" s="50"/>
      <c r="C18" s="50"/>
      <c r="D18" s="50"/>
      <c r="E18" s="50"/>
      <c r="F18" s="50"/>
      <c r="G18" s="50"/>
      <c r="H18" s="55"/>
      <c r="I18" s="57"/>
      <c r="J18" s="55"/>
      <c r="K18" s="5" t="s">
        <v>43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>
        <v>16</v>
      </c>
      <c r="Z18" s="5">
        <v>13</v>
      </c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40"/>
      <c r="BG18" s="40"/>
      <c r="BH18" s="40"/>
      <c r="BI18" s="40"/>
      <c r="BJ18" s="40"/>
      <c r="BK18" s="40"/>
    </row>
    <row r="19" spans="1:63" s="2" customFormat="1" ht="28.5" hidden="1" customHeight="1">
      <c r="A19" s="52">
        <v>43509</v>
      </c>
      <c r="B19" s="49" t="s">
        <v>13</v>
      </c>
      <c r="C19" s="49" t="s">
        <v>91</v>
      </c>
      <c r="D19" s="49" t="s">
        <v>87</v>
      </c>
      <c r="E19" s="49">
        <v>2790</v>
      </c>
      <c r="F19" s="49">
        <f t="shared" ref="F19" si="24">+E19-G19-I19</f>
        <v>2760</v>
      </c>
      <c r="G19" s="49">
        <f>SUM(L20:BE20)</f>
        <v>30</v>
      </c>
      <c r="H19" s="54">
        <f t="shared" ref="H19" si="25">+G19/E19</f>
        <v>1.0752688172043012E-2</v>
      </c>
      <c r="I19" s="56">
        <f>SUM(L19:BE19)</f>
        <v>0</v>
      </c>
      <c r="J19" s="54">
        <f t="shared" ref="J19" si="26">+I19/E19</f>
        <v>0</v>
      </c>
      <c r="K19" s="4" t="s">
        <v>42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39"/>
      <c r="BG19" s="39">
        <v>2820</v>
      </c>
      <c r="BH19" s="39">
        <v>6110</v>
      </c>
      <c r="BI19" s="39">
        <v>2790</v>
      </c>
      <c r="BJ19" s="39">
        <v>5</v>
      </c>
      <c r="BK19" s="39">
        <v>558</v>
      </c>
    </row>
    <row r="20" spans="1:63" s="2" customFormat="1" ht="28.5" hidden="1" customHeight="1">
      <c r="A20" s="53"/>
      <c r="B20" s="50"/>
      <c r="C20" s="50"/>
      <c r="D20" s="50"/>
      <c r="E20" s="50"/>
      <c r="F20" s="50"/>
      <c r="G20" s="50"/>
      <c r="H20" s="55"/>
      <c r="I20" s="57"/>
      <c r="J20" s="55"/>
      <c r="K20" s="5" t="s">
        <v>43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>
        <v>20</v>
      </c>
      <c r="Z20" s="5">
        <v>10</v>
      </c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40"/>
      <c r="BG20" s="40"/>
      <c r="BH20" s="40"/>
      <c r="BI20" s="40"/>
      <c r="BJ20" s="40"/>
      <c r="BK20" s="40"/>
    </row>
    <row r="21" spans="1:63" s="2" customFormat="1" ht="28.5" hidden="1" customHeight="1">
      <c r="A21" s="52">
        <v>43509</v>
      </c>
      <c r="B21" s="49" t="s">
        <v>88</v>
      </c>
      <c r="C21" s="49" t="s">
        <v>91</v>
      </c>
      <c r="D21" s="49" t="s">
        <v>87</v>
      </c>
      <c r="E21" s="49">
        <v>3189</v>
      </c>
      <c r="F21" s="49">
        <f t="shared" ref="F21" si="27">+E21-G21-I21</f>
        <v>3159</v>
      </c>
      <c r="G21" s="49">
        <f>SUM(L22:BE22)</f>
        <v>30</v>
      </c>
      <c r="H21" s="54">
        <f t="shared" ref="H21" si="28">+G21/E21</f>
        <v>9.4073377234242701E-3</v>
      </c>
      <c r="I21" s="56">
        <f>SUM(L21:BE21)</f>
        <v>0</v>
      </c>
      <c r="J21" s="54">
        <f t="shared" ref="J21" si="29">+I21/E21</f>
        <v>0</v>
      </c>
      <c r="K21" s="4" t="s">
        <v>42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39"/>
      <c r="BG21" s="39"/>
      <c r="BH21" s="39"/>
      <c r="BI21" s="39">
        <v>3189</v>
      </c>
      <c r="BJ21" s="39">
        <v>6</v>
      </c>
      <c r="BK21" s="39">
        <v>531</v>
      </c>
    </row>
    <row r="22" spans="1:63" s="2" customFormat="1" ht="28.5" hidden="1" customHeight="1">
      <c r="A22" s="53"/>
      <c r="B22" s="50"/>
      <c r="C22" s="50"/>
      <c r="D22" s="50"/>
      <c r="E22" s="50"/>
      <c r="F22" s="50"/>
      <c r="G22" s="50"/>
      <c r="H22" s="55"/>
      <c r="I22" s="57"/>
      <c r="J22" s="55"/>
      <c r="K22" s="5" t="s">
        <v>43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>
        <v>24</v>
      </c>
      <c r="Z22" s="5"/>
      <c r="AA22" s="5">
        <v>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40"/>
      <c r="BG22" s="40"/>
      <c r="BH22" s="40"/>
      <c r="BI22" s="40"/>
      <c r="BJ22" s="40"/>
      <c r="BK22" s="40"/>
    </row>
    <row r="23" spans="1:63" s="2" customFormat="1" ht="28.5" hidden="1" customHeight="1">
      <c r="A23" s="52">
        <v>43510</v>
      </c>
      <c r="B23" s="49" t="s">
        <v>13</v>
      </c>
      <c r="C23" s="49" t="s">
        <v>91</v>
      </c>
      <c r="D23" s="49" t="s">
        <v>87</v>
      </c>
      <c r="E23" s="49">
        <v>2786</v>
      </c>
      <c r="F23" s="49">
        <f t="shared" ref="F23" si="30">+E23-G23-I23</f>
        <v>2756</v>
      </c>
      <c r="G23" s="49">
        <f>SUM(L24:BE24)</f>
        <v>30</v>
      </c>
      <c r="H23" s="54">
        <f t="shared" ref="H23" si="31">+G23/E23</f>
        <v>1.0768126346015794E-2</v>
      </c>
      <c r="I23" s="56">
        <f>SUM(L23:BE23)</f>
        <v>0</v>
      </c>
      <c r="J23" s="54">
        <f t="shared" ref="J23" si="32">+I23/E23</f>
        <v>0</v>
      </c>
      <c r="K23" s="4" t="s">
        <v>42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39"/>
      <c r="BG23" s="39">
        <v>2800</v>
      </c>
      <c r="BH23" s="39">
        <v>5935</v>
      </c>
      <c r="BI23" s="39">
        <v>2786</v>
      </c>
      <c r="BJ23" s="39">
        <v>5</v>
      </c>
      <c r="BK23" s="39">
        <v>557</v>
      </c>
    </row>
    <row r="24" spans="1:63" s="2" customFormat="1" ht="28.5" hidden="1" customHeight="1">
      <c r="A24" s="53"/>
      <c r="B24" s="50"/>
      <c r="C24" s="50"/>
      <c r="D24" s="50"/>
      <c r="E24" s="50"/>
      <c r="F24" s="50"/>
      <c r="G24" s="50"/>
      <c r="H24" s="55"/>
      <c r="I24" s="57"/>
      <c r="J24" s="55"/>
      <c r="K24" s="5" t="s">
        <v>43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>
        <v>23</v>
      </c>
      <c r="Z24" s="5">
        <v>7</v>
      </c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40"/>
      <c r="BG24" s="40"/>
      <c r="BH24" s="40"/>
      <c r="BI24" s="40"/>
      <c r="BJ24" s="40"/>
      <c r="BK24" s="40"/>
    </row>
    <row r="25" spans="1:63" s="2" customFormat="1" ht="28.5" hidden="1" customHeight="1">
      <c r="A25" s="52">
        <v>43510</v>
      </c>
      <c r="B25" s="49" t="s">
        <v>88</v>
      </c>
      <c r="C25" s="49" t="s">
        <v>91</v>
      </c>
      <c r="D25" s="49" t="s">
        <v>87</v>
      </c>
      <c r="E25" s="49">
        <v>2782</v>
      </c>
      <c r="F25" s="49">
        <f t="shared" ref="F25" si="33">+E25-G25-I25</f>
        <v>2759</v>
      </c>
      <c r="G25" s="49">
        <f>SUM(L26:BE26)</f>
        <v>23</v>
      </c>
      <c r="H25" s="54">
        <f t="shared" ref="H25" si="34">+G25/E25</f>
        <v>8.2674335010783605E-3</v>
      </c>
      <c r="I25" s="56">
        <f>SUM(L25:BE25)</f>
        <v>0</v>
      </c>
      <c r="J25" s="54">
        <f t="shared" ref="J25" si="35">+I25/E25</f>
        <v>0</v>
      </c>
      <c r="K25" s="4" t="s">
        <v>42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39"/>
      <c r="BG25" s="39"/>
      <c r="BH25" s="39">
        <v>300</v>
      </c>
      <c r="BI25" s="39">
        <v>2782</v>
      </c>
      <c r="BJ25" s="39">
        <v>5</v>
      </c>
      <c r="BK25" s="39">
        <v>556</v>
      </c>
    </row>
    <row r="26" spans="1:63" s="2" customFormat="1" ht="28.5" hidden="1" customHeight="1">
      <c r="A26" s="53"/>
      <c r="B26" s="50"/>
      <c r="C26" s="50"/>
      <c r="D26" s="50"/>
      <c r="E26" s="50"/>
      <c r="F26" s="50"/>
      <c r="G26" s="50"/>
      <c r="H26" s="55"/>
      <c r="I26" s="57"/>
      <c r="J26" s="55"/>
      <c r="K26" s="5" t="s">
        <v>43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>
        <v>9</v>
      </c>
      <c r="Z26" s="5">
        <v>14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40"/>
      <c r="BG26" s="40"/>
      <c r="BH26" s="40"/>
      <c r="BI26" s="40"/>
      <c r="BJ26" s="40"/>
      <c r="BK26" s="40"/>
    </row>
    <row r="27" spans="1:63" s="2" customFormat="1" ht="28.5" hidden="1" customHeight="1">
      <c r="A27" s="52">
        <v>43511</v>
      </c>
      <c r="B27" s="49" t="s">
        <v>13</v>
      </c>
      <c r="C27" s="49" t="s">
        <v>91</v>
      </c>
      <c r="D27" s="49" t="s">
        <v>87</v>
      </c>
      <c r="E27" s="49">
        <v>2780</v>
      </c>
      <c r="F27" s="49">
        <f t="shared" ref="F27" si="36">+E27-G27-I27</f>
        <v>2761</v>
      </c>
      <c r="G27" s="49">
        <f>SUM(L28:BE28)</f>
        <v>19</v>
      </c>
      <c r="H27" s="54">
        <f t="shared" ref="H27" si="37">+G27/E27</f>
        <v>6.8345323741007191E-3</v>
      </c>
      <c r="I27" s="56">
        <f>SUM(L27:BE27)</f>
        <v>0</v>
      </c>
      <c r="J27" s="54">
        <f t="shared" ref="J27" si="38">+I27/E27</f>
        <v>0</v>
      </c>
      <c r="K27" s="4" t="s">
        <v>42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39"/>
      <c r="BG27" s="39">
        <v>2820</v>
      </c>
      <c r="BH27" s="39">
        <v>5500</v>
      </c>
      <c r="BI27" s="39">
        <v>2780</v>
      </c>
      <c r="BJ27" s="39">
        <v>5</v>
      </c>
      <c r="BK27" s="39">
        <v>556</v>
      </c>
    </row>
    <row r="28" spans="1:63" s="2" customFormat="1" ht="28.5" hidden="1" customHeight="1">
      <c r="A28" s="53"/>
      <c r="B28" s="50"/>
      <c r="C28" s="50"/>
      <c r="D28" s="50"/>
      <c r="E28" s="50"/>
      <c r="F28" s="50"/>
      <c r="G28" s="50"/>
      <c r="H28" s="55"/>
      <c r="I28" s="57"/>
      <c r="J28" s="55"/>
      <c r="K28" s="5" t="s">
        <v>43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>
        <v>13</v>
      </c>
      <c r="Z28" s="5">
        <v>6</v>
      </c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40"/>
      <c r="BG28" s="40"/>
      <c r="BH28" s="40"/>
      <c r="BI28" s="40"/>
      <c r="BJ28" s="40"/>
      <c r="BK28" s="40"/>
    </row>
    <row r="29" spans="1:63" s="2" customFormat="1" ht="28.5" hidden="1" customHeight="1">
      <c r="A29" s="52">
        <v>43511</v>
      </c>
      <c r="B29" s="49" t="s">
        <v>88</v>
      </c>
      <c r="C29" s="49" t="s">
        <v>91</v>
      </c>
      <c r="D29" s="49" t="s">
        <v>87</v>
      </c>
      <c r="E29" s="49">
        <v>2777</v>
      </c>
      <c r="F29" s="49">
        <f t="shared" ref="F29" si="39">+E29-G29-I29</f>
        <v>2760</v>
      </c>
      <c r="G29" s="49">
        <f>SUM(L30:BE30)</f>
        <v>17</v>
      </c>
      <c r="H29" s="54">
        <f t="shared" ref="H29" si="40">+G29/E29</f>
        <v>6.1217140799423838E-3</v>
      </c>
      <c r="I29" s="56">
        <f>SUM(L29:BE29)</f>
        <v>0</v>
      </c>
      <c r="J29" s="54">
        <f t="shared" ref="J29" si="41">+I29/E29</f>
        <v>0</v>
      </c>
      <c r="K29" s="4" t="s">
        <v>42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39"/>
      <c r="BG29" s="39">
        <v>5520</v>
      </c>
      <c r="BH29" s="39"/>
      <c r="BI29" s="39">
        <v>2777</v>
      </c>
      <c r="BJ29" s="39">
        <v>5</v>
      </c>
      <c r="BK29" s="39">
        <v>555</v>
      </c>
    </row>
    <row r="30" spans="1:63" s="2" customFormat="1" ht="28.5" hidden="1" customHeight="1">
      <c r="A30" s="53"/>
      <c r="B30" s="50"/>
      <c r="C30" s="50"/>
      <c r="D30" s="50"/>
      <c r="E30" s="50"/>
      <c r="F30" s="50"/>
      <c r="G30" s="50"/>
      <c r="H30" s="55"/>
      <c r="I30" s="57"/>
      <c r="J30" s="55"/>
      <c r="K30" s="5" t="s">
        <v>43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>
        <v>8</v>
      </c>
      <c r="Z30" s="5">
        <v>9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40"/>
      <c r="BG30" s="40"/>
      <c r="BH30" s="40"/>
      <c r="BI30" s="40"/>
      <c r="BJ30" s="40"/>
      <c r="BK30" s="40"/>
    </row>
    <row r="31" spans="1:63" s="2" customFormat="1" ht="28.5" hidden="1" customHeight="1">
      <c r="A31" s="52">
        <v>43512</v>
      </c>
      <c r="B31" s="49" t="s">
        <v>13</v>
      </c>
      <c r="C31" s="49" t="s">
        <v>91</v>
      </c>
      <c r="D31" s="49" t="s">
        <v>87</v>
      </c>
      <c r="E31" s="49">
        <v>3324</v>
      </c>
      <c r="F31" s="49">
        <f t="shared" ref="F31" si="42">+E31-G31-I31</f>
        <v>3300</v>
      </c>
      <c r="G31" s="49">
        <f>SUM(L32:BE32)</f>
        <v>24</v>
      </c>
      <c r="H31" s="54">
        <f t="shared" ref="H31" si="43">+G31/E31</f>
        <v>7.2202166064981952E-3</v>
      </c>
      <c r="I31" s="56">
        <f>SUM(L31:BE31)</f>
        <v>0</v>
      </c>
      <c r="J31" s="54">
        <f t="shared" ref="J31" si="44">+I31/E31</f>
        <v>0</v>
      </c>
      <c r="K31" s="4" t="s">
        <v>42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39"/>
      <c r="BG31" s="39">
        <v>3300</v>
      </c>
      <c r="BH31" s="39">
        <v>5520</v>
      </c>
      <c r="BI31" s="39">
        <v>3324</v>
      </c>
      <c r="BJ31" s="39">
        <v>6</v>
      </c>
      <c r="BK31" s="39">
        <v>554</v>
      </c>
    </row>
    <row r="32" spans="1:63" s="2" customFormat="1" ht="28.5" hidden="1" customHeight="1">
      <c r="A32" s="53"/>
      <c r="B32" s="50"/>
      <c r="C32" s="50"/>
      <c r="D32" s="50"/>
      <c r="E32" s="50"/>
      <c r="F32" s="50"/>
      <c r="G32" s="50"/>
      <c r="H32" s="55"/>
      <c r="I32" s="57"/>
      <c r="J32" s="55"/>
      <c r="K32" s="5" t="s">
        <v>43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>
        <v>11</v>
      </c>
      <c r="Z32" s="5">
        <v>13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40"/>
      <c r="BG32" s="40"/>
      <c r="BH32" s="40"/>
      <c r="BI32" s="40"/>
      <c r="BJ32" s="40"/>
      <c r="BK32" s="40"/>
    </row>
    <row r="33" spans="1:63" s="2" customFormat="1" ht="28.5" hidden="1" customHeight="1">
      <c r="A33" s="52">
        <v>43512</v>
      </c>
      <c r="B33" s="49" t="s">
        <v>88</v>
      </c>
      <c r="C33" s="49" t="s">
        <v>91</v>
      </c>
      <c r="D33" s="49" t="s">
        <v>87</v>
      </c>
      <c r="E33" s="49">
        <v>3081</v>
      </c>
      <c r="F33" s="49">
        <f t="shared" ref="F33" si="45">+E33-G33-I33</f>
        <v>3059</v>
      </c>
      <c r="G33" s="49">
        <f>SUM(L34:BE34)</f>
        <v>22</v>
      </c>
      <c r="H33" s="54">
        <f t="shared" ref="H33" si="46">+G33/E33</f>
        <v>7.1405387861084068E-3</v>
      </c>
      <c r="I33" s="56">
        <f>SUM(L33:BE33)</f>
        <v>0</v>
      </c>
      <c r="J33" s="54">
        <f t="shared" ref="J33" si="47">+I33/E33</f>
        <v>0</v>
      </c>
      <c r="K33" s="4" t="s">
        <v>42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39"/>
      <c r="BG33" s="39"/>
      <c r="BH33" s="39">
        <v>2400</v>
      </c>
      <c r="BI33" s="39">
        <v>3081</v>
      </c>
      <c r="BJ33" s="39">
        <v>5</v>
      </c>
      <c r="BK33" s="39">
        <v>616</v>
      </c>
    </row>
    <row r="34" spans="1:63" s="2" customFormat="1" ht="28.5" hidden="1" customHeight="1">
      <c r="A34" s="53"/>
      <c r="B34" s="50"/>
      <c r="C34" s="50"/>
      <c r="D34" s="50"/>
      <c r="E34" s="50"/>
      <c r="F34" s="50"/>
      <c r="G34" s="50"/>
      <c r="H34" s="55"/>
      <c r="I34" s="57"/>
      <c r="J34" s="55"/>
      <c r="K34" s="5" t="s">
        <v>43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>
        <v>10</v>
      </c>
      <c r="Z34" s="5">
        <v>12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40"/>
      <c r="BG34" s="40"/>
      <c r="BH34" s="40"/>
      <c r="BI34" s="40"/>
      <c r="BJ34" s="40"/>
      <c r="BK34" s="40"/>
    </row>
    <row r="35" spans="1:63" s="2" customFormat="1" ht="28.5" hidden="1" customHeight="1">
      <c r="A35" s="52">
        <v>43513</v>
      </c>
      <c r="B35" s="49" t="s">
        <v>13</v>
      </c>
      <c r="C35" s="49" t="s">
        <v>91</v>
      </c>
      <c r="D35" s="49" t="s">
        <v>87</v>
      </c>
      <c r="E35" s="49">
        <v>2787</v>
      </c>
      <c r="F35" s="49">
        <f t="shared" ref="F35" si="48">+E35-G35-I35</f>
        <v>2761</v>
      </c>
      <c r="G35" s="49">
        <f>SUM(L36:BE36)</f>
        <v>26</v>
      </c>
      <c r="H35" s="54">
        <f t="shared" ref="H35" si="49">+G35/E35</f>
        <v>9.3290276282741291E-3</v>
      </c>
      <c r="I35" s="56">
        <f>SUM(L35:BE35)</f>
        <v>0</v>
      </c>
      <c r="J35" s="54">
        <f t="shared" ref="J35" si="50">+I35/E35</f>
        <v>0</v>
      </c>
      <c r="K35" s="4" t="s">
        <v>42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39"/>
      <c r="BG35" s="39">
        <v>2880</v>
      </c>
      <c r="BH35" s="39">
        <v>3900</v>
      </c>
      <c r="BI35" s="39">
        <v>2787</v>
      </c>
      <c r="BJ35" s="39">
        <v>5</v>
      </c>
      <c r="BK35" s="39">
        <v>557</v>
      </c>
    </row>
    <row r="36" spans="1:63" s="2" customFormat="1" ht="28.5" hidden="1" customHeight="1">
      <c r="A36" s="53"/>
      <c r="B36" s="50"/>
      <c r="C36" s="50"/>
      <c r="D36" s="50"/>
      <c r="E36" s="50"/>
      <c r="F36" s="50"/>
      <c r="G36" s="50"/>
      <c r="H36" s="55"/>
      <c r="I36" s="57"/>
      <c r="J36" s="55"/>
      <c r="K36" s="5" t="s">
        <v>43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17</v>
      </c>
      <c r="Z36" s="5">
        <v>9</v>
      </c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40"/>
      <c r="BG36" s="40"/>
      <c r="BH36" s="40"/>
      <c r="BI36" s="40"/>
      <c r="BJ36" s="40"/>
      <c r="BK36" s="40"/>
    </row>
    <row r="37" spans="1:63" s="2" customFormat="1" ht="28.5" hidden="1" customHeight="1">
      <c r="A37" s="52">
        <v>43513</v>
      </c>
      <c r="B37" s="49" t="s">
        <v>88</v>
      </c>
      <c r="C37" s="49" t="s">
        <v>91</v>
      </c>
      <c r="D37" s="49" t="s">
        <v>87</v>
      </c>
      <c r="E37" s="49">
        <v>3311</v>
      </c>
      <c r="F37" s="49">
        <f t="shared" ref="F37" si="51">+E37-G37-I37</f>
        <v>3291</v>
      </c>
      <c r="G37" s="49">
        <f>SUM(L38:BE38)</f>
        <v>20</v>
      </c>
      <c r="H37" s="54">
        <f t="shared" ref="H37" si="52">+G37/E37</f>
        <v>6.0404711567502269E-3</v>
      </c>
      <c r="I37" s="56">
        <f>SUM(L37:BE37)</f>
        <v>0</v>
      </c>
      <c r="J37" s="54">
        <f t="shared" ref="J37" si="53">+I37/E37</f>
        <v>0</v>
      </c>
      <c r="K37" s="4" t="s">
        <v>42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39"/>
      <c r="BG37" s="39">
        <v>6113</v>
      </c>
      <c r="BH37" s="39"/>
      <c r="BI37" s="39">
        <v>3311</v>
      </c>
      <c r="BJ37" s="39">
        <v>6</v>
      </c>
      <c r="BK37" s="39">
        <v>551</v>
      </c>
    </row>
    <row r="38" spans="1:63" s="2" customFormat="1" ht="28.5" hidden="1" customHeight="1">
      <c r="A38" s="53"/>
      <c r="B38" s="50"/>
      <c r="C38" s="50"/>
      <c r="D38" s="50"/>
      <c r="E38" s="50"/>
      <c r="F38" s="50"/>
      <c r="G38" s="50"/>
      <c r="H38" s="55"/>
      <c r="I38" s="57"/>
      <c r="J38" s="55"/>
      <c r="K38" s="5" t="s">
        <v>43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7</v>
      </c>
      <c r="Z38" s="5">
        <v>13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40"/>
      <c r="BG38" s="40"/>
      <c r="BH38" s="40"/>
      <c r="BI38" s="40"/>
      <c r="BJ38" s="40"/>
      <c r="BK38" s="40"/>
    </row>
    <row r="39" spans="1:63" s="2" customFormat="1" ht="28.5" hidden="1" customHeight="1">
      <c r="A39" s="52">
        <v>43514</v>
      </c>
      <c r="B39" s="49" t="s">
        <v>13</v>
      </c>
      <c r="C39" s="49" t="s">
        <v>91</v>
      </c>
      <c r="D39" s="49" t="s">
        <v>87</v>
      </c>
      <c r="E39" s="49">
        <v>2792</v>
      </c>
      <c r="F39" s="49">
        <f t="shared" ref="F39" si="54">+E39-G39-I39</f>
        <v>2762</v>
      </c>
      <c r="G39" s="49">
        <f>SUM(L40:BE40)</f>
        <v>30</v>
      </c>
      <c r="H39" s="54">
        <f t="shared" ref="H39" si="55">+G39/E39</f>
        <v>1.0744985673352435E-2</v>
      </c>
      <c r="I39" s="56">
        <f>SUM(L39:BE39)</f>
        <v>0</v>
      </c>
      <c r="J39" s="54">
        <f t="shared" ref="J39" si="56">+I39/E39</f>
        <v>0</v>
      </c>
      <c r="K39" s="4" t="s">
        <v>42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39"/>
      <c r="BG39" s="39">
        <v>8873</v>
      </c>
      <c r="BH39" s="39"/>
      <c r="BI39" s="39">
        <v>2792</v>
      </c>
      <c r="BJ39" s="39">
        <v>5</v>
      </c>
      <c r="BK39" s="39">
        <v>558</v>
      </c>
    </row>
    <row r="40" spans="1:63" s="2" customFormat="1" ht="28.5" hidden="1" customHeight="1">
      <c r="A40" s="53"/>
      <c r="B40" s="50"/>
      <c r="C40" s="50"/>
      <c r="D40" s="50"/>
      <c r="E40" s="50"/>
      <c r="F40" s="50"/>
      <c r="G40" s="50"/>
      <c r="H40" s="55"/>
      <c r="I40" s="57"/>
      <c r="J40" s="55"/>
      <c r="K40" s="5" t="s">
        <v>43</v>
      </c>
      <c r="L40" s="5"/>
      <c r="M40" s="5"/>
      <c r="N40" s="5"/>
      <c r="O40" s="5">
        <v>1</v>
      </c>
      <c r="P40" s="5"/>
      <c r="Q40" s="5"/>
      <c r="R40" s="5"/>
      <c r="S40" s="5"/>
      <c r="T40" s="5"/>
      <c r="U40" s="5"/>
      <c r="V40" s="5"/>
      <c r="W40" s="5"/>
      <c r="X40" s="5"/>
      <c r="Y40" s="5">
        <v>21</v>
      </c>
      <c r="Z40" s="5"/>
      <c r="AA40" s="5">
        <v>8</v>
      </c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40"/>
      <c r="BG40" s="40"/>
      <c r="BH40" s="40"/>
      <c r="BI40" s="40"/>
      <c r="BJ40" s="40"/>
      <c r="BK40" s="40"/>
    </row>
    <row r="41" spans="1:63" s="2" customFormat="1" ht="27.75" hidden="1" customHeight="1">
      <c r="A41" s="52">
        <v>43514</v>
      </c>
      <c r="B41" s="49" t="s">
        <v>88</v>
      </c>
      <c r="C41" s="49" t="s">
        <v>91</v>
      </c>
      <c r="D41" s="49" t="s">
        <v>87</v>
      </c>
      <c r="E41" s="49">
        <v>3080</v>
      </c>
      <c r="F41" s="49">
        <f t="shared" ref="F41" si="57">+E41-G41-I41</f>
        <v>3060</v>
      </c>
      <c r="G41" s="49">
        <f>SUM(L42:BE42)</f>
        <v>20</v>
      </c>
      <c r="H41" s="54">
        <f t="shared" ref="H41" si="58">+G41/E41</f>
        <v>6.4935064935064939E-3</v>
      </c>
      <c r="I41" s="56">
        <f>SUM(L41:BE41)</f>
        <v>0</v>
      </c>
      <c r="J41" s="54">
        <f t="shared" ref="J41" si="59">+I41/E41</f>
        <v>0</v>
      </c>
      <c r="K41" s="4" t="s">
        <v>42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39"/>
      <c r="BG41" s="39">
        <v>5760</v>
      </c>
      <c r="BH41" s="39">
        <v>6113</v>
      </c>
      <c r="BI41" s="39">
        <v>3080</v>
      </c>
      <c r="BJ41" s="39">
        <v>5</v>
      </c>
      <c r="BK41" s="39">
        <v>616</v>
      </c>
    </row>
    <row r="42" spans="1:63" s="2" customFormat="1" ht="28.5" hidden="1" customHeight="1">
      <c r="A42" s="53"/>
      <c r="B42" s="50"/>
      <c r="C42" s="50"/>
      <c r="D42" s="50"/>
      <c r="E42" s="50"/>
      <c r="F42" s="50"/>
      <c r="G42" s="50"/>
      <c r="H42" s="55"/>
      <c r="I42" s="57"/>
      <c r="J42" s="55"/>
      <c r="K42" s="5" t="s">
        <v>43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11</v>
      </c>
      <c r="Z42" s="5">
        <v>9</v>
      </c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40"/>
      <c r="BG42" s="40"/>
      <c r="BH42" s="40"/>
      <c r="BI42" s="40"/>
      <c r="BJ42" s="40"/>
      <c r="BK42" s="40"/>
    </row>
    <row r="43" spans="1:63" s="2" customFormat="1" ht="28.5" hidden="1" customHeight="1">
      <c r="A43" s="52">
        <v>43515</v>
      </c>
      <c r="B43" s="49" t="s">
        <v>13</v>
      </c>
      <c r="C43" s="49" t="s">
        <v>91</v>
      </c>
      <c r="D43" s="49" t="s">
        <v>87</v>
      </c>
      <c r="E43" s="49">
        <v>2856</v>
      </c>
      <c r="F43" s="49">
        <f t="shared" ref="F43" si="60">+E43-G43-I43</f>
        <v>2826</v>
      </c>
      <c r="G43" s="49">
        <f>SUM(L44:BE44)</f>
        <v>30</v>
      </c>
      <c r="H43" s="54">
        <f t="shared" ref="H43" si="61">+G43/E43</f>
        <v>1.050420168067227E-2</v>
      </c>
      <c r="I43" s="56">
        <f>SUM(L43:BE43)</f>
        <v>0</v>
      </c>
      <c r="J43" s="54">
        <f t="shared" ref="J43" si="62">+I43/E43</f>
        <v>0</v>
      </c>
      <c r="K43" s="4" t="s">
        <v>42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39"/>
      <c r="BG43" s="39">
        <v>2856</v>
      </c>
      <c r="BH43" s="39">
        <v>5760</v>
      </c>
      <c r="BI43" s="39">
        <v>2856</v>
      </c>
      <c r="BJ43" s="39">
        <v>5</v>
      </c>
      <c r="BK43" s="39">
        <v>571</v>
      </c>
    </row>
    <row r="44" spans="1:63" s="2" customFormat="1" ht="28.5" hidden="1" customHeight="1">
      <c r="A44" s="53"/>
      <c r="B44" s="50"/>
      <c r="C44" s="50"/>
      <c r="D44" s="50"/>
      <c r="E44" s="50"/>
      <c r="F44" s="50"/>
      <c r="G44" s="50"/>
      <c r="H44" s="55"/>
      <c r="I44" s="57"/>
      <c r="J44" s="55"/>
      <c r="K44" s="5" t="s">
        <v>43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>
        <v>18</v>
      </c>
      <c r="Z44" s="5">
        <v>12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40"/>
      <c r="BG44" s="40"/>
      <c r="BH44" s="40"/>
      <c r="BI44" s="40"/>
      <c r="BJ44" s="40"/>
      <c r="BK44" s="40"/>
    </row>
    <row r="45" spans="1:63" s="2" customFormat="1" ht="28.5" hidden="1" customHeight="1">
      <c r="A45" s="52">
        <v>43515</v>
      </c>
      <c r="B45" s="49" t="s">
        <v>88</v>
      </c>
      <c r="C45" s="49" t="s">
        <v>91</v>
      </c>
      <c r="D45" s="49" t="s">
        <v>87</v>
      </c>
      <c r="E45" s="49">
        <v>3330</v>
      </c>
      <c r="F45" s="49">
        <f t="shared" ref="F45" si="63">+E45-G45-I45</f>
        <v>3300</v>
      </c>
      <c r="G45" s="49">
        <f>SUM(L46:BE46)</f>
        <v>30</v>
      </c>
      <c r="H45" s="54">
        <f t="shared" ref="H45" si="64">+G45/E45</f>
        <v>9.0090090090090089E-3</v>
      </c>
      <c r="I45" s="56">
        <f>SUM(L45:BE45)</f>
        <v>0</v>
      </c>
      <c r="J45" s="54">
        <f t="shared" ref="J45" si="65">+I45/E45</f>
        <v>0</v>
      </c>
      <c r="K45" s="4" t="s">
        <v>42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39"/>
      <c r="BG45" s="39">
        <v>6096</v>
      </c>
      <c r="BH45" s="39"/>
      <c r="BI45" s="39">
        <v>3330</v>
      </c>
      <c r="BJ45" s="39">
        <v>6</v>
      </c>
      <c r="BK45" s="39">
        <v>555</v>
      </c>
    </row>
    <row r="46" spans="1:63" s="2" customFormat="1" ht="28.5" hidden="1" customHeight="1">
      <c r="A46" s="53"/>
      <c r="B46" s="50"/>
      <c r="C46" s="50"/>
      <c r="D46" s="50"/>
      <c r="E46" s="50"/>
      <c r="F46" s="50"/>
      <c r="G46" s="50"/>
      <c r="H46" s="55"/>
      <c r="I46" s="57"/>
      <c r="J46" s="55"/>
      <c r="K46" s="5" t="s">
        <v>43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>
        <v>14</v>
      </c>
      <c r="Z46" s="5">
        <v>16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40"/>
      <c r="BG46" s="40"/>
      <c r="BH46" s="40"/>
      <c r="BI46" s="40"/>
      <c r="BJ46" s="40"/>
      <c r="BK46" s="40"/>
    </row>
    <row r="47" spans="1:63" s="2" customFormat="1" ht="28.5" hidden="1" customHeight="1">
      <c r="A47" s="52">
        <v>43516</v>
      </c>
      <c r="B47" s="49" t="s">
        <v>13</v>
      </c>
      <c r="C47" s="49" t="s">
        <v>91</v>
      </c>
      <c r="D47" s="49" t="s">
        <v>87</v>
      </c>
      <c r="E47" s="49">
        <v>2798</v>
      </c>
      <c r="F47" s="49">
        <f t="shared" ref="F47" si="66">+E47-G47-I47</f>
        <v>2770</v>
      </c>
      <c r="G47" s="49">
        <f>SUM(L48:BE48)</f>
        <v>28</v>
      </c>
      <c r="H47" s="54">
        <f t="shared" ref="H47" si="67">+G47/E47</f>
        <v>1.0007147962830594E-2</v>
      </c>
      <c r="I47" s="56">
        <f>SUM(L47:BE47)</f>
        <v>0</v>
      </c>
      <c r="J47" s="54">
        <f t="shared" ref="J47" si="68">+I47/E47</f>
        <v>0</v>
      </c>
      <c r="K47" s="4" t="s">
        <v>42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39"/>
      <c r="BG47" s="39">
        <v>2910</v>
      </c>
      <c r="BH47" s="39">
        <v>6096</v>
      </c>
      <c r="BI47" s="39">
        <v>2798</v>
      </c>
      <c r="BJ47" s="39">
        <v>5</v>
      </c>
      <c r="BK47" s="39">
        <v>559</v>
      </c>
    </row>
    <row r="48" spans="1:63" s="2" customFormat="1" ht="28.5" hidden="1" customHeight="1">
      <c r="A48" s="53"/>
      <c r="B48" s="50"/>
      <c r="C48" s="50"/>
      <c r="D48" s="50"/>
      <c r="E48" s="50"/>
      <c r="F48" s="50"/>
      <c r="G48" s="50"/>
      <c r="H48" s="55"/>
      <c r="I48" s="57"/>
      <c r="J48" s="55"/>
      <c r="K48" s="5" t="s">
        <v>43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>
        <v>22</v>
      </c>
      <c r="Z48" s="5">
        <v>6</v>
      </c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40"/>
      <c r="BG48" s="40"/>
      <c r="BH48" s="40"/>
      <c r="BI48" s="40"/>
      <c r="BJ48" s="40"/>
      <c r="BK48" s="40"/>
    </row>
    <row r="49" spans="1:63" s="2" customFormat="1" ht="28.5" hidden="1" customHeight="1">
      <c r="A49" s="52">
        <v>43516</v>
      </c>
      <c r="B49" s="49" t="s">
        <v>88</v>
      </c>
      <c r="C49" s="49" t="s">
        <v>91</v>
      </c>
      <c r="D49" s="49" t="s">
        <v>87</v>
      </c>
      <c r="E49" s="49">
        <v>2778</v>
      </c>
      <c r="F49" s="49">
        <f t="shared" ref="F49" si="69">+E49-G49-I49</f>
        <v>2760</v>
      </c>
      <c r="G49" s="49">
        <f>SUM(L50:BE50)</f>
        <v>18</v>
      </c>
      <c r="H49" s="54">
        <f t="shared" ref="H49" si="70">+G49/E49</f>
        <v>6.4794816414686825E-3</v>
      </c>
      <c r="I49" s="56">
        <f>SUM(L49:BE49)</f>
        <v>0</v>
      </c>
      <c r="J49" s="54">
        <f t="shared" ref="J49" si="71">+I49/E49</f>
        <v>0</v>
      </c>
      <c r="K49" s="4" t="s">
        <v>42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39"/>
      <c r="BG49" s="39">
        <v>5610</v>
      </c>
      <c r="BH49" s="39"/>
      <c r="BI49" s="39">
        <v>2778</v>
      </c>
      <c r="BJ49" s="39">
        <v>5</v>
      </c>
      <c r="BK49" s="39">
        <v>556</v>
      </c>
    </row>
    <row r="50" spans="1:63" s="2" customFormat="1" ht="28.5" hidden="1" customHeight="1">
      <c r="A50" s="53"/>
      <c r="B50" s="50"/>
      <c r="C50" s="50"/>
      <c r="D50" s="50"/>
      <c r="E50" s="50"/>
      <c r="F50" s="50"/>
      <c r="G50" s="50"/>
      <c r="H50" s="55"/>
      <c r="I50" s="57"/>
      <c r="J50" s="55"/>
      <c r="K50" s="5" t="s">
        <v>43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v>7</v>
      </c>
      <c r="Z50" s="5">
        <v>11</v>
      </c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40"/>
      <c r="BG50" s="40"/>
      <c r="BH50" s="40"/>
      <c r="BI50" s="40"/>
      <c r="BJ50" s="40"/>
      <c r="BK50" s="40"/>
    </row>
    <row r="51" spans="1:63" s="2" customFormat="1" ht="28.5" hidden="1" customHeight="1">
      <c r="A51" s="52">
        <v>43517</v>
      </c>
      <c r="B51" s="49" t="s">
        <v>13</v>
      </c>
      <c r="C51" s="49" t="s">
        <v>91</v>
      </c>
      <c r="D51" s="49" t="s">
        <v>87</v>
      </c>
      <c r="E51" s="49">
        <v>2806</v>
      </c>
      <c r="F51" s="49">
        <f t="shared" ref="F51" si="72">+E51-G51-I51</f>
        <v>2780</v>
      </c>
      <c r="G51" s="49">
        <f>SUM(L52:BE52)</f>
        <v>26</v>
      </c>
      <c r="H51" s="54">
        <f t="shared" ref="H51" si="73">+G51/E51</f>
        <v>9.2658588738417681E-3</v>
      </c>
      <c r="I51" s="56">
        <f>SUM(L51:BE51)</f>
        <v>0</v>
      </c>
      <c r="J51" s="54">
        <f t="shared" ref="J51" si="74">+I51/E51</f>
        <v>0</v>
      </c>
      <c r="K51" s="4" t="s">
        <v>42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39"/>
      <c r="BG51" s="39">
        <v>2850</v>
      </c>
      <c r="BH51" s="39">
        <v>5610</v>
      </c>
      <c r="BI51" s="39">
        <v>2806</v>
      </c>
      <c r="BJ51" s="39">
        <v>5</v>
      </c>
      <c r="BK51" s="39">
        <v>561</v>
      </c>
    </row>
    <row r="52" spans="1:63" s="2" customFormat="1" ht="28.5" hidden="1" customHeight="1">
      <c r="A52" s="53"/>
      <c r="B52" s="50"/>
      <c r="C52" s="50"/>
      <c r="D52" s="50"/>
      <c r="E52" s="50"/>
      <c r="F52" s="50"/>
      <c r="G52" s="50"/>
      <c r="H52" s="55"/>
      <c r="I52" s="57"/>
      <c r="J52" s="55"/>
      <c r="K52" s="5" t="s">
        <v>43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>
        <v>22</v>
      </c>
      <c r="Z52" s="5">
        <v>4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40"/>
      <c r="BG52" s="40"/>
      <c r="BH52" s="40"/>
      <c r="BI52" s="40"/>
      <c r="BJ52" s="40"/>
      <c r="BK52" s="40"/>
    </row>
    <row r="53" spans="1:63" s="2" customFormat="1" ht="28.5" hidden="1" customHeight="1">
      <c r="A53" s="52">
        <v>43517</v>
      </c>
      <c r="B53" s="49" t="s">
        <v>88</v>
      </c>
      <c r="C53" s="49" t="s">
        <v>91</v>
      </c>
      <c r="D53" s="49" t="s">
        <v>87</v>
      </c>
      <c r="E53" s="49">
        <v>3324</v>
      </c>
      <c r="F53" s="49">
        <f t="shared" ref="F53" si="75">+E53-G53-I53</f>
        <v>3297</v>
      </c>
      <c r="G53" s="49">
        <f>SUM(L54:BE54)</f>
        <v>27</v>
      </c>
      <c r="H53" s="54">
        <f t="shared" ref="H53" si="76">+G53/E53</f>
        <v>8.1227436823104685E-3</v>
      </c>
      <c r="I53" s="56">
        <f>SUM(L53:BE53)</f>
        <v>0</v>
      </c>
      <c r="J53" s="54">
        <f t="shared" ref="J53" si="77">+I53/E53</f>
        <v>0</v>
      </c>
      <c r="K53" s="4" t="s">
        <v>42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39"/>
      <c r="BG53" s="39"/>
      <c r="BH53" s="39"/>
      <c r="BI53" s="39">
        <v>3324</v>
      </c>
      <c r="BJ53" s="39">
        <v>6</v>
      </c>
      <c r="BK53" s="39">
        <v>554</v>
      </c>
    </row>
    <row r="54" spans="1:63" s="2" customFormat="1" ht="28.5" hidden="1" customHeight="1">
      <c r="A54" s="53"/>
      <c r="B54" s="50"/>
      <c r="C54" s="50"/>
      <c r="D54" s="50"/>
      <c r="E54" s="50"/>
      <c r="F54" s="50"/>
      <c r="G54" s="50"/>
      <c r="H54" s="55"/>
      <c r="I54" s="57"/>
      <c r="J54" s="55"/>
      <c r="K54" s="5" t="s">
        <v>43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>
        <v>14</v>
      </c>
      <c r="Z54" s="5">
        <v>13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40"/>
      <c r="BG54" s="40"/>
      <c r="BH54" s="40"/>
      <c r="BI54" s="40"/>
      <c r="BJ54" s="40"/>
      <c r="BK54" s="40"/>
    </row>
    <row r="55" spans="1:63" s="2" customFormat="1" ht="28.5" hidden="1" customHeight="1">
      <c r="A55" s="52">
        <v>43518</v>
      </c>
      <c r="B55" s="49" t="s">
        <v>13</v>
      </c>
      <c r="C55" s="49" t="s">
        <v>91</v>
      </c>
      <c r="D55" s="49" t="s">
        <v>87</v>
      </c>
      <c r="E55" s="49">
        <v>2782</v>
      </c>
      <c r="F55" s="49">
        <f t="shared" ref="F55" si="78">+E55-G55-I55</f>
        <v>2762</v>
      </c>
      <c r="G55" s="49">
        <f>SUM(L56:BE56)</f>
        <v>20</v>
      </c>
      <c r="H55" s="54">
        <f t="shared" ref="H55" si="79">+G55/E55</f>
        <v>7.1890726096333572E-3</v>
      </c>
      <c r="I55" s="56">
        <f>SUM(L55:BE55)</f>
        <v>0</v>
      </c>
      <c r="J55" s="54">
        <f t="shared" ref="J55" si="80">+I55/E55</f>
        <v>0</v>
      </c>
      <c r="K55" s="4" t="s">
        <v>42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39"/>
      <c r="BG55" s="39">
        <v>2820</v>
      </c>
      <c r="BH55" s="39">
        <v>6089</v>
      </c>
      <c r="BI55" s="39">
        <v>2782</v>
      </c>
      <c r="BJ55" s="39">
        <v>5</v>
      </c>
      <c r="BK55" s="39">
        <v>556</v>
      </c>
    </row>
    <row r="56" spans="1:63" s="2" customFormat="1" ht="28.5" hidden="1" customHeight="1">
      <c r="A56" s="53"/>
      <c r="B56" s="50"/>
      <c r="C56" s="50"/>
      <c r="D56" s="50"/>
      <c r="E56" s="50"/>
      <c r="F56" s="50"/>
      <c r="G56" s="50"/>
      <c r="H56" s="55"/>
      <c r="I56" s="57"/>
      <c r="J56" s="55"/>
      <c r="K56" s="5" t="s">
        <v>43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>
        <v>18</v>
      </c>
      <c r="Z56" s="5">
        <v>2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40"/>
      <c r="BG56" s="40"/>
      <c r="BH56" s="40"/>
      <c r="BI56" s="40"/>
      <c r="BJ56" s="40"/>
      <c r="BK56" s="40"/>
    </row>
    <row r="57" spans="1:63" s="2" customFormat="1" ht="28.5" hidden="1" customHeight="1">
      <c r="A57" s="52">
        <v>43518</v>
      </c>
      <c r="B57" s="49" t="s">
        <v>88</v>
      </c>
      <c r="C57" s="49" t="s">
        <v>91</v>
      </c>
      <c r="D57" s="49" t="s">
        <v>87</v>
      </c>
      <c r="E57" s="49">
        <v>3328</v>
      </c>
      <c r="F57" s="49">
        <f t="shared" ref="F57" si="81">+E57-G57-I57</f>
        <v>3300</v>
      </c>
      <c r="G57" s="49">
        <f>SUM(L58:BE58)</f>
        <v>28</v>
      </c>
      <c r="H57" s="54">
        <f t="shared" ref="H57" si="82">+G57/E57</f>
        <v>8.4134615384615381E-3</v>
      </c>
      <c r="I57" s="56">
        <f>SUM(L57:BE57)</f>
        <v>0</v>
      </c>
      <c r="J57" s="54">
        <f t="shared" ref="J57" si="83">+I57/E57</f>
        <v>0</v>
      </c>
      <c r="K57" s="4" t="s">
        <v>42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39"/>
      <c r="BG57" s="39"/>
      <c r="BH57" s="39"/>
      <c r="BI57" s="39">
        <v>3328</v>
      </c>
      <c r="BJ57" s="39">
        <v>6</v>
      </c>
      <c r="BK57" s="39">
        <v>555</v>
      </c>
    </row>
    <row r="58" spans="1:63" s="2" customFormat="1" ht="28.5" hidden="1" customHeight="1">
      <c r="A58" s="53"/>
      <c r="B58" s="50"/>
      <c r="C58" s="50"/>
      <c r="D58" s="50"/>
      <c r="E58" s="50"/>
      <c r="F58" s="50"/>
      <c r="G58" s="50"/>
      <c r="H58" s="55"/>
      <c r="I58" s="57"/>
      <c r="J58" s="55"/>
      <c r="K58" s="5" t="s">
        <v>43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>
        <v>15</v>
      </c>
      <c r="Z58" s="5">
        <v>13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40"/>
      <c r="BG58" s="40"/>
      <c r="BH58" s="40"/>
      <c r="BI58" s="40"/>
      <c r="BJ58" s="40"/>
      <c r="BK58" s="40"/>
    </row>
    <row r="59" spans="1:63" s="2" customFormat="1" ht="28.5" hidden="1" customHeight="1">
      <c r="A59" s="52">
        <v>43519</v>
      </c>
      <c r="B59" s="49" t="s">
        <v>13</v>
      </c>
      <c r="C59" s="49" t="s">
        <v>91</v>
      </c>
      <c r="D59" s="49" t="s">
        <v>87</v>
      </c>
      <c r="E59" s="49">
        <v>2789</v>
      </c>
      <c r="F59" s="49">
        <f t="shared" ref="F59" si="84">+E59-G59-I59</f>
        <v>2760</v>
      </c>
      <c r="G59" s="49">
        <f>SUM(L60:BE60)</f>
        <v>29</v>
      </c>
      <c r="H59" s="54">
        <f t="shared" ref="H59" si="85">+G59/E59</f>
        <v>1.0397992111868053E-2</v>
      </c>
      <c r="I59" s="56">
        <f>SUM(L59:BE59)</f>
        <v>0</v>
      </c>
      <c r="J59" s="54">
        <f t="shared" ref="J59" si="86">+I59/E59</f>
        <v>0</v>
      </c>
      <c r="K59" s="4" t="s">
        <v>42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39"/>
      <c r="BG59" s="39">
        <v>2821</v>
      </c>
      <c r="BH59" s="39">
        <v>6060</v>
      </c>
      <c r="BI59" s="39">
        <v>2789</v>
      </c>
      <c r="BJ59" s="39">
        <v>5</v>
      </c>
      <c r="BK59" s="39">
        <v>557</v>
      </c>
    </row>
    <row r="60" spans="1:63" s="2" customFormat="1" ht="28.5" hidden="1" customHeight="1">
      <c r="A60" s="53"/>
      <c r="B60" s="50"/>
      <c r="C60" s="50"/>
      <c r="D60" s="50"/>
      <c r="E60" s="50"/>
      <c r="F60" s="50"/>
      <c r="G60" s="50"/>
      <c r="H60" s="55"/>
      <c r="I60" s="57"/>
      <c r="J60" s="55"/>
      <c r="K60" s="5" t="s">
        <v>43</v>
      </c>
      <c r="L60" s="5"/>
      <c r="M60" s="5"/>
      <c r="N60" s="5"/>
      <c r="O60" s="5">
        <v>2</v>
      </c>
      <c r="P60" s="5"/>
      <c r="Q60" s="5"/>
      <c r="R60" s="5"/>
      <c r="S60" s="5"/>
      <c r="T60" s="5"/>
      <c r="U60" s="5"/>
      <c r="V60" s="5"/>
      <c r="W60" s="5"/>
      <c r="X60" s="5"/>
      <c r="Y60" s="5">
        <v>22</v>
      </c>
      <c r="Z60" s="5">
        <v>5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40"/>
      <c r="BG60" s="40"/>
      <c r="BH60" s="40"/>
      <c r="BI60" s="40"/>
      <c r="BJ60" s="40"/>
      <c r="BK60" s="40"/>
    </row>
    <row r="61" spans="1:63" s="2" customFormat="1" ht="28.5" hidden="1" customHeight="1">
      <c r="A61" s="52">
        <v>43519</v>
      </c>
      <c r="B61" s="49" t="s">
        <v>88</v>
      </c>
      <c r="C61" s="49" t="s">
        <v>91</v>
      </c>
      <c r="D61" s="49" t="s">
        <v>87</v>
      </c>
      <c r="E61" s="49">
        <v>3168</v>
      </c>
      <c r="F61" s="49">
        <f t="shared" ref="F61" si="87">+E61-G61-I61</f>
        <v>3140</v>
      </c>
      <c r="G61" s="49">
        <f>SUM(L62:BE62)</f>
        <v>28</v>
      </c>
      <c r="H61" s="54">
        <f t="shared" ref="H61" si="88">+G61/E61</f>
        <v>8.8383838383838381E-3</v>
      </c>
      <c r="I61" s="56">
        <f>SUM(L61:BE61)</f>
        <v>0</v>
      </c>
      <c r="J61" s="54">
        <f t="shared" ref="J61" si="89">+I61/E61</f>
        <v>0</v>
      </c>
      <c r="K61" s="4" t="s">
        <v>42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39"/>
      <c r="BG61" s="39">
        <v>5901</v>
      </c>
      <c r="BH61" s="39"/>
      <c r="BI61" s="39">
        <v>3168</v>
      </c>
      <c r="BJ61" s="39">
        <v>6</v>
      </c>
      <c r="BK61" s="39">
        <v>528</v>
      </c>
    </row>
    <row r="62" spans="1:63" s="2" customFormat="1" ht="28.5" hidden="1" customHeight="1">
      <c r="A62" s="53"/>
      <c r="B62" s="50"/>
      <c r="C62" s="50"/>
      <c r="D62" s="50"/>
      <c r="E62" s="50"/>
      <c r="F62" s="50"/>
      <c r="G62" s="50"/>
      <c r="H62" s="55"/>
      <c r="I62" s="57"/>
      <c r="J62" s="55"/>
      <c r="K62" s="5" t="s">
        <v>43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>
        <v>11</v>
      </c>
      <c r="Z62" s="5">
        <v>17</v>
      </c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40"/>
      <c r="BG62" s="40"/>
      <c r="BH62" s="40"/>
      <c r="BI62" s="40"/>
      <c r="BJ62" s="40"/>
      <c r="BK62" s="40"/>
    </row>
    <row r="63" spans="1:63" s="2" customFormat="1" ht="28.5" hidden="1" customHeight="1">
      <c r="A63" s="52">
        <v>43520</v>
      </c>
      <c r="B63" s="49" t="s">
        <v>13</v>
      </c>
      <c r="C63" s="49" t="s">
        <v>91</v>
      </c>
      <c r="D63" s="49" t="s">
        <v>87</v>
      </c>
      <c r="E63" s="49">
        <v>2819</v>
      </c>
      <c r="F63" s="49">
        <f t="shared" ref="F63" si="90">+E63-G63-I63</f>
        <v>2789</v>
      </c>
      <c r="G63" s="49">
        <f>SUM(L64:BE64)</f>
        <v>30</v>
      </c>
      <c r="H63" s="54">
        <f t="shared" ref="H63" si="91">+G63/E63</f>
        <v>1.0642071656615822E-2</v>
      </c>
      <c r="I63" s="56">
        <f>SUM(L63:BE63)</f>
        <v>0</v>
      </c>
      <c r="J63" s="54">
        <f t="shared" ref="J63" si="92">+I63/E63</f>
        <v>0</v>
      </c>
      <c r="K63" s="4" t="s">
        <v>42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39">
        <v>300</v>
      </c>
      <c r="BG63" s="39">
        <v>2850</v>
      </c>
      <c r="BH63" s="39">
        <v>5900</v>
      </c>
      <c r="BI63" s="39">
        <v>2819</v>
      </c>
      <c r="BJ63" s="39">
        <v>5</v>
      </c>
      <c r="BK63" s="39">
        <v>563</v>
      </c>
    </row>
    <row r="64" spans="1:63" s="2" customFormat="1" ht="28.5" hidden="1" customHeight="1">
      <c r="A64" s="53"/>
      <c r="B64" s="50"/>
      <c r="C64" s="50"/>
      <c r="D64" s="50"/>
      <c r="E64" s="50"/>
      <c r="F64" s="50"/>
      <c r="G64" s="50"/>
      <c r="H64" s="55"/>
      <c r="I64" s="57"/>
      <c r="J64" s="55"/>
      <c r="K64" s="5" t="s">
        <v>43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>
        <v>15</v>
      </c>
      <c r="AA64" s="5">
        <v>15</v>
      </c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40"/>
      <c r="BG64" s="40"/>
      <c r="BH64" s="40"/>
      <c r="BI64" s="40"/>
      <c r="BJ64" s="40"/>
      <c r="BK64" s="40"/>
    </row>
    <row r="65" spans="1:63" s="2" customFormat="1" ht="28.5" hidden="1" customHeight="1">
      <c r="A65" s="52">
        <v>43520</v>
      </c>
      <c r="B65" s="49" t="s">
        <v>88</v>
      </c>
      <c r="C65" s="49" t="s">
        <v>91</v>
      </c>
      <c r="D65" s="49" t="s">
        <v>87</v>
      </c>
      <c r="E65" s="49">
        <v>2788</v>
      </c>
      <c r="F65" s="49">
        <f t="shared" ref="F65" si="93">+E65-G65-I65</f>
        <v>2760</v>
      </c>
      <c r="G65" s="49">
        <f>SUM(L66:BE66)</f>
        <v>28</v>
      </c>
      <c r="H65" s="54">
        <f t="shared" ref="H65" si="94">+G65/E65</f>
        <v>1.0043041606886656E-2</v>
      </c>
      <c r="I65" s="56">
        <f>SUM(L65:BE65)</f>
        <v>0</v>
      </c>
      <c r="J65" s="54">
        <f t="shared" ref="J65" si="95">+I65/E65</f>
        <v>0</v>
      </c>
      <c r="K65" s="4" t="s">
        <v>42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39">
        <v>549</v>
      </c>
      <c r="BG65" s="39">
        <v>5550</v>
      </c>
      <c r="BH65" s="39"/>
      <c r="BI65" s="39">
        <v>2788</v>
      </c>
      <c r="BJ65" s="39">
        <v>5</v>
      </c>
      <c r="BK65" s="39">
        <v>557</v>
      </c>
    </row>
    <row r="66" spans="1:63" s="2" customFormat="1" ht="28.5" hidden="1" customHeight="1">
      <c r="A66" s="53"/>
      <c r="B66" s="50"/>
      <c r="C66" s="50"/>
      <c r="D66" s="50"/>
      <c r="E66" s="50"/>
      <c r="F66" s="50"/>
      <c r="G66" s="50"/>
      <c r="H66" s="55"/>
      <c r="I66" s="57"/>
      <c r="J66" s="55"/>
      <c r="K66" s="5" t="s">
        <v>43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>
        <v>10</v>
      </c>
      <c r="Z66" s="5">
        <v>18</v>
      </c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40"/>
      <c r="BG66" s="40"/>
      <c r="BH66" s="40"/>
      <c r="BI66" s="40"/>
      <c r="BJ66" s="40"/>
      <c r="BK66" s="40"/>
    </row>
    <row r="67" spans="1:63" s="2" customFormat="1" ht="28.5" hidden="1" customHeight="1">
      <c r="A67" s="52">
        <v>43521</v>
      </c>
      <c r="B67" s="49" t="s">
        <v>13</v>
      </c>
      <c r="C67" s="49" t="s">
        <v>91</v>
      </c>
      <c r="D67" s="49" t="s">
        <v>87</v>
      </c>
      <c r="E67" s="49">
        <v>2789</v>
      </c>
      <c r="F67" s="49">
        <f t="shared" ref="F67" si="96">+E67-G67-I67</f>
        <v>2760</v>
      </c>
      <c r="G67" s="49">
        <f>SUM(L68:BE68)</f>
        <v>29</v>
      </c>
      <c r="H67" s="54">
        <f t="shared" ref="H67" si="97">+G67/E67</f>
        <v>1.0397992111868053E-2</v>
      </c>
      <c r="I67" s="56">
        <f>SUM(L67:BE67)</f>
        <v>0</v>
      </c>
      <c r="J67" s="54">
        <f t="shared" ref="J67" si="98">+I67/E67</f>
        <v>0</v>
      </c>
      <c r="K67" s="4" t="s">
        <v>42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39">
        <v>739</v>
      </c>
      <c r="BG67" s="39">
        <v>2820</v>
      </c>
      <c r="BH67" s="39">
        <v>5550</v>
      </c>
      <c r="BI67" s="39">
        <v>2789</v>
      </c>
      <c r="BJ67" s="39">
        <v>5</v>
      </c>
      <c r="BK67" s="39">
        <v>557</v>
      </c>
    </row>
    <row r="68" spans="1:63" s="2" customFormat="1" ht="28.5" hidden="1" customHeight="1">
      <c r="A68" s="53"/>
      <c r="B68" s="50"/>
      <c r="C68" s="50"/>
      <c r="D68" s="50"/>
      <c r="E68" s="50"/>
      <c r="F68" s="50"/>
      <c r="G68" s="50"/>
      <c r="H68" s="55"/>
      <c r="I68" s="57"/>
      <c r="J68" s="55"/>
      <c r="K68" s="5" t="s">
        <v>43</v>
      </c>
      <c r="L68" s="5"/>
      <c r="M68" s="5"/>
      <c r="N68" s="5"/>
      <c r="O68" s="5">
        <v>2</v>
      </c>
      <c r="P68" s="5"/>
      <c r="Q68" s="5"/>
      <c r="R68" s="5"/>
      <c r="S68" s="5"/>
      <c r="T68" s="5"/>
      <c r="U68" s="5"/>
      <c r="V68" s="5"/>
      <c r="W68" s="5"/>
      <c r="X68" s="5"/>
      <c r="Y68" s="5">
        <v>13</v>
      </c>
      <c r="Z68" s="5">
        <v>14</v>
      </c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40"/>
      <c r="BG68" s="40"/>
      <c r="BH68" s="40"/>
      <c r="BI68" s="40"/>
      <c r="BJ68" s="40"/>
      <c r="BK68" s="40"/>
    </row>
    <row r="69" spans="1:63" s="2" customFormat="1" ht="28.5" hidden="1" customHeight="1">
      <c r="A69" s="52">
        <v>43521</v>
      </c>
      <c r="B69" s="49" t="s">
        <v>88</v>
      </c>
      <c r="C69" s="49" t="s">
        <v>91</v>
      </c>
      <c r="D69" s="49" t="s">
        <v>87</v>
      </c>
      <c r="E69" s="49">
        <v>3329</v>
      </c>
      <c r="F69" s="49">
        <f t="shared" ref="F69" si="99">+E69-G69-I69</f>
        <v>3299</v>
      </c>
      <c r="G69" s="49">
        <f>SUM(L70:BE70)</f>
        <v>30</v>
      </c>
      <c r="H69" s="54">
        <f t="shared" ref="H69" si="100">+G69/E69</f>
        <v>9.0117152297987391E-3</v>
      </c>
      <c r="I69" s="56">
        <f>SUM(L69:BE69)</f>
        <v>0</v>
      </c>
      <c r="J69" s="54">
        <f t="shared" ref="J69" si="101">+I69/E69</f>
        <v>0</v>
      </c>
      <c r="K69" s="4" t="s">
        <v>42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39">
        <v>441</v>
      </c>
      <c r="BG69" s="39">
        <v>6060</v>
      </c>
      <c r="BH69" s="39"/>
      <c r="BI69" s="39">
        <v>3329</v>
      </c>
      <c r="BJ69" s="39">
        <v>6</v>
      </c>
      <c r="BK69" s="39">
        <v>555</v>
      </c>
    </row>
    <row r="70" spans="1:63" s="2" customFormat="1" ht="28.5" hidden="1" customHeight="1">
      <c r="A70" s="53"/>
      <c r="B70" s="50"/>
      <c r="C70" s="50"/>
      <c r="D70" s="50"/>
      <c r="E70" s="50"/>
      <c r="F70" s="50"/>
      <c r="G70" s="50"/>
      <c r="H70" s="55"/>
      <c r="I70" s="57"/>
      <c r="J70" s="55"/>
      <c r="K70" s="5" t="s">
        <v>43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>
        <v>10</v>
      </c>
      <c r="Z70" s="5">
        <v>20</v>
      </c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40"/>
      <c r="BG70" s="40"/>
      <c r="BH70" s="40"/>
      <c r="BI70" s="40"/>
      <c r="BJ70" s="40"/>
      <c r="BK70" s="40"/>
    </row>
    <row r="71" spans="1:63" s="2" customFormat="1" ht="28.5" customHeight="1">
      <c r="A71" s="52">
        <v>43522</v>
      </c>
      <c r="B71" s="49" t="s">
        <v>13</v>
      </c>
      <c r="C71" s="49" t="s">
        <v>91</v>
      </c>
      <c r="D71" s="49" t="s">
        <v>87</v>
      </c>
      <c r="E71" s="49">
        <v>2791</v>
      </c>
      <c r="F71" s="49">
        <f t="shared" ref="F71" si="102">+E71-G71-I71</f>
        <v>2761</v>
      </c>
      <c r="G71" s="49">
        <f>SUM(L72:BE72)</f>
        <v>30</v>
      </c>
      <c r="H71" s="54">
        <f t="shared" ref="H71" si="103">+G71/E71</f>
        <v>1.0748835542816195E-2</v>
      </c>
      <c r="I71" s="56">
        <f>SUM(L71:BE71)</f>
        <v>0</v>
      </c>
      <c r="J71" s="54">
        <f t="shared" ref="J71" si="104">+I71/E71</f>
        <v>0</v>
      </c>
      <c r="K71" s="4" t="s">
        <v>42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39">
        <v>650</v>
      </c>
      <c r="BG71" s="39">
        <v>2820</v>
      </c>
      <c r="BH71" s="39">
        <v>6060</v>
      </c>
      <c r="BI71" s="39">
        <v>2761</v>
      </c>
      <c r="BJ71" s="39">
        <v>5</v>
      </c>
      <c r="BK71" s="39">
        <v>552</v>
      </c>
    </row>
    <row r="72" spans="1:63" s="2" customFormat="1" ht="28.5" customHeight="1">
      <c r="A72" s="53"/>
      <c r="B72" s="50"/>
      <c r="C72" s="50"/>
      <c r="D72" s="50"/>
      <c r="E72" s="50"/>
      <c r="F72" s="50"/>
      <c r="G72" s="50"/>
      <c r="H72" s="55"/>
      <c r="I72" s="57"/>
      <c r="J72" s="55"/>
      <c r="K72" s="5" t="s">
        <v>43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>
        <v>10</v>
      </c>
      <c r="Z72" s="5">
        <v>20</v>
      </c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40"/>
      <c r="BG72" s="40"/>
      <c r="BH72" s="40"/>
      <c r="BI72" s="40"/>
      <c r="BJ72" s="40"/>
      <c r="BK72" s="40"/>
    </row>
    <row r="73" spans="1:63" s="2" customFormat="1" ht="28.5" customHeight="1">
      <c r="A73" s="52">
        <v>43522</v>
      </c>
      <c r="B73" s="49" t="s">
        <v>88</v>
      </c>
      <c r="C73" s="49" t="s">
        <v>91</v>
      </c>
      <c r="D73" s="49" t="s">
        <v>87</v>
      </c>
      <c r="E73" s="49">
        <v>3330</v>
      </c>
      <c r="F73" s="49">
        <f t="shared" ref="F73" si="105">+E73-G73-I73</f>
        <v>3300</v>
      </c>
      <c r="G73" s="49">
        <f>SUM(L74:BE74)</f>
        <v>30</v>
      </c>
      <c r="H73" s="54">
        <f t="shared" ref="H73" si="106">+G73/E73</f>
        <v>9.0090090090090089E-3</v>
      </c>
      <c r="I73" s="56">
        <f>SUM(L73:BE73)</f>
        <v>0</v>
      </c>
      <c r="J73" s="54">
        <f t="shared" ref="J73" si="107">+I73/E73</f>
        <v>0</v>
      </c>
      <c r="K73" s="4" t="s">
        <v>42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39">
        <v>350</v>
      </c>
      <c r="BG73" s="39">
        <v>6060</v>
      </c>
      <c r="BH73" s="39"/>
      <c r="BI73" s="39">
        <v>3330</v>
      </c>
      <c r="BJ73" s="39">
        <v>6</v>
      </c>
      <c r="BK73" s="39">
        <v>555</v>
      </c>
    </row>
    <row r="74" spans="1:63" s="2" customFormat="1" ht="28.5" customHeight="1">
      <c r="A74" s="53"/>
      <c r="B74" s="50"/>
      <c r="C74" s="50"/>
      <c r="D74" s="50"/>
      <c r="E74" s="50"/>
      <c r="F74" s="50"/>
      <c r="G74" s="50"/>
      <c r="H74" s="55"/>
      <c r="I74" s="57"/>
      <c r="J74" s="55"/>
      <c r="K74" s="5" t="s">
        <v>43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>
        <v>12</v>
      </c>
      <c r="Z74" s="5">
        <v>18</v>
      </c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40"/>
      <c r="BG74" s="40"/>
      <c r="BH74" s="40"/>
      <c r="BI74" s="40"/>
      <c r="BJ74" s="40"/>
      <c r="BK74" s="40"/>
    </row>
  </sheetData>
  <mergeCells count="589">
    <mergeCell ref="J71:J72"/>
    <mergeCell ref="BF71:BF72"/>
    <mergeCell ref="BG71:BG72"/>
    <mergeCell ref="BH71:BH72"/>
    <mergeCell ref="BI71:BI72"/>
    <mergeCell ref="BJ71:BJ72"/>
    <mergeCell ref="BK71:BK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BF73:BF74"/>
    <mergeCell ref="BG73:BG74"/>
    <mergeCell ref="BH73:BH74"/>
    <mergeCell ref="BI73:BI74"/>
    <mergeCell ref="BJ73:BJ74"/>
    <mergeCell ref="BK73:BK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BG59:BG60"/>
    <mergeCell ref="BH59:BH60"/>
    <mergeCell ref="BI59:BI60"/>
    <mergeCell ref="BJ59:BJ60"/>
    <mergeCell ref="BK59:BK60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J61:J62"/>
    <mergeCell ref="BF61:BF62"/>
    <mergeCell ref="BG61:BG62"/>
    <mergeCell ref="BH61:BH62"/>
    <mergeCell ref="BI61:BI62"/>
    <mergeCell ref="BJ61:BJ62"/>
    <mergeCell ref="BK61:BK62"/>
    <mergeCell ref="A59:A60"/>
    <mergeCell ref="BG51:BG52"/>
    <mergeCell ref="BH51:BH52"/>
    <mergeCell ref="BI51:BI52"/>
    <mergeCell ref="BJ51:BJ52"/>
    <mergeCell ref="BK51:BK52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J53:J54"/>
    <mergeCell ref="BF53:BF54"/>
    <mergeCell ref="BG53:BG54"/>
    <mergeCell ref="BH53:BH54"/>
    <mergeCell ref="BI53:BI54"/>
    <mergeCell ref="BJ53:BJ54"/>
    <mergeCell ref="BK53:BK54"/>
    <mergeCell ref="A51:A52"/>
    <mergeCell ref="J51:J52"/>
    <mergeCell ref="BG43:BG44"/>
    <mergeCell ref="BH43:BH44"/>
    <mergeCell ref="BI43:BI44"/>
    <mergeCell ref="BJ43:BJ44"/>
    <mergeCell ref="BK43:BK44"/>
    <mergeCell ref="A45:A46"/>
    <mergeCell ref="B45:B46"/>
    <mergeCell ref="C45:C46"/>
    <mergeCell ref="D45:D46"/>
    <mergeCell ref="E45:E46"/>
    <mergeCell ref="F45:F46"/>
    <mergeCell ref="G45:G46"/>
    <mergeCell ref="H45:H46"/>
    <mergeCell ref="I45:I46"/>
    <mergeCell ref="J45:J46"/>
    <mergeCell ref="BF45:BF46"/>
    <mergeCell ref="BG45:BG46"/>
    <mergeCell ref="BH45:BH46"/>
    <mergeCell ref="BI45:BI46"/>
    <mergeCell ref="BJ45:BJ46"/>
    <mergeCell ref="BK45:BK46"/>
    <mergeCell ref="A43:A44"/>
    <mergeCell ref="J43:J44"/>
    <mergeCell ref="BG35:BG36"/>
    <mergeCell ref="BH35:BH36"/>
    <mergeCell ref="BI35:BI36"/>
    <mergeCell ref="BJ35:BJ36"/>
    <mergeCell ref="BK35:BK36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BF37:BF38"/>
    <mergeCell ref="BG37:BG38"/>
    <mergeCell ref="BH37:BH38"/>
    <mergeCell ref="BI37:BI38"/>
    <mergeCell ref="BJ37:BJ38"/>
    <mergeCell ref="BK37:BK38"/>
    <mergeCell ref="A35:A36"/>
    <mergeCell ref="J35:J36"/>
    <mergeCell ref="BF27:BF28"/>
    <mergeCell ref="BG27:BG28"/>
    <mergeCell ref="BH27:BH28"/>
    <mergeCell ref="BI27:BI28"/>
    <mergeCell ref="BJ27:BJ28"/>
    <mergeCell ref="BK27:BK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BF29:BF30"/>
    <mergeCell ref="BG29:BG30"/>
    <mergeCell ref="BH29:BH30"/>
    <mergeCell ref="BI29:BI30"/>
    <mergeCell ref="BJ29:BJ30"/>
    <mergeCell ref="BK29:BK30"/>
    <mergeCell ref="A27:A28"/>
    <mergeCell ref="J27:J28"/>
    <mergeCell ref="BI19:BI20"/>
    <mergeCell ref="BJ19:BJ20"/>
    <mergeCell ref="BK19:BK20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BF21:BF22"/>
    <mergeCell ref="BG21:BG22"/>
    <mergeCell ref="BH21:BH22"/>
    <mergeCell ref="BI21:BI22"/>
    <mergeCell ref="BJ21:BJ22"/>
    <mergeCell ref="BK21:BK22"/>
    <mergeCell ref="A19:A20"/>
    <mergeCell ref="B19:B20"/>
    <mergeCell ref="J19:J20"/>
    <mergeCell ref="C19:C20"/>
    <mergeCell ref="D19:D20"/>
    <mergeCell ref="A11:A12"/>
    <mergeCell ref="B11:B12"/>
    <mergeCell ref="C11:C12"/>
    <mergeCell ref="D11:D12"/>
    <mergeCell ref="E11:E12"/>
    <mergeCell ref="F11:F12"/>
    <mergeCell ref="BF19:BF20"/>
    <mergeCell ref="BG19:BG20"/>
    <mergeCell ref="BH19:BH20"/>
    <mergeCell ref="E19:E20"/>
    <mergeCell ref="F19:F20"/>
    <mergeCell ref="G19:G20"/>
    <mergeCell ref="H19:H20"/>
    <mergeCell ref="I19:I20"/>
    <mergeCell ref="BI17:BI18"/>
    <mergeCell ref="F13:F14"/>
    <mergeCell ref="G13:G14"/>
    <mergeCell ref="H13:H14"/>
    <mergeCell ref="I13:I14"/>
    <mergeCell ref="J13:J14"/>
    <mergeCell ref="BF13:BF14"/>
    <mergeCell ref="BG13:BG14"/>
    <mergeCell ref="BH13:BH14"/>
    <mergeCell ref="BI13:BI14"/>
    <mergeCell ref="G17:G18"/>
    <mergeCell ref="H17:H18"/>
    <mergeCell ref="I17:I18"/>
    <mergeCell ref="BF17:BF18"/>
    <mergeCell ref="BJ17:BJ18"/>
    <mergeCell ref="BK17:BK18"/>
    <mergeCell ref="BH17:BH18"/>
    <mergeCell ref="BG15:BG16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BF15:BF16"/>
    <mergeCell ref="BG17:BG18"/>
    <mergeCell ref="A17:A18"/>
    <mergeCell ref="B17:B18"/>
    <mergeCell ref="C17:C18"/>
    <mergeCell ref="D17:D18"/>
    <mergeCell ref="BH15:BH16"/>
    <mergeCell ref="E17:E18"/>
    <mergeCell ref="F17:F18"/>
    <mergeCell ref="J17:J18"/>
    <mergeCell ref="F1:F2"/>
    <mergeCell ref="A1:A2"/>
    <mergeCell ref="B1:B2"/>
    <mergeCell ref="C1:C2"/>
    <mergeCell ref="D1:D2"/>
    <mergeCell ref="E1:E2"/>
    <mergeCell ref="BI15:BI16"/>
    <mergeCell ref="BJ15:BJ16"/>
    <mergeCell ref="BK15:BK16"/>
    <mergeCell ref="BI11:BI12"/>
    <mergeCell ref="BJ11:BJ12"/>
    <mergeCell ref="BI1:BK1"/>
    <mergeCell ref="G1:G2"/>
    <mergeCell ref="H1:H2"/>
    <mergeCell ref="I1:I2"/>
    <mergeCell ref="J1:J2"/>
    <mergeCell ref="K1:BE1"/>
    <mergeCell ref="BF1:BH1"/>
    <mergeCell ref="BK11:BK12"/>
    <mergeCell ref="A13:A14"/>
    <mergeCell ref="B13:B14"/>
    <mergeCell ref="C13:C14"/>
    <mergeCell ref="D13:D14"/>
    <mergeCell ref="E13:E14"/>
    <mergeCell ref="BJ13:BJ14"/>
    <mergeCell ref="BK13:BK14"/>
    <mergeCell ref="G11:G12"/>
    <mergeCell ref="H11:H12"/>
    <mergeCell ref="I11:I12"/>
    <mergeCell ref="J11:J12"/>
    <mergeCell ref="BF11:BF12"/>
    <mergeCell ref="BG11:BG12"/>
    <mergeCell ref="BH11:BH12"/>
    <mergeCell ref="BG7:BG8"/>
    <mergeCell ref="BH7:BH8"/>
    <mergeCell ref="BI7:BI8"/>
    <mergeCell ref="BJ7:BJ8"/>
    <mergeCell ref="BK7:BK8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BF9:BF10"/>
    <mergeCell ref="BG9:BG10"/>
    <mergeCell ref="BH9:BH10"/>
    <mergeCell ref="BI9:BI10"/>
    <mergeCell ref="BJ9:BJ10"/>
    <mergeCell ref="BK9:BK10"/>
    <mergeCell ref="A7:A8"/>
    <mergeCell ref="B7:B8"/>
    <mergeCell ref="BG3:BG4"/>
    <mergeCell ref="BH3:BH4"/>
    <mergeCell ref="BI3:BI4"/>
    <mergeCell ref="BJ3:BJ4"/>
    <mergeCell ref="BK3:BK4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BF5:BF6"/>
    <mergeCell ref="BG5:BG6"/>
    <mergeCell ref="BH5:BH6"/>
    <mergeCell ref="BI5:BI6"/>
    <mergeCell ref="BJ5:BJ6"/>
    <mergeCell ref="BK5:BK6"/>
    <mergeCell ref="A3:A4"/>
    <mergeCell ref="B3:B4"/>
    <mergeCell ref="C3:C4"/>
    <mergeCell ref="BF3:BF4"/>
    <mergeCell ref="D3:D4"/>
    <mergeCell ref="E3:E4"/>
    <mergeCell ref="F3:F4"/>
    <mergeCell ref="G3:G4"/>
    <mergeCell ref="H3:H4"/>
    <mergeCell ref="I3:I4"/>
    <mergeCell ref="J7:J8"/>
    <mergeCell ref="C7:C8"/>
    <mergeCell ref="D7:D8"/>
    <mergeCell ref="E7:E8"/>
    <mergeCell ref="F7:F8"/>
    <mergeCell ref="G7:G8"/>
    <mergeCell ref="H7:H8"/>
    <mergeCell ref="I7:I8"/>
    <mergeCell ref="J3:J4"/>
    <mergeCell ref="BF7:BF8"/>
    <mergeCell ref="BF23:BF24"/>
    <mergeCell ref="BG23:BG24"/>
    <mergeCell ref="BH23:BH24"/>
    <mergeCell ref="BI23:BI24"/>
    <mergeCell ref="BJ23:BJ24"/>
    <mergeCell ref="BK23:BK24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BF25:BF26"/>
    <mergeCell ref="BG25:BG26"/>
    <mergeCell ref="BH25:BH26"/>
    <mergeCell ref="BI25:BI26"/>
    <mergeCell ref="BJ25:BJ26"/>
    <mergeCell ref="BK25:BK26"/>
    <mergeCell ref="A23:A24"/>
    <mergeCell ref="B23:B24"/>
    <mergeCell ref="J23:J24"/>
    <mergeCell ref="B27:B28"/>
    <mergeCell ref="C27:C28"/>
    <mergeCell ref="D27:D28"/>
    <mergeCell ref="E27:E28"/>
    <mergeCell ref="F27:F28"/>
    <mergeCell ref="G27:G28"/>
    <mergeCell ref="H27:H28"/>
    <mergeCell ref="I27:I28"/>
    <mergeCell ref="C23:C24"/>
    <mergeCell ref="D23:D24"/>
    <mergeCell ref="E23:E24"/>
    <mergeCell ref="F23:F24"/>
    <mergeCell ref="G23:G24"/>
    <mergeCell ref="H23:H24"/>
    <mergeCell ref="I23:I24"/>
    <mergeCell ref="BG31:BG32"/>
    <mergeCell ref="BH31:BH32"/>
    <mergeCell ref="BI31:BI32"/>
    <mergeCell ref="BJ31:BJ32"/>
    <mergeCell ref="BK31:BK32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J33:J34"/>
    <mergeCell ref="BF33:BF34"/>
    <mergeCell ref="BG33:BG34"/>
    <mergeCell ref="BH33:BH34"/>
    <mergeCell ref="BI33:BI34"/>
    <mergeCell ref="BJ33:BJ34"/>
    <mergeCell ref="BK33:BK34"/>
    <mergeCell ref="A31:A32"/>
    <mergeCell ref="B31:B32"/>
    <mergeCell ref="C31:C32"/>
    <mergeCell ref="BF31:BF32"/>
    <mergeCell ref="B35:B36"/>
    <mergeCell ref="C35:C36"/>
    <mergeCell ref="D35:D36"/>
    <mergeCell ref="E35:E36"/>
    <mergeCell ref="F35:F36"/>
    <mergeCell ref="G35:G36"/>
    <mergeCell ref="H35:H36"/>
    <mergeCell ref="I35:I36"/>
    <mergeCell ref="D31:D32"/>
    <mergeCell ref="E31:E32"/>
    <mergeCell ref="F31:F32"/>
    <mergeCell ref="G31:G32"/>
    <mergeCell ref="H31:H32"/>
    <mergeCell ref="I31:I32"/>
    <mergeCell ref="J31:J32"/>
    <mergeCell ref="BF35:BF36"/>
    <mergeCell ref="BG39:BG40"/>
    <mergeCell ref="BH39:BH40"/>
    <mergeCell ref="BI39:BI40"/>
    <mergeCell ref="BJ39:BJ40"/>
    <mergeCell ref="BK39:BK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J41:J42"/>
    <mergeCell ref="BF41:BF42"/>
    <mergeCell ref="BG41:BG42"/>
    <mergeCell ref="BH41:BH42"/>
    <mergeCell ref="BI41:BI42"/>
    <mergeCell ref="BJ41:BJ42"/>
    <mergeCell ref="BK41:BK42"/>
    <mergeCell ref="A39:A40"/>
    <mergeCell ref="B39:B40"/>
    <mergeCell ref="C39:C40"/>
    <mergeCell ref="BF39:BF40"/>
    <mergeCell ref="B43:B44"/>
    <mergeCell ref="C43:C44"/>
    <mergeCell ref="D43:D44"/>
    <mergeCell ref="E43:E44"/>
    <mergeCell ref="F43:F44"/>
    <mergeCell ref="G43:G44"/>
    <mergeCell ref="H43:H44"/>
    <mergeCell ref="I43:I44"/>
    <mergeCell ref="D39:D40"/>
    <mergeCell ref="E39:E40"/>
    <mergeCell ref="F39:F40"/>
    <mergeCell ref="G39:G40"/>
    <mergeCell ref="H39:H40"/>
    <mergeCell ref="I39:I40"/>
    <mergeCell ref="J39:J40"/>
    <mergeCell ref="BF43:BF44"/>
    <mergeCell ref="BG47:BG48"/>
    <mergeCell ref="BH47:BH48"/>
    <mergeCell ref="BI47:BI48"/>
    <mergeCell ref="BJ47:BJ48"/>
    <mergeCell ref="BK47:BK48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J49:J50"/>
    <mergeCell ref="BF49:BF50"/>
    <mergeCell ref="BG49:BG50"/>
    <mergeCell ref="BH49:BH50"/>
    <mergeCell ref="BI49:BI50"/>
    <mergeCell ref="BJ49:BJ50"/>
    <mergeCell ref="BK49:BK50"/>
    <mergeCell ref="A47:A48"/>
    <mergeCell ref="B47:B48"/>
    <mergeCell ref="C47:C48"/>
    <mergeCell ref="BF47:BF48"/>
    <mergeCell ref="B51:B52"/>
    <mergeCell ref="C51:C52"/>
    <mergeCell ref="D51:D52"/>
    <mergeCell ref="E51:E52"/>
    <mergeCell ref="F51:F52"/>
    <mergeCell ref="G51:G52"/>
    <mergeCell ref="H51:H52"/>
    <mergeCell ref="I51:I52"/>
    <mergeCell ref="D47:D48"/>
    <mergeCell ref="E47:E48"/>
    <mergeCell ref="F47:F48"/>
    <mergeCell ref="G47:G48"/>
    <mergeCell ref="H47:H48"/>
    <mergeCell ref="I47:I48"/>
    <mergeCell ref="J47:J48"/>
    <mergeCell ref="BF51:BF52"/>
    <mergeCell ref="BG55:BG56"/>
    <mergeCell ref="BH55:BH56"/>
    <mergeCell ref="BI55:BI56"/>
    <mergeCell ref="BJ55:BJ56"/>
    <mergeCell ref="BK55:BK56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BF57:BF58"/>
    <mergeCell ref="BG57:BG58"/>
    <mergeCell ref="BH57:BH58"/>
    <mergeCell ref="BI57:BI58"/>
    <mergeCell ref="BJ57:BJ58"/>
    <mergeCell ref="BK57:BK58"/>
    <mergeCell ref="A55:A56"/>
    <mergeCell ref="B55:B56"/>
    <mergeCell ref="C55:C56"/>
    <mergeCell ref="BF55:BF56"/>
    <mergeCell ref="B59:B60"/>
    <mergeCell ref="C59:C60"/>
    <mergeCell ref="D59:D60"/>
    <mergeCell ref="E59:E60"/>
    <mergeCell ref="F59:F60"/>
    <mergeCell ref="G59:G60"/>
    <mergeCell ref="H59:H60"/>
    <mergeCell ref="I59:I60"/>
    <mergeCell ref="D55:D56"/>
    <mergeCell ref="E55:E56"/>
    <mergeCell ref="F55:F56"/>
    <mergeCell ref="G55:G56"/>
    <mergeCell ref="H55:H56"/>
    <mergeCell ref="I55:I56"/>
    <mergeCell ref="J55:J56"/>
    <mergeCell ref="J59:J60"/>
    <mergeCell ref="BF59:BF60"/>
    <mergeCell ref="BF63:BF64"/>
    <mergeCell ref="BG63:BG64"/>
    <mergeCell ref="BH63:BH64"/>
    <mergeCell ref="BI63:BI64"/>
    <mergeCell ref="BJ63:BJ64"/>
    <mergeCell ref="BK63:BK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J65:J66"/>
    <mergeCell ref="BF65:BF66"/>
    <mergeCell ref="BG65:BG66"/>
    <mergeCell ref="BH65:BH66"/>
    <mergeCell ref="BI65:BI66"/>
    <mergeCell ref="BJ65:BJ66"/>
    <mergeCell ref="BK65:BK66"/>
    <mergeCell ref="A63:A64"/>
    <mergeCell ref="B63:B64"/>
    <mergeCell ref="B67:B68"/>
    <mergeCell ref="C67:C68"/>
    <mergeCell ref="D67:D68"/>
    <mergeCell ref="E67:E68"/>
    <mergeCell ref="F67:F68"/>
    <mergeCell ref="G67:G68"/>
    <mergeCell ref="H67:H68"/>
    <mergeCell ref="I67:I68"/>
    <mergeCell ref="J63:J64"/>
    <mergeCell ref="C63:C64"/>
    <mergeCell ref="D63:D64"/>
    <mergeCell ref="E63:E64"/>
    <mergeCell ref="F63:F64"/>
    <mergeCell ref="G63:G64"/>
    <mergeCell ref="H63:H64"/>
    <mergeCell ref="I63:I64"/>
    <mergeCell ref="J67:J68"/>
    <mergeCell ref="BF67:BF68"/>
    <mergeCell ref="BG67:BG68"/>
    <mergeCell ref="BH67:BH68"/>
    <mergeCell ref="BI67:BI68"/>
    <mergeCell ref="BJ67:BJ68"/>
    <mergeCell ref="BK67:BK68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BF69:BF70"/>
    <mergeCell ref="BG69:BG70"/>
    <mergeCell ref="BH69:BH70"/>
    <mergeCell ref="BI69:BI70"/>
    <mergeCell ref="BJ69:BJ70"/>
    <mergeCell ref="BK69:BK70"/>
    <mergeCell ref="A67:A6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43"/>
  <sheetViews>
    <sheetView tabSelected="1" zoomScale="90" zoomScaleNormal="90" workbookViewId="0">
      <pane xSplit="6" ySplit="3" topLeftCell="AD4" activePane="bottomRight" state="frozen"/>
      <selection activeCell="AQ76" sqref="AQ76:AQ77"/>
      <selection pane="topRight" activeCell="AQ76" sqref="AQ76:AQ77"/>
      <selection pane="bottomLeft" activeCell="AQ76" sqref="AQ76:AQ77"/>
      <selection pane="bottomRight" activeCell="E46" sqref="E46"/>
    </sheetView>
  </sheetViews>
  <sheetFormatPr defaultRowHeight="13.5"/>
  <cols>
    <col min="7" max="7" width="5.5" customWidth="1"/>
    <col min="8" max="8" width="10.25" customWidth="1"/>
    <col min="9" max="38" width="5.625" customWidth="1"/>
    <col min="44" max="44" width="12" bestFit="1" customWidth="1"/>
  </cols>
  <sheetData>
    <row r="1" spans="1:44" ht="25.5">
      <c r="A1" s="43" t="s">
        <v>132</v>
      </c>
      <c r="B1" s="43"/>
      <c r="C1" s="43"/>
      <c r="D1" s="43"/>
      <c r="E1" s="43"/>
      <c r="F1" s="43"/>
      <c r="G1" s="43"/>
      <c r="H1" s="43"/>
      <c r="I1" s="43"/>
      <c r="J1" s="43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2"/>
      <c r="AH1" s="12"/>
      <c r="AI1" s="12"/>
      <c r="AJ1" s="12"/>
      <c r="AK1" s="12"/>
      <c r="AL1" s="12"/>
    </row>
    <row r="2" spans="1:44" s="2" customFormat="1" ht="23.25" customHeight="1">
      <c r="A2" s="45" t="s">
        <v>0</v>
      </c>
      <c r="B2" s="33"/>
      <c r="C2" s="46" t="s">
        <v>2</v>
      </c>
      <c r="D2" s="46" t="s">
        <v>14</v>
      </c>
      <c r="E2" s="46" t="s">
        <v>15</v>
      </c>
      <c r="F2" s="46" t="s">
        <v>16</v>
      </c>
      <c r="G2" s="11"/>
      <c r="H2" s="47" t="s">
        <v>3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35"/>
      <c r="AH2" s="35"/>
      <c r="AI2" s="35"/>
      <c r="AJ2" s="35"/>
      <c r="AK2" s="37"/>
      <c r="AL2" s="35"/>
      <c r="AM2" s="44" t="s">
        <v>4</v>
      </c>
      <c r="AN2" s="44"/>
      <c r="AO2" s="44"/>
      <c r="AP2" s="44" t="s">
        <v>9</v>
      </c>
      <c r="AQ2" s="44"/>
      <c r="AR2" s="44"/>
    </row>
    <row r="3" spans="1:44" s="2" customFormat="1" ht="45" customHeight="1">
      <c r="A3" s="45"/>
      <c r="B3" s="33"/>
      <c r="C3" s="46"/>
      <c r="D3" s="46"/>
      <c r="E3" s="46"/>
      <c r="F3" s="46"/>
      <c r="G3" s="34" t="s">
        <v>17</v>
      </c>
      <c r="H3" s="34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134</v>
      </c>
      <c r="N3" s="3" t="s">
        <v>23</v>
      </c>
      <c r="O3" s="3" t="s">
        <v>24</v>
      </c>
      <c r="P3" s="3" t="s">
        <v>25</v>
      </c>
      <c r="Q3" s="3" t="s">
        <v>49</v>
      </c>
      <c r="R3" s="3" t="s">
        <v>26</v>
      </c>
      <c r="S3" s="3" t="s">
        <v>27</v>
      </c>
      <c r="T3" s="3" t="s">
        <v>28</v>
      </c>
      <c r="U3" s="3" t="s">
        <v>29</v>
      </c>
      <c r="V3" s="3" t="s">
        <v>30</v>
      </c>
      <c r="W3" s="3" t="s">
        <v>31</v>
      </c>
      <c r="X3" s="3" t="s">
        <v>32</v>
      </c>
      <c r="Y3" s="3" t="s">
        <v>33</v>
      </c>
      <c r="Z3" s="3" t="s">
        <v>34</v>
      </c>
      <c r="AA3" s="3" t="s">
        <v>35</v>
      </c>
      <c r="AB3" s="3" t="s">
        <v>48</v>
      </c>
      <c r="AC3" s="3" t="s">
        <v>50</v>
      </c>
      <c r="AD3" s="3" t="s">
        <v>136</v>
      </c>
      <c r="AE3" s="3" t="s">
        <v>53</v>
      </c>
      <c r="AF3" s="6" t="s">
        <v>8</v>
      </c>
      <c r="AG3" s="6" t="s">
        <v>46</v>
      </c>
      <c r="AH3" s="6" t="s">
        <v>52</v>
      </c>
      <c r="AI3" s="6" t="s">
        <v>47</v>
      </c>
      <c r="AJ3" s="6" t="s">
        <v>80</v>
      </c>
      <c r="AK3" s="6" t="s">
        <v>144</v>
      </c>
      <c r="AL3" s="3" t="s">
        <v>45</v>
      </c>
      <c r="AM3" s="32" t="s">
        <v>5</v>
      </c>
      <c r="AN3" s="32" t="s">
        <v>6</v>
      </c>
      <c r="AO3" s="32" t="s">
        <v>7</v>
      </c>
      <c r="AP3" s="32" t="s">
        <v>10</v>
      </c>
      <c r="AQ3" s="32" t="s">
        <v>11</v>
      </c>
      <c r="AR3" s="32" t="s">
        <v>12</v>
      </c>
    </row>
    <row r="4" spans="1:44" s="2" customFormat="1" ht="28.5" hidden="1" customHeight="1">
      <c r="A4" s="51">
        <v>43513</v>
      </c>
      <c r="B4" s="52" t="s">
        <v>133</v>
      </c>
      <c r="C4" s="49" t="s">
        <v>13</v>
      </c>
      <c r="D4" s="49"/>
      <c r="E4" s="49">
        <f>104+290</f>
        <v>394</v>
      </c>
      <c r="F4" s="49">
        <f>+E4-G5-G4</f>
        <v>376</v>
      </c>
      <c r="G4" s="4">
        <f t="shared" ref="G4:G5" si="0">SUM(I4:AL4)</f>
        <v>0</v>
      </c>
      <c r="H4" s="14">
        <f t="shared" ref="H4:H5" si="1">+G4/E4</f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39"/>
      <c r="AN4" s="39">
        <f>116+289</f>
        <v>405</v>
      </c>
      <c r="AO4" s="39">
        <f>212+59</f>
        <v>271</v>
      </c>
      <c r="AP4" s="39">
        <v>394</v>
      </c>
      <c r="AQ4" s="39">
        <v>4</v>
      </c>
      <c r="AR4" s="41">
        <v>98</v>
      </c>
    </row>
    <row r="5" spans="1:44" s="2" customFormat="1" ht="28.5" hidden="1" customHeight="1">
      <c r="A5" s="51"/>
      <c r="B5" s="53"/>
      <c r="C5" s="50"/>
      <c r="D5" s="50"/>
      <c r="E5" s="50"/>
      <c r="F5" s="50"/>
      <c r="G5" s="5">
        <f t="shared" si="0"/>
        <v>18</v>
      </c>
      <c r="H5" s="13" t="e">
        <f t="shared" si="1"/>
        <v>#DIV/0!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>
        <v>1</v>
      </c>
      <c r="V5" s="5"/>
      <c r="W5" s="5"/>
      <c r="X5" s="5"/>
      <c r="Y5" s="5"/>
      <c r="Z5" s="5"/>
      <c r="AA5" s="5"/>
      <c r="AB5" s="5"/>
      <c r="AC5" s="5"/>
      <c r="AD5" s="5"/>
      <c r="AE5" s="5"/>
      <c r="AF5" s="5">
        <v>17</v>
      </c>
      <c r="AG5" s="5"/>
      <c r="AH5" s="5"/>
      <c r="AI5" s="5"/>
      <c r="AJ5" s="5"/>
      <c r="AK5" s="5"/>
      <c r="AL5" s="5"/>
      <c r="AM5" s="40"/>
      <c r="AN5" s="40"/>
      <c r="AO5" s="40"/>
      <c r="AP5" s="40"/>
      <c r="AQ5" s="40"/>
      <c r="AR5" s="42"/>
    </row>
    <row r="6" spans="1:44" s="2" customFormat="1" ht="28.5" hidden="1" customHeight="1">
      <c r="A6" s="51">
        <v>43513</v>
      </c>
      <c r="B6" s="52" t="s">
        <v>133</v>
      </c>
      <c r="C6" s="49" t="s">
        <v>135</v>
      </c>
      <c r="D6" s="49"/>
      <c r="E6" s="49">
        <f>556+101</f>
        <v>657</v>
      </c>
      <c r="F6" s="49">
        <f>+E6-G7-G6</f>
        <v>632</v>
      </c>
      <c r="G6" s="4">
        <f t="shared" ref="G6:G7" si="2">SUM(I6:AL6)</f>
        <v>0</v>
      </c>
      <c r="H6" s="14">
        <f t="shared" ref="H6:H9" si="3">+G6/E6</f>
        <v>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39"/>
      <c r="AN6" s="39">
        <f>193+213</f>
        <v>406</v>
      </c>
      <c r="AO6" s="39"/>
      <c r="AP6" s="39">
        <v>657</v>
      </c>
      <c r="AQ6" s="39">
        <v>6</v>
      </c>
      <c r="AR6" s="41">
        <v>110</v>
      </c>
    </row>
    <row r="7" spans="1:44" s="2" customFormat="1" ht="28.5" hidden="1" customHeight="1">
      <c r="A7" s="51"/>
      <c r="B7" s="53"/>
      <c r="C7" s="50"/>
      <c r="D7" s="50"/>
      <c r="E7" s="50"/>
      <c r="F7" s="50"/>
      <c r="G7" s="5">
        <f t="shared" si="2"/>
        <v>25</v>
      </c>
      <c r="H7" s="13" t="e">
        <f t="shared" si="3"/>
        <v>#DIV/0!</v>
      </c>
      <c r="I7" s="5"/>
      <c r="J7" s="5"/>
      <c r="K7" s="5"/>
      <c r="L7" s="5"/>
      <c r="M7" s="5">
        <v>3</v>
      </c>
      <c r="N7" s="5"/>
      <c r="O7" s="5"/>
      <c r="P7" s="5">
        <v>7</v>
      </c>
      <c r="Q7" s="5">
        <v>5</v>
      </c>
      <c r="R7" s="5"/>
      <c r="S7" s="5">
        <v>1</v>
      </c>
      <c r="T7" s="5"/>
      <c r="U7" s="5">
        <v>4</v>
      </c>
      <c r="V7" s="5">
        <v>5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40"/>
      <c r="AN7" s="40"/>
      <c r="AO7" s="40"/>
      <c r="AP7" s="40"/>
      <c r="AQ7" s="40"/>
      <c r="AR7" s="42"/>
    </row>
    <row r="8" spans="1:44" s="2" customFormat="1" ht="28.5" hidden="1" customHeight="1">
      <c r="A8" s="51">
        <v>43514</v>
      </c>
      <c r="B8" s="52" t="s">
        <v>87</v>
      </c>
      <c r="C8" s="49" t="s">
        <v>13</v>
      </c>
      <c r="D8" s="49"/>
      <c r="E8" s="49">
        <f>105+538</f>
        <v>643</v>
      </c>
      <c r="F8" s="49">
        <f>+E8-G9-G8</f>
        <v>626</v>
      </c>
      <c r="G8" s="4">
        <f t="shared" ref="G8:G9" si="4">SUM(I8:AL8)</f>
        <v>0</v>
      </c>
      <c r="H8" s="14">
        <f t="shared" si="3"/>
        <v>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39"/>
      <c r="AN8" s="39"/>
      <c r="AO8" s="39">
        <f>213+772</f>
        <v>985</v>
      </c>
      <c r="AP8" s="39">
        <v>643</v>
      </c>
      <c r="AQ8" s="39">
        <v>5</v>
      </c>
      <c r="AR8" s="41">
        <v>128</v>
      </c>
    </row>
    <row r="9" spans="1:44" s="2" customFormat="1" ht="28.5" hidden="1" customHeight="1">
      <c r="A9" s="51"/>
      <c r="B9" s="53"/>
      <c r="C9" s="50"/>
      <c r="D9" s="50"/>
      <c r="E9" s="50"/>
      <c r="F9" s="50"/>
      <c r="G9" s="5">
        <f t="shared" si="4"/>
        <v>17</v>
      </c>
      <c r="H9" s="13" t="e">
        <f t="shared" si="3"/>
        <v>#DIV/0!</v>
      </c>
      <c r="I9" s="5"/>
      <c r="J9" s="5"/>
      <c r="K9" s="5"/>
      <c r="L9" s="5"/>
      <c r="M9" s="5"/>
      <c r="N9" s="5"/>
      <c r="O9" s="5"/>
      <c r="P9" s="5">
        <v>7</v>
      </c>
      <c r="Q9" s="5"/>
      <c r="R9" s="5"/>
      <c r="S9" s="5"/>
      <c r="T9" s="5">
        <v>1</v>
      </c>
      <c r="U9" s="5">
        <v>1</v>
      </c>
      <c r="V9" s="5">
        <v>1</v>
      </c>
      <c r="W9" s="5"/>
      <c r="X9" s="5"/>
      <c r="Y9" s="5"/>
      <c r="Z9" s="5">
        <v>2</v>
      </c>
      <c r="AA9" s="5"/>
      <c r="AB9" s="5"/>
      <c r="AC9" s="5"/>
      <c r="AD9" s="5">
        <v>1</v>
      </c>
      <c r="AE9" s="5"/>
      <c r="AF9" s="5">
        <v>1</v>
      </c>
      <c r="AG9" s="5"/>
      <c r="AH9" s="5"/>
      <c r="AI9" s="5">
        <v>3</v>
      </c>
      <c r="AJ9" s="5"/>
      <c r="AK9" s="5"/>
      <c r="AL9" s="5"/>
      <c r="AM9" s="40"/>
      <c r="AN9" s="40"/>
      <c r="AO9" s="40"/>
      <c r="AP9" s="40"/>
      <c r="AQ9" s="40"/>
      <c r="AR9" s="42"/>
    </row>
    <row r="10" spans="1:44" s="2" customFormat="1" ht="28.5" hidden="1" customHeight="1">
      <c r="A10" s="51">
        <v>43514</v>
      </c>
      <c r="B10" s="52" t="s">
        <v>87</v>
      </c>
      <c r="C10" s="49" t="s">
        <v>88</v>
      </c>
      <c r="D10" s="49"/>
      <c r="E10" s="49">
        <f>105+670</f>
        <v>775</v>
      </c>
      <c r="F10" s="49">
        <f>+E10-G11-G10</f>
        <v>763</v>
      </c>
      <c r="G10" s="4">
        <f t="shared" ref="G10:G11" si="5">SUM(I10:AL10)</f>
        <v>0</v>
      </c>
      <c r="H10" s="14">
        <f t="shared" ref="H10:H11" si="6">+G10/E10</f>
        <v>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39"/>
      <c r="AN10" s="39">
        <f>209+1143</f>
        <v>1352</v>
      </c>
      <c r="AO10" s="39"/>
      <c r="AP10" s="39">
        <v>775</v>
      </c>
      <c r="AQ10" s="39">
        <v>6</v>
      </c>
      <c r="AR10" s="41">
        <v>129</v>
      </c>
    </row>
    <row r="11" spans="1:44" s="2" customFormat="1" ht="28.5" hidden="1" customHeight="1">
      <c r="A11" s="51"/>
      <c r="B11" s="53"/>
      <c r="C11" s="50"/>
      <c r="D11" s="50"/>
      <c r="E11" s="50"/>
      <c r="F11" s="50"/>
      <c r="G11" s="5">
        <f t="shared" si="5"/>
        <v>12</v>
      </c>
      <c r="H11" s="13" t="e">
        <f t="shared" si="6"/>
        <v>#DIV/0!</v>
      </c>
      <c r="I11" s="5"/>
      <c r="J11" s="5"/>
      <c r="K11" s="5"/>
      <c r="L11" s="5"/>
      <c r="M11" s="5"/>
      <c r="N11" s="5"/>
      <c r="O11" s="5">
        <v>2</v>
      </c>
      <c r="P11" s="5">
        <v>4</v>
      </c>
      <c r="Q11" s="5"/>
      <c r="R11" s="5"/>
      <c r="S11" s="5"/>
      <c r="T11" s="5"/>
      <c r="U11" s="5">
        <v>3</v>
      </c>
      <c r="V11" s="5"/>
      <c r="W11" s="5"/>
      <c r="X11" s="5">
        <v>1</v>
      </c>
      <c r="Y11" s="5"/>
      <c r="Z11" s="5">
        <v>1</v>
      </c>
      <c r="AA11" s="5"/>
      <c r="AB11" s="5"/>
      <c r="AC11" s="5"/>
      <c r="AD11" s="5"/>
      <c r="AE11" s="5"/>
      <c r="AF11" s="5">
        <v>1</v>
      </c>
      <c r="AG11" s="5"/>
      <c r="AH11" s="5"/>
      <c r="AI11" s="5"/>
      <c r="AJ11" s="5"/>
      <c r="AK11" s="5"/>
      <c r="AL11" s="5"/>
      <c r="AM11" s="40"/>
      <c r="AN11" s="40"/>
      <c r="AO11" s="40"/>
      <c r="AP11" s="40"/>
      <c r="AQ11" s="40"/>
      <c r="AR11" s="42"/>
    </row>
    <row r="12" spans="1:44" s="2" customFormat="1" ht="28.5" hidden="1" customHeight="1">
      <c r="A12" s="51">
        <v>43515</v>
      </c>
      <c r="B12" s="52" t="s">
        <v>87</v>
      </c>
      <c r="C12" s="49" t="s">
        <v>13</v>
      </c>
      <c r="D12" s="49"/>
      <c r="E12" s="49">
        <f>108+733</f>
        <v>841</v>
      </c>
      <c r="F12" s="49">
        <f>+E12-G13-G12</f>
        <v>818</v>
      </c>
      <c r="G12" s="4">
        <f t="shared" ref="G12:G13" si="7">SUM(I12:AL12)</f>
        <v>0</v>
      </c>
      <c r="H12" s="14">
        <f t="shared" ref="H12:H15" si="8">+G12/E12</f>
        <v>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39"/>
      <c r="AN12" s="39">
        <f>106+705</f>
        <v>811</v>
      </c>
      <c r="AO12" s="39">
        <f>209+1143</f>
        <v>1352</v>
      </c>
      <c r="AP12" s="39">
        <v>841</v>
      </c>
      <c r="AQ12" s="39">
        <v>6</v>
      </c>
      <c r="AR12" s="41">
        <v>140</v>
      </c>
    </row>
    <row r="13" spans="1:44" s="2" customFormat="1" ht="28.5" hidden="1" customHeight="1">
      <c r="A13" s="51"/>
      <c r="B13" s="53"/>
      <c r="C13" s="50"/>
      <c r="D13" s="50"/>
      <c r="E13" s="50"/>
      <c r="F13" s="50"/>
      <c r="G13" s="5">
        <f t="shared" si="7"/>
        <v>23</v>
      </c>
      <c r="H13" s="13" t="e">
        <f t="shared" si="8"/>
        <v>#DIV/0!</v>
      </c>
      <c r="I13" s="5"/>
      <c r="J13" s="5"/>
      <c r="K13" s="5"/>
      <c r="L13" s="5"/>
      <c r="M13" s="5"/>
      <c r="N13" s="5"/>
      <c r="O13" s="5">
        <v>2</v>
      </c>
      <c r="P13" s="5"/>
      <c r="Q13" s="5"/>
      <c r="R13" s="5"/>
      <c r="S13" s="5"/>
      <c r="T13" s="5"/>
      <c r="U13" s="5">
        <v>7</v>
      </c>
      <c r="V13" s="5">
        <v>1</v>
      </c>
      <c r="W13" s="5"/>
      <c r="X13" s="5">
        <v>4</v>
      </c>
      <c r="Y13" s="5"/>
      <c r="Z13" s="5"/>
      <c r="AA13" s="5"/>
      <c r="AB13" s="5"/>
      <c r="AC13" s="5"/>
      <c r="AD13" s="5"/>
      <c r="AE13" s="5"/>
      <c r="AF13" s="5">
        <v>8</v>
      </c>
      <c r="AG13" s="5"/>
      <c r="AH13" s="5"/>
      <c r="AI13" s="5">
        <v>1</v>
      </c>
      <c r="AJ13" s="5"/>
      <c r="AK13" s="5"/>
      <c r="AL13" s="5"/>
      <c r="AM13" s="40"/>
      <c r="AN13" s="40"/>
      <c r="AO13" s="40"/>
      <c r="AP13" s="40"/>
      <c r="AQ13" s="40"/>
      <c r="AR13" s="42"/>
    </row>
    <row r="14" spans="1:44" s="2" customFormat="1" ht="28.5" hidden="1" customHeight="1">
      <c r="A14" s="51">
        <v>43515</v>
      </c>
      <c r="B14" s="52" t="s">
        <v>87</v>
      </c>
      <c r="C14" s="49" t="s">
        <v>88</v>
      </c>
      <c r="D14" s="49"/>
      <c r="E14" s="49">
        <f>670+107</f>
        <v>777</v>
      </c>
      <c r="F14" s="49">
        <f>+E14-G15-G14</f>
        <v>766</v>
      </c>
      <c r="G14" s="4">
        <f t="shared" ref="G14:G15" si="9">SUM(I14:AL14)</f>
        <v>0</v>
      </c>
      <c r="H14" s="14">
        <f t="shared" si="8"/>
        <v>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39"/>
      <c r="AN14" s="39">
        <f>1362+209</f>
        <v>1571</v>
      </c>
      <c r="AO14" s="39"/>
      <c r="AP14" s="39">
        <v>777</v>
      </c>
      <c r="AQ14" s="39">
        <v>6</v>
      </c>
      <c r="AR14" s="41">
        <v>129</v>
      </c>
    </row>
    <row r="15" spans="1:44" s="2" customFormat="1" ht="28.5" hidden="1" customHeight="1">
      <c r="A15" s="51"/>
      <c r="B15" s="53"/>
      <c r="C15" s="50"/>
      <c r="D15" s="50"/>
      <c r="E15" s="50"/>
      <c r="F15" s="50"/>
      <c r="G15" s="5">
        <f t="shared" si="9"/>
        <v>11</v>
      </c>
      <c r="H15" s="13" t="e">
        <f t="shared" si="8"/>
        <v>#DIV/0!</v>
      </c>
      <c r="I15" s="5"/>
      <c r="J15" s="5"/>
      <c r="K15" s="5"/>
      <c r="L15" s="5"/>
      <c r="M15" s="5"/>
      <c r="N15" s="5"/>
      <c r="O15" s="5">
        <v>1</v>
      </c>
      <c r="P15" s="5"/>
      <c r="Q15" s="5">
        <v>2</v>
      </c>
      <c r="R15" s="5"/>
      <c r="S15" s="5"/>
      <c r="T15" s="5">
        <v>3</v>
      </c>
      <c r="U15" s="5">
        <v>1</v>
      </c>
      <c r="V15" s="5">
        <v>2</v>
      </c>
      <c r="W15" s="5"/>
      <c r="X15" s="5">
        <v>2</v>
      </c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40"/>
      <c r="AN15" s="40"/>
      <c r="AO15" s="40"/>
      <c r="AP15" s="40"/>
      <c r="AQ15" s="40"/>
      <c r="AR15" s="42"/>
    </row>
    <row r="16" spans="1:44" s="2" customFormat="1" ht="28.5" hidden="1" customHeight="1">
      <c r="A16" s="51">
        <v>43516</v>
      </c>
      <c r="B16" s="52" t="s">
        <v>87</v>
      </c>
      <c r="C16" s="49" t="s">
        <v>13</v>
      </c>
      <c r="D16" s="49"/>
      <c r="E16" s="49">
        <f>108+767</f>
        <v>875</v>
      </c>
      <c r="F16" s="49">
        <f>+E16-G17-G16</f>
        <v>860</v>
      </c>
      <c r="G16" s="4">
        <f t="shared" ref="G16:G17" si="10">SUM(I16:AL16)</f>
        <v>0</v>
      </c>
      <c r="H16" s="14">
        <f t="shared" ref="H16:H19" si="11">+G16/E16</f>
        <v>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39"/>
      <c r="AN16" s="39">
        <f>118+744</f>
        <v>862</v>
      </c>
      <c r="AO16" s="39">
        <f>209+362</f>
        <v>571</v>
      </c>
      <c r="AP16" s="39">
        <v>875</v>
      </c>
      <c r="AQ16" s="39">
        <v>7</v>
      </c>
      <c r="AR16" s="41">
        <v>125</v>
      </c>
    </row>
    <row r="17" spans="1:44" s="2" customFormat="1" ht="28.5" hidden="1" customHeight="1">
      <c r="A17" s="51"/>
      <c r="B17" s="53"/>
      <c r="C17" s="50"/>
      <c r="D17" s="50"/>
      <c r="E17" s="50"/>
      <c r="F17" s="50"/>
      <c r="G17" s="5">
        <f t="shared" si="10"/>
        <v>15</v>
      </c>
      <c r="H17" s="13" t="e">
        <f t="shared" si="11"/>
        <v>#DIV/0!</v>
      </c>
      <c r="I17" s="5"/>
      <c r="J17" s="5"/>
      <c r="K17" s="5"/>
      <c r="L17" s="5"/>
      <c r="M17" s="5"/>
      <c r="N17" s="5"/>
      <c r="O17" s="5">
        <v>4</v>
      </c>
      <c r="P17" s="5"/>
      <c r="Q17" s="5"/>
      <c r="R17" s="5"/>
      <c r="S17" s="5"/>
      <c r="T17" s="5"/>
      <c r="U17" s="5">
        <v>1</v>
      </c>
      <c r="V17" s="5"/>
      <c r="W17" s="5"/>
      <c r="X17" s="5">
        <v>5</v>
      </c>
      <c r="Y17" s="5"/>
      <c r="Z17" s="5">
        <v>1</v>
      </c>
      <c r="AA17" s="5"/>
      <c r="AB17" s="5"/>
      <c r="AC17" s="5"/>
      <c r="AD17" s="5"/>
      <c r="AE17" s="5"/>
      <c r="AF17" s="5">
        <v>4</v>
      </c>
      <c r="AG17" s="5"/>
      <c r="AH17" s="5"/>
      <c r="AI17" s="5"/>
      <c r="AJ17" s="5"/>
      <c r="AK17" s="5"/>
      <c r="AL17" s="5"/>
      <c r="AM17" s="40"/>
      <c r="AN17" s="40"/>
      <c r="AO17" s="40"/>
      <c r="AP17" s="40"/>
      <c r="AQ17" s="40"/>
      <c r="AR17" s="42"/>
    </row>
    <row r="18" spans="1:44" s="2" customFormat="1" ht="28.5" hidden="1" customHeight="1">
      <c r="A18" s="51">
        <v>43516</v>
      </c>
      <c r="B18" s="52" t="s">
        <v>87</v>
      </c>
      <c r="C18" s="49" t="s">
        <v>88</v>
      </c>
      <c r="D18" s="49"/>
      <c r="E18" s="49">
        <f>500+273</f>
        <v>773</v>
      </c>
      <c r="F18" s="49">
        <f>+E18-G19-G18</f>
        <v>757</v>
      </c>
      <c r="G18" s="4">
        <f t="shared" ref="G18:G19" si="12">SUM(I18:AL18)</f>
        <v>0</v>
      </c>
      <c r="H18" s="14">
        <f t="shared" si="11"/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39"/>
      <c r="AN18" s="39">
        <f>1245+381</f>
        <v>1626</v>
      </c>
      <c r="AO18" s="39"/>
      <c r="AP18" s="39">
        <v>773</v>
      </c>
      <c r="AQ18" s="39">
        <v>6</v>
      </c>
      <c r="AR18" s="41">
        <v>128</v>
      </c>
    </row>
    <row r="19" spans="1:44" s="2" customFormat="1" ht="28.5" hidden="1" customHeight="1">
      <c r="A19" s="51"/>
      <c r="B19" s="53"/>
      <c r="C19" s="50"/>
      <c r="D19" s="50"/>
      <c r="E19" s="50"/>
      <c r="F19" s="50"/>
      <c r="G19" s="5">
        <f t="shared" si="12"/>
        <v>16</v>
      </c>
      <c r="H19" s="13" t="e">
        <f t="shared" si="11"/>
        <v>#DIV/0!</v>
      </c>
      <c r="I19" s="5"/>
      <c r="J19" s="5"/>
      <c r="K19" s="5"/>
      <c r="L19" s="5"/>
      <c r="M19" s="5">
        <v>1</v>
      </c>
      <c r="N19" s="5"/>
      <c r="O19" s="5">
        <v>7</v>
      </c>
      <c r="P19" s="5">
        <v>4</v>
      </c>
      <c r="Q19" s="5"/>
      <c r="R19" s="5"/>
      <c r="S19" s="5"/>
      <c r="T19" s="5"/>
      <c r="U19" s="5">
        <v>1</v>
      </c>
      <c r="V19" s="5">
        <v>2</v>
      </c>
      <c r="W19" s="5"/>
      <c r="X19" s="5">
        <v>1</v>
      </c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40"/>
      <c r="AN19" s="40"/>
      <c r="AO19" s="40"/>
      <c r="AP19" s="40"/>
      <c r="AQ19" s="40"/>
      <c r="AR19" s="42"/>
    </row>
    <row r="20" spans="1:44" s="2" customFormat="1" ht="28.5" hidden="1" customHeight="1">
      <c r="A20" s="51">
        <v>43517</v>
      </c>
      <c r="B20" s="52" t="s">
        <v>87</v>
      </c>
      <c r="C20" s="49" t="s">
        <v>13</v>
      </c>
      <c r="D20" s="49"/>
      <c r="E20" s="49">
        <f>258+483</f>
        <v>741</v>
      </c>
      <c r="F20" s="49">
        <f>+E20-G21-G20</f>
        <v>723</v>
      </c>
      <c r="G20" s="4">
        <f t="shared" ref="G20:G21" si="13">SUM(I20:AL20)</f>
        <v>0</v>
      </c>
      <c r="H20" s="14">
        <f t="shared" ref="H20:H23" si="14">+G20/E20</f>
        <v>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39"/>
      <c r="AN20" s="39">
        <f>260+468</f>
        <v>728</v>
      </c>
      <c r="AO20" s="39">
        <f>372+1254</f>
        <v>1626</v>
      </c>
      <c r="AP20" s="39">
        <v>741</v>
      </c>
      <c r="AQ20" s="39">
        <v>6</v>
      </c>
      <c r="AR20" s="41">
        <v>123</v>
      </c>
    </row>
    <row r="21" spans="1:44" s="2" customFormat="1" ht="28.5" hidden="1" customHeight="1">
      <c r="A21" s="51"/>
      <c r="B21" s="53"/>
      <c r="C21" s="50"/>
      <c r="D21" s="50"/>
      <c r="E21" s="50"/>
      <c r="F21" s="50"/>
      <c r="G21" s="5">
        <f t="shared" si="13"/>
        <v>18</v>
      </c>
      <c r="H21" s="13" t="e">
        <f t="shared" si="14"/>
        <v>#DIV/0!</v>
      </c>
      <c r="I21" s="5"/>
      <c r="J21" s="5"/>
      <c r="K21" s="5"/>
      <c r="L21" s="5"/>
      <c r="M21" s="5"/>
      <c r="N21" s="5"/>
      <c r="O21" s="5">
        <v>5</v>
      </c>
      <c r="P21" s="5"/>
      <c r="Q21" s="5"/>
      <c r="R21" s="5"/>
      <c r="S21" s="5">
        <v>1</v>
      </c>
      <c r="T21" s="5">
        <v>3</v>
      </c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>
        <v>1</v>
      </c>
      <c r="AG21" s="5"/>
      <c r="AH21" s="5"/>
      <c r="AI21" s="5">
        <v>5</v>
      </c>
      <c r="AJ21" s="5"/>
      <c r="AK21" s="5">
        <v>3</v>
      </c>
      <c r="AL21" s="5"/>
      <c r="AM21" s="40"/>
      <c r="AN21" s="40"/>
      <c r="AO21" s="40"/>
      <c r="AP21" s="40"/>
      <c r="AQ21" s="40"/>
      <c r="AR21" s="42"/>
    </row>
    <row r="22" spans="1:44" s="2" customFormat="1" ht="28.5" hidden="1" customHeight="1">
      <c r="A22" s="51">
        <v>43517</v>
      </c>
      <c r="B22" s="52" t="s">
        <v>87</v>
      </c>
      <c r="C22" s="49" t="s">
        <v>88</v>
      </c>
      <c r="D22" s="49"/>
      <c r="E22" s="49">
        <f>397+363</f>
        <v>760</v>
      </c>
      <c r="F22" s="49">
        <f>+E22-G23-G22</f>
        <v>751</v>
      </c>
      <c r="G22" s="4">
        <f t="shared" ref="G22:G23" si="15">SUM(I22:AL22)</f>
        <v>0</v>
      </c>
      <c r="H22" s="14">
        <f t="shared" si="14"/>
        <v>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39"/>
      <c r="AN22" s="39">
        <f>640+843</f>
        <v>1483</v>
      </c>
      <c r="AO22" s="39"/>
      <c r="AP22" s="39">
        <v>760</v>
      </c>
      <c r="AQ22" s="39">
        <v>6</v>
      </c>
      <c r="AR22" s="41">
        <v>126</v>
      </c>
    </row>
    <row r="23" spans="1:44" s="2" customFormat="1" ht="28.5" hidden="1" customHeight="1">
      <c r="A23" s="51"/>
      <c r="B23" s="53"/>
      <c r="C23" s="50"/>
      <c r="D23" s="50"/>
      <c r="E23" s="50"/>
      <c r="F23" s="50"/>
      <c r="G23" s="5">
        <f t="shared" si="15"/>
        <v>9</v>
      </c>
      <c r="H23" s="13" t="e">
        <f t="shared" si="14"/>
        <v>#DIV/0!</v>
      </c>
      <c r="I23" s="5"/>
      <c r="J23" s="5"/>
      <c r="K23" s="5"/>
      <c r="L23" s="5"/>
      <c r="M23" s="5"/>
      <c r="N23" s="5"/>
      <c r="O23" s="5">
        <v>5</v>
      </c>
      <c r="P23" s="5">
        <v>2</v>
      </c>
      <c r="Q23" s="5"/>
      <c r="R23" s="5"/>
      <c r="S23" s="5"/>
      <c r="T23" s="5"/>
      <c r="U23" s="5">
        <v>1</v>
      </c>
      <c r="V23" s="5"/>
      <c r="W23" s="5"/>
      <c r="X23" s="5">
        <v>1</v>
      </c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40"/>
      <c r="AN23" s="40"/>
      <c r="AO23" s="40"/>
      <c r="AP23" s="40"/>
      <c r="AQ23" s="40"/>
      <c r="AR23" s="42"/>
    </row>
    <row r="24" spans="1:44" s="2" customFormat="1" ht="28.5" hidden="1" customHeight="1">
      <c r="A24" s="51">
        <v>43518</v>
      </c>
      <c r="B24" s="52" t="s">
        <v>87</v>
      </c>
      <c r="C24" s="49" t="s">
        <v>13</v>
      </c>
      <c r="D24" s="49"/>
      <c r="E24" s="49">
        <f>371+504</f>
        <v>875</v>
      </c>
      <c r="F24" s="49">
        <f>+E24-G25-G24</f>
        <v>854</v>
      </c>
      <c r="G24" s="4">
        <f t="shared" ref="G24:G25" si="16">SUM(I24:AL24)</f>
        <v>0</v>
      </c>
      <c r="H24" s="14">
        <f t="shared" ref="H24:H27" si="17">+G24/E24</f>
        <v>0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39"/>
      <c r="AN24" s="39">
        <f>535+470</f>
        <v>1005</v>
      </c>
      <c r="AO24" s="39">
        <f>459+852</f>
        <v>1311</v>
      </c>
      <c r="AP24" s="39">
        <v>875</v>
      </c>
      <c r="AQ24" s="39">
        <v>7</v>
      </c>
      <c r="AR24" s="41">
        <v>124</v>
      </c>
    </row>
    <row r="25" spans="1:44" s="2" customFormat="1" ht="28.5" hidden="1" customHeight="1">
      <c r="A25" s="51"/>
      <c r="B25" s="53"/>
      <c r="C25" s="50"/>
      <c r="D25" s="50"/>
      <c r="E25" s="50"/>
      <c r="F25" s="50"/>
      <c r="G25" s="5">
        <f t="shared" si="16"/>
        <v>21</v>
      </c>
      <c r="H25" s="13" t="e">
        <f t="shared" si="17"/>
        <v>#DIV/0!</v>
      </c>
      <c r="I25" s="5"/>
      <c r="J25" s="5"/>
      <c r="K25" s="5">
        <v>2</v>
      </c>
      <c r="L25" s="5"/>
      <c r="M25" s="5"/>
      <c r="N25" s="5"/>
      <c r="O25" s="5">
        <v>7</v>
      </c>
      <c r="P25" s="5">
        <v>2</v>
      </c>
      <c r="Q25" s="5"/>
      <c r="R25" s="5"/>
      <c r="S25" s="5"/>
      <c r="T25" s="5">
        <v>3</v>
      </c>
      <c r="U25" s="5">
        <v>1</v>
      </c>
      <c r="V25" s="5"/>
      <c r="W25" s="5"/>
      <c r="X25" s="5">
        <v>3</v>
      </c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>
        <v>3</v>
      </c>
      <c r="AJ25" s="5"/>
      <c r="AK25" s="5"/>
      <c r="AL25" s="5"/>
      <c r="AM25" s="40"/>
      <c r="AN25" s="40"/>
      <c r="AO25" s="40"/>
      <c r="AP25" s="40"/>
      <c r="AQ25" s="40"/>
      <c r="AR25" s="42"/>
    </row>
    <row r="26" spans="1:44" s="2" customFormat="1" ht="28.5" hidden="1" customHeight="1">
      <c r="A26" s="51">
        <v>43518</v>
      </c>
      <c r="B26" s="52" t="s">
        <v>87</v>
      </c>
      <c r="C26" s="49" t="s">
        <v>88</v>
      </c>
      <c r="D26" s="49"/>
      <c r="E26" s="49">
        <f>424+362</f>
        <v>786</v>
      </c>
      <c r="F26" s="49">
        <f>+E26-G27-G26</f>
        <v>768</v>
      </c>
      <c r="G26" s="4">
        <f t="shared" ref="G26:G27" si="18">SUM(I26:AL26)</f>
        <v>0</v>
      </c>
      <c r="H26" s="14">
        <f t="shared" si="17"/>
        <v>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39"/>
      <c r="AN26" s="39">
        <f>940+839</f>
        <v>1779</v>
      </c>
      <c r="AO26" s="39"/>
      <c r="AP26" s="39">
        <v>786</v>
      </c>
      <c r="AQ26" s="39">
        <v>6</v>
      </c>
      <c r="AR26" s="41">
        <v>131</v>
      </c>
    </row>
    <row r="27" spans="1:44" s="2" customFormat="1" ht="28.5" hidden="1" customHeight="1">
      <c r="A27" s="51"/>
      <c r="B27" s="53"/>
      <c r="C27" s="50"/>
      <c r="D27" s="50"/>
      <c r="E27" s="50"/>
      <c r="F27" s="50"/>
      <c r="G27" s="5">
        <f t="shared" si="18"/>
        <v>18</v>
      </c>
      <c r="H27" s="13" t="e">
        <f t="shared" si="17"/>
        <v>#DIV/0!</v>
      </c>
      <c r="I27" s="5"/>
      <c r="J27" s="5"/>
      <c r="K27" s="5">
        <v>1</v>
      </c>
      <c r="L27" s="5"/>
      <c r="M27" s="5"/>
      <c r="N27" s="5"/>
      <c r="O27" s="5">
        <v>6</v>
      </c>
      <c r="P27" s="5">
        <v>1</v>
      </c>
      <c r="Q27" s="5"/>
      <c r="R27" s="5"/>
      <c r="S27" s="5"/>
      <c r="T27" s="5">
        <v>1</v>
      </c>
      <c r="U27" s="5"/>
      <c r="V27" s="5">
        <v>1</v>
      </c>
      <c r="W27" s="5"/>
      <c r="X27" s="5">
        <v>6</v>
      </c>
      <c r="Y27" s="5"/>
      <c r="Z27" s="5">
        <v>2</v>
      </c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40"/>
      <c r="AN27" s="40"/>
      <c r="AO27" s="40"/>
      <c r="AP27" s="40"/>
      <c r="AQ27" s="40"/>
      <c r="AR27" s="42"/>
    </row>
    <row r="28" spans="1:44" s="2" customFormat="1" ht="28.5" hidden="1" customHeight="1">
      <c r="A28" s="51">
        <v>43519</v>
      </c>
      <c r="B28" s="52" t="s">
        <v>87</v>
      </c>
      <c r="C28" s="49" t="s">
        <v>13</v>
      </c>
      <c r="D28" s="49"/>
      <c r="E28" s="49">
        <f>363+505</f>
        <v>868</v>
      </c>
      <c r="F28" s="49">
        <f>+E28-G29-G28</f>
        <v>848</v>
      </c>
      <c r="G28" s="4">
        <f t="shared" ref="G28:G29" si="19">SUM(I28:AL28)</f>
        <v>0</v>
      </c>
      <c r="H28" s="14">
        <f t="shared" ref="H28:H31" si="20">+G28/E28</f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39"/>
      <c r="AN28" s="39">
        <f>387+467</f>
        <v>854</v>
      </c>
      <c r="AO28" s="39">
        <f>895+883</f>
        <v>1778</v>
      </c>
      <c r="AP28" s="39">
        <v>868</v>
      </c>
      <c r="AQ28" s="39">
        <v>7</v>
      </c>
      <c r="AR28" s="41">
        <v>124</v>
      </c>
    </row>
    <row r="29" spans="1:44" s="2" customFormat="1" ht="28.5" hidden="1" customHeight="1">
      <c r="A29" s="51"/>
      <c r="B29" s="53"/>
      <c r="C29" s="50"/>
      <c r="D29" s="50"/>
      <c r="E29" s="50"/>
      <c r="F29" s="50"/>
      <c r="G29" s="5">
        <f t="shared" si="19"/>
        <v>20</v>
      </c>
      <c r="H29" s="13" t="e">
        <f t="shared" si="20"/>
        <v>#DIV/0!</v>
      </c>
      <c r="I29" s="5"/>
      <c r="J29" s="5"/>
      <c r="K29" s="5">
        <v>2</v>
      </c>
      <c r="L29" s="5"/>
      <c r="M29" s="5"/>
      <c r="N29" s="5"/>
      <c r="O29" s="5">
        <v>8</v>
      </c>
      <c r="P29" s="5">
        <v>3</v>
      </c>
      <c r="Q29" s="5"/>
      <c r="R29" s="5"/>
      <c r="S29" s="5">
        <v>3</v>
      </c>
      <c r="T29" s="5"/>
      <c r="U29" s="5">
        <v>1</v>
      </c>
      <c r="V29" s="5"/>
      <c r="W29" s="5"/>
      <c r="X29" s="5">
        <v>1</v>
      </c>
      <c r="Y29" s="5"/>
      <c r="Z29" s="5"/>
      <c r="AA29" s="5"/>
      <c r="AB29" s="5"/>
      <c r="AC29" s="5"/>
      <c r="AD29" s="5"/>
      <c r="AE29" s="5"/>
      <c r="AF29" s="5">
        <v>1</v>
      </c>
      <c r="AG29" s="5"/>
      <c r="AH29" s="5"/>
      <c r="AI29" s="5">
        <v>1</v>
      </c>
      <c r="AJ29" s="5"/>
      <c r="AK29" s="5"/>
      <c r="AL29" s="5"/>
      <c r="AM29" s="40"/>
      <c r="AN29" s="40"/>
      <c r="AO29" s="40"/>
      <c r="AP29" s="40"/>
      <c r="AQ29" s="40"/>
      <c r="AR29" s="42"/>
    </row>
    <row r="30" spans="1:44" s="2" customFormat="1" ht="28.5" hidden="1" customHeight="1">
      <c r="A30" s="51">
        <v>43519</v>
      </c>
      <c r="B30" s="52" t="s">
        <v>87</v>
      </c>
      <c r="C30" s="49" t="s">
        <v>88</v>
      </c>
      <c r="D30" s="49"/>
      <c r="E30" s="49">
        <f>408+368</f>
        <v>776</v>
      </c>
      <c r="F30" s="49">
        <f>+E30-G31-G30</f>
        <v>765</v>
      </c>
      <c r="G30" s="4">
        <f t="shared" ref="G30:G31" si="21">SUM(I30:AL30)</f>
        <v>0</v>
      </c>
      <c r="H30" s="14">
        <f t="shared" si="20"/>
        <v>0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39"/>
      <c r="AN30" s="39">
        <f>845+774</f>
        <v>1619</v>
      </c>
      <c r="AO30" s="39"/>
      <c r="AP30" s="39">
        <v>776</v>
      </c>
      <c r="AQ30" s="39">
        <v>6</v>
      </c>
      <c r="AR30" s="41">
        <v>129</v>
      </c>
    </row>
    <row r="31" spans="1:44" s="2" customFormat="1" ht="28.5" hidden="1" customHeight="1">
      <c r="A31" s="51"/>
      <c r="B31" s="53"/>
      <c r="C31" s="50"/>
      <c r="D31" s="50"/>
      <c r="E31" s="50"/>
      <c r="F31" s="50"/>
      <c r="G31" s="5">
        <f t="shared" si="21"/>
        <v>11</v>
      </c>
      <c r="H31" s="13" t="e">
        <f t="shared" si="20"/>
        <v>#DIV/0!</v>
      </c>
      <c r="I31" s="5"/>
      <c r="J31" s="5"/>
      <c r="K31" s="5"/>
      <c r="L31" s="5"/>
      <c r="M31" s="5"/>
      <c r="N31" s="5"/>
      <c r="O31" s="5">
        <v>5</v>
      </c>
      <c r="P31" s="5">
        <v>1</v>
      </c>
      <c r="Q31" s="5"/>
      <c r="R31" s="5"/>
      <c r="S31" s="5"/>
      <c r="T31" s="5">
        <v>1</v>
      </c>
      <c r="U31" s="5">
        <v>1</v>
      </c>
      <c r="V31" s="5">
        <v>2</v>
      </c>
      <c r="W31" s="5"/>
      <c r="X31" s="5">
        <v>1</v>
      </c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40"/>
      <c r="AN31" s="40"/>
      <c r="AO31" s="40"/>
      <c r="AP31" s="40"/>
      <c r="AQ31" s="40"/>
      <c r="AR31" s="42"/>
    </row>
    <row r="32" spans="1:44" s="2" customFormat="1" ht="28.5" hidden="1" customHeight="1">
      <c r="A32" s="51">
        <v>43520</v>
      </c>
      <c r="B32" s="52" t="s">
        <v>87</v>
      </c>
      <c r="C32" s="49" t="s">
        <v>13</v>
      </c>
      <c r="D32" s="49"/>
      <c r="E32" s="49">
        <f>338+425</f>
        <v>763</v>
      </c>
      <c r="F32" s="49">
        <f>+E32-G33-G32</f>
        <v>746</v>
      </c>
      <c r="G32" s="4">
        <f t="shared" ref="G32:G33" si="22">SUM(I32:AL32)</f>
        <v>0</v>
      </c>
      <c r="H32" s="14">
        <f t="shared" ref="H32:H35" si="23">+G32/E32</f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39">
        <v>166</v>
      </c>
      <c r="AN32" s="39">
        <f>333+416</f>
        <v>749</v>
      </c>
      <c r="AO32" s="39">
        <f>745+871</f>
        <v>1616</v>
      </c>
      <c r="AP32" s="39">
        <v>763</v>
      </c>
      <c r="AQ32" s="39">
        <v>6</v>
      </c>
      <c r="AR32" s="41">
        <v>127</v>
      </c>
    </row>
    <row r="33" spans="1:44" s="2" customFormat="1" ht="28.5" hidden="1" customHeight="1">
      <c r="A33" s="51"/>
      <c r="B33" s="53"/>
      <c r="C33" s="50"/>
      <c r="D33" s="50"/>
      <c r="E33" s="50"/>
      <c r="F33" s="50"/>
      <c r="G33" s="5">
        <f t="shared" si="22"/>
        <v>17</v>
      </c>
      <c r="H33" s="13" t="e">
        <f t="shared" si="23"/>
        <v>#DIV/0!</v>
      </c>
      <c r="I33" s="5"/>
      <c r="J33" s="5"/>
      <c r="K33" s="5">
        <v>1</v>
      </c>
      <c r="L33" s="5"/>
      <c r="M33" s="5"/>
      <c r="N33" s="5"/>
      <c r="O33" s="5">
        <v>7</v>
      </c>
      <c r="P33" s="5"/>
      <c r="Q33" s="5"/>
      <c r="R33" s="5"/>
      <c r="S33" s="5"/>
      <c r="T33" s="5"/>
      <c r="U33" s="5">
        <v>2</v>
      </c>
      <c r="V33" s="5"/>
      <c r="W33" s="5"/>
      <c r="X33" s="5">
        <v>3</v>
      </c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>
        <v>4</v>
      </c>
      <c r="AJ33" s="5"/>
      <c r="AK33" s="5"/>
      <c r="AL33" s="5"/>
      <c r="AM33" s="40"/>
      <c r="AN33" s="40"/>
      <c r="AO33" s="40"/>
      <c r="AP33" s="40"/>
      <c r="AQ33" s="40"/>
      <c r="AR33" s="42"/>
    </row>
    <row r="34" spans="1:44" s="2" customFormat="1" ht="28.5" hidden="1" customHeight="1">
      <c r="A34" s="51">
        <v>43520</v>
      </c>
      <c r="B34" s="52" t="s">
        <v>87</v>
      </c>
      <c r="C34" s="49" t="s">
        <v>88</v>
      </c>
      <c r="D34" s="49"/>
      <c r="E34" s="49">
        <f>402+385</f>
        <v>787</v>
      </c>
      <c r="F34" s="49">
        <f>+E34-G35-G34</f>
        <v>776</v>
      </c>
      <c r="G34" s="4">
        <f t="shared" ref="G34:G35" si="24">SUM(I34:AL34)</f>
        <v>0</v>
      </c>
      <c r="H34" s="14">
        <f t="shared" si="23"/>
        <v>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39">
        <v>195</v>
      </c>
      <c r="AN34" s="39">
        <f>821+702</f>
        <v>1523</v>
      </c>
      <c r="AO34" s="39"/>
      <c r="AP34" s="39">
        <v>787</v>
      </c>
      <c r="AQ34" s="39">
        <v>6</v>
      </c>
      <c r="AR34" s="41">
        <v>131</v>
      </c>
    </row>
    <row r="35" spans="1:44" s="2" customFormat="1" ht="28.5" hidden="1" customHeight="1">
      <c r="A35" s="51"/>
      <c r="B35" s="53"/>
      <c r="C35" s="50"/>
      <c r="D35" s="50"/>
      <c r="E35" s="50"/>
      <c r="F35" s="50"/>
      <c r="G35" s="5">
        <f t="shared" si="24"/>
        <v>11</v>
      </c>
      <c r="H35" s="13" t="e">
        <f t="shared" si="23"/>
        <v>#DIV/0!</v>
      </c>
      <c r="I35" s="5"/>
      <c r="J35" s="5"/>
      <c r="K35" s="5"/>
      <c r="L35" s="5"/>
      <c r="M35" s="5"/>
      <c r="N35" s="5"/>
      <c r="O35" s="5">
        <v>3</v>
      </c>
      <c r="P35" s="5"/>
      <c r="Q35" s="5"/>
      <c r="R35" s="5"/>
      <c r="S35" s="5"/>
      <c r="T35" s="5"/>
      <c r="U35" s="5">
        <v>4</v>
      </c>
      <c r="V35" s="5"/>
      <c r="W35" s="5"/>
      <c r="X35" s="5"/>
      <c r="Y35" s="5">
        <v>1</v>
      </c>
      <c r="Z35" s="5"/>
      <c r="AA35" s="5">
        <v>1</v>
      </c>
      <c r="AB35" s="5"/>
      <c r="AC35" s="5"/>
      <c r="AD35" s="5"/>
      <c r="AE35" s="5"/>
      <c r="AF35" s="5"/>
      <c r="AG35" s="5"/>
      <c r="AH35" s="5"/>
      <c r="AI35" s="5">
        <v>2</v>
      </c>
      <c r="AJ35" s="5"/>
      <c r="AK35" s="5"/>
      <c r="AL35" s="5"/>
      <c r="AM35" s="40"/>
      <c r="AN35" s="40"/>
      <c r="AO35" s="40"/>
      <c r="AP35" s="40"/>
      <c r="AQ35" s="40"/>
      <c r="AR35" s="42"/>
    </row>
    <row r="36" spans="1:44" s="2" customFormat="1" ht="28.5" customHeight="1">
      <c r="A36" s="51">
        <v>43521</v>
      </c>
      <c r="B36" s="52" t="s">
        <v>87</v>
      </c>
      <c r="C36" s="49" t="s">
        <v>13</v>
      </c>
      <c r="D36" s="49"/>
      <c r="E36" s="49">
        <f>388+490</f>
        <v>878</v>
      </c>
      <c r="F36" s="49">
        <f>+E36-G37-G36</f>
        <v>864</v>
      </c>
      <c r="G36" s="4">
        <f t="shared" ref="G36:G37" si="25">SUM(I36:AL36)</f>
        <v>0</v>
      </c>
      <c r="H36" s="14">
        <f t="shared" ref="H36:H39" si="26">+G36/E36</f>
        <v>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39">
        <v>109</v>
      </c>
      <c r="AN36" s="39"/>
      <c r="AO36" s="39">
        <f>487+831</f>
        <v>1318</v>
      </c>
      <c r="AP36" s="39">
        <v>878</v>
      </c>
      <c r="AQ36" s="39">
        <v>7</v>
      </c>
      <c r="AR36" s="41">
        <v>125</v>
      </c>
    </row>
    <row r="37" spans="1:44" s="2" customFormat="1" ht="28.5" customHeight="1">
      <c r="A37" s="51"/>
      <c r="B37" s="53"/>
      <c r="C37" s="50"/>
      <c r="D37" s="50"/>
      <c r="E37" s="50"/>
      <c r="F37" s="50"/>
      <c r="G37" s="5">
        <f t="shared" si="25"/>
        <v>14</v>
      </c>
      <c r="H37" s="13" t="e">
        <f t="shared" si="26"/>
        <v>#DIV/0!</v>
      </c>
      <c r="I37" s="5"/>
      <c r="J37" s="5"/>
      <c r="K37" s="5">
        <v>9</v>
      </c>
      <c r="L37" s="5"/>
      <c r="M37" s="5"/>
      <c r="N37" s="5"/>
      <c r="O37" s="5">
        <v>1</v>
      </c>
      <c r="P37" s="5">
        <v>1</v>
      </c>
      <c r="Q37" s="5"/>
      <c r="R37" s="5"/>
      <c r="S37" s="5"/>
      <c r="T37" s="5"/>
      <c r="U37" s="5">
        <v>3</v>
      </c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40"/>
      <c r="AN37" s="40"/>
      <c r="AO37" s="40"/>
      <c r="AP37" s="40"/>
      <c r="AQ37" s="40"/>
      <c r="AR37" s="42"/>
    </row>
    <row r="38" spans="1:44" s="2" customFormat="1" ht="28.5" customHeight="1">
      <c r="A38" s="51">
        <v>43521</v>
      </c>
      <c r="B38" s="52" t="s">
        <v>87</v>
      </c>
      <c r="C38" s="49" t="s">
        <v>88</v>
      </c>
      <c r="D38" s="49"/>
      <c r="E38" s="49">
        <f>416+369</f>
        <v>785</v>
      </c>
      <c r="F38" s="49">
        <f>+E38-G39-G38</f>
        <v>778</v>
      </c>
      <c r="G38" s="4">
        <f t="shared" ref="G38:G39" si="27">SUM(I38:AL38)</f>
        <v>0</v>
      </c>
      <c r="H38" s="14">
        <f t="shared" si="26"/>
        <v>0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39">
        <v>153</v>
      </c>
      <c r="AN38" s="39">
        <v>0</v>
      </c>
      <c r="AO38" s="39">
        <f>117+613</f>
        <v>730</v>
      </c>
      <c r="AP38" s="39">
        <v>785</v>
      </c>
      <c r="AQ38" s="39">
        <v>6</v>
      </c>
      <c r="AR38" s="41">
        <v>130</v>
      </c>
    </row>
    <row r="39" spans="1:44" s="2" customFormat="1" ht="28.5" customHeight="1">
      <c r="A39" s="51"/>
      <c r="B39" s="53"/>
      <c r="C39" s="50"/>
      <c r="D39" s="50"/>
      <c r="E39" s="50"/>
      <c r="F39" s="50"/>
      <c r="G39" s="5">
        <f t="shared" si="27"/>
        <v>7</v>
      </c>
      <c r="H39" s="13" t="e">
        <f t="shared" si="26"/>
        <v>#DIV/0!</v>
      </c>
      <c r="I39" s="5"/>
      <c r="J39" s="5"/>
      <c r="K39" s="5"/>
      <c r="L39" s="5"/>
      <c r="M39" s="5"/>
      <c r="N39" s="5"/>
      <c r="O39" s="5">
        <v>2</v>
      </c>
      <c r="P39" s="5"/>
      <c r="Q39" s="5"/>
      <c r="R39" s="5"/>
      <c r="S39" s="5"/>
      <c r="T39" s="5"/>
      <c r="U39" s="5">
        <v>2</v>
      </c>
      <c r="V39" s="5"/>
      <c r="W39" s="5"/>
      <c r="X39" s="5">
        <v>2</v>
      </c>
      <c r="Y39" s="5"/>
      <c r="Z39" s="5"/>
      <c r="AA39" s="5"/>
      <c r="AB39" s="5"/>
      <c r="AC39" s="5"/>
      <c r="AD39" s="5"/>
      <c r="AE39" s="5"/>
      <c r="AF39" s="5">
        <v>1</v>
      </c>
      <c r="AG39" s="5"/>
      <c r="AH39" s="5"/>
      <c r="AI39" s="5"/>
      <c r="AJ39" s="5"/>
      <c r="AK39" s="5"/>
      <c r="AL39" s="5"/>
      <c r="AM39" s="40"/>
      <c r="AN39" s="40"/>
      <c r="AO39" s="40"/>
      <c r="AP39" s="40"/>
      <c r="AQ39" s="40"/>
      <c r="AR39" s="42"/>
    </row>
    <row r="40" spans="1:44" s="2" customFormat="1" ht="28.5" customHeight="1">
      <c r="A40" s="51">
        <v>43522</v>
      </c>
      <c r="B40" s="52" t="s">
        <v>87</v>
      </c>
      <c r="C40" s="49" t="s">
        <v>13</v>
      </c>
      <c r="D40" s="49"/>
      <c r="E40" s="49">
        <f>360+503</f>
        <v>863</v>
      </c>
      <c r="F40" s="49">
        <f>+E40-G41-G40</f>
        <v>851</v>
      </c>
      <c r="G40" s="4">
        <f t="shared" ref="G40:G41" si="28">SUM(I40:AL40)</f>
        <v>0</v>
      </c>
      <c r="H40" s="14">
        <f t="shared" ref="H40:H43" si="29">+G40/E40</f>
        <v>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39">
        <v>79</v>
      </c>
      <c r="AN40" s="39"/>
      <c r="AO40" s="39">
        <f>353+765</f>
        <v>1118</v>
      </c>
      <c r="AP40" s="39">
        <v>863</v>
      </c>
      <c r="AQ40" s="39">
        <v>7</v>
      </c>
      <c r="AR40" s="41">
        <v>123</v>
      </c>
    </row>
    <row r="41" spans="1:44" s="2" customFormat="1" ht="28.5" customHeight="1">
      <c r="A41" s="51"/>
      <c r="B41" s="53"/>
      <c r="C41" s="50"/>
      <c r="D41" s="50"/>
      <c r="E41" s="50"/>
      <c r="F41" s="50"/>
      <c r="G41" s="5">
        <f t="shared" si="28"/>
        <v>12</v>
      </c>
      <c r="H41" s="13" t="e">
        <f t="shared" si="29"/>
        <v>#DIV/0!</v>
      </c>
      <c r="I41" s="5"/>
      <c r="J41" s="5"/>
      <c r="K41" s="5"/>
      <c r="L41" s="5"/>
      <c r="M41" s="5"/>
      <c r="N41" s="5"/>
      <c r="O41" s="5">
        <v>4</v>
      </c>
      <c r="P41" s="5"/>
      <c r="Q41" s="5"/>
      <c r="R41" s="5"/>
      <c r="S41" s="5"/>
      <c r="T41" s="5"/>
      <c r="U41" s="5">
        <v>1</v>
      </c>
      <c r="V41" s="5"/>
      <c r="W41" s="5"/>
      <c r="X41" s="5">
        <v>2</v>
      </c>
      <c r="Y41" s="5"/>
      <c r="Z41" s="5"/>
      <c r="AA41" s="5"/>
      <c r="AB41" s="5"/>
      <c r="AC41" s="5"/>
      <c r="AD41" s="5"/>
      <c r="AE41" s="5"/>
      <c r="AF41" s="5">
        <v>4</v>
      </c>
      <c r="AG41" s="5"/>
      <c r="AH41" s="5"/>
      <c r="AI41" s="5">
        <v>1</v>
      </c>
      <c r="AJ41" s="5"/>
      <c r="AK41" s="5"/>
      <c r="AL41" s="5"/>
      <c r="AM41" s="40"/>
      <c r="AN41" s="40"/>
      <c r="AO41" s="40"/>
      <c r="AP41" s="40"/>
      <c r="AQ41" s="40"/>
      <c r="AR41" s="42"/>
    </row>
    <row r="42" spans="1:44" s="2" customFormat="1" ht="28.5" customHeight="1">
      <c r="A42" s="51">
        <v>43522</v>
      </c>
      <c r="B42" s="52" t="s">
        <v>87</v>
      </c>
      <c r="C42" s="49" t="s">
        <v>88</v>
      </c>
      <c r="D42" s="49"/>
      <c r="E42" s="49">
        <f>391+373</f>
        <v>764</v>
      </c>
      <c r="F42" s="49">
        <f>+E42-G43-G42</f>
        <v>758</v>
      </c>
      <c r="G42" s="4">
        <f t="shared" ref="G42:G43" si="30">SUM(I42:AL42)</f>
        <v>0</v>
      </c>
      <c r="H42" s="14">
        <f t="shared" si="29"/>
        <v>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39">
        <v>135</v>
      </c>
      <c r="AN42" s="39">
        <f>882+728</f>
        <v>1610</v>
      </c>
      <c r="AO42" s="39"/>
      <c r="AP42" s="39">
        <v>764</v>
      </c>
      <c r="AQ42" s="39">
        <v>6</v>
      </c>
      <c r="AR42" s="41">
        <v>127</v>
      </c>
    </row>
    <row r="43" spans="1:44" s="2" customFormat="1" ht="28.5" customHeight="1">
      <c r="A43" s="51"/>
      <c r="B43" s="53"/>
      <c r="C43" s="50"/>
      <c r="D43" s="50"/>
      <c r="E43" s="50"/>
      <c r="F43" s="50"/>
      <c r="G43" s="5">
        <f t="shared" si="30"/>
        <v>6</v>
      </c>
      <c r="H43" s="13" t="e">
        <f t="shared" si="29"/>
        <v>#DIV/0!</v>
      </c>
      <c r="I43" s="5"/>
      <c r="J43" s="5"/>
      <c r="K43" s="5"/>
      <c r="L43" s="5"/>
      <c r="M43" s="5"/>
      <c r="N43" s="5"/>
      <c r="O43" s="5">
        <v>2</v>
      </c>
      <c r="P43" s="5">
        <v>1</v>
      </c>
      <c r="Q43" s="5"/>
      <c r="R43" s="5"/>
      <c r="S43" s="5"/>
      <c r="T43" s="5"/>
      <c r="U43" s="5">
        <v>1</v>
      </c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>
        <v>2</v>
      </c>
      <c r="AJ43" s="5"/>
      <c r="AK43" s="5"/>
      <c r="AL43" s="5"/>
      <c r="AM43" s="40"/>
      <c r="AN43" s="40"/>
      <c r="AO43" s="40"/>
      <c r="AP43" s="40"/>
      <c r="AQ43" s="40"/>
      <c r="AR43" s="42"/>
    </row>
  </sheetData>
  <autoFilter ref="A3:AR3">
    <filterColumn colId="12"/>
    <filterColumn colId="29"/>
    <filterColumn colId="30"/>
    <filterColumn colId="33"/>
    <filterColumn colId="35"/>
    <filterColumn colId="36"/>
  </autoFilter>
  <mergeCells count="249">
    <mergeCell ref="AP40:AP41"/>
    <mergeCell ref="AQ40:AQ41"/>
    <mergeCell ref="AR40:AR41"/>
    <mergeCell ref="A42:A43"/>
    <mergeCell ref="B42:B43"/>
    <mergeCell ref="C42:C43"/>
    <mergeCell ref="D42:D43"/>
    <mergeCell ref="E42:E43"/>
    <mergeCell ref="F42:F43"/>
    <mergeCell ref="AM42:AM43"/>
    <mergeCell ref="AN42:AN43"/>
    <mergeCell ref="AO42:AO43"/>
    <mergeCell ref="AP42:AP43"/>
    <mergeCell ref="AQ42:AQ43"/>
    <mergeCell ref="AR42:AR43"/>
    <mergeCell ref="A40:A41"/>
    <mergeCell ref="B40:B41"/>
    <mergeCell ref="C40:C41"/>
    <mergeCell ref="D40:D41"/>
    <mergeCell ref="E40:E41"/>
    <mergeCell ref="F40:F41"/>
    <mergeCell ref="AM40:AM41"/>
    <mergeCell ref="AN40:AN41"/>
    <mergeCell ref="AO40:AO41"/>
    <mergeCell ref="AP28:AP29"/>
    <mergeCell ref="AQ28:AQ29"/>
    <mergeCell ref="AR28:AR29"/>
    <mergeCell ref="A30:A31"/>
    <mergeCell ref="B30:B31"/>
    <mergeCell ref="C30:C31"/>
    <mergeCell ref="D30:D31"/>
    <mergeCell ref="E30:E31"/>
    <mergeCell ref="F30:F31"/>
    <mergeCell ref="AM30:AM31"/>
    <mergeCell ref="AN30:AN31"/>
    <mergeCell ref="AO30:AO31"/>
    <mergeCell ref="AP30:AP31"/>
    <mergeCell ref="AQ30:AQ31"/>
    <mergeCell ref="AR30:AR31"/>
    <mergeCell ref="A28:A29"/>
    <mergeCell ref="B28:B29"/>
    <mergeCell ref="C28:C29"/>
    <mergeCell ref="D28:D29"/>
    <mergeCell ref="E28:E29"/>
    <mergeCell ref="F28:F29"/>
    <mergeCell ref="AM28:AM29"/>
    <mergeCell ref="AN28:AN29"/>
    <mergeCell ref="AO28:AO29"/>
    <mergeCell ref="AP20:AP21"/>
    <mergeCell ref="AQ20:AQ21"/>
    <mergeCell ref="AR20:AR21"/>
    <mergeCell ref="A22:A23"/>
    <mergeCell ref="B22:B23"/>
    <mergeCell ref="C22:C23"/>
    <mergeCell ref="D22:D23"/>
    <mergeCell ref="E22:E23"/>
    <mergeCell ref="F22:F23"/>
    <mergeCell ref="AM22:AM23"/>
    <mergeCell ref="AN22:AN23"/>
    <mergeCell ref="AO22:AO23"/>
    <mergeCell ref="AP22:AP23"/>
    <mergeCell ref="AQ22:AQ23"/>
    <mergeCell ref="AR22:AR23"/>
    <mergeCell ref="A20:A21"/>
    <mergeCell ref="B20:B21"/>
    <mergeCell ref="C20:C21"/>
    <mergeCell ref="D20:D21"/>
    <mergeCell ref="E20:E21"/>
    <mergeCell ref="F20:F21"/>
    <mergeCell ref="AM20:AM21"/>
    <mergeCell ref="AN20:AN21"/>
    <mergeCell ref="AO20:AO21"/>
    <mergeCell ref="A14:A15"/>
    <mergeCell ref="AR12:AR13"/>
    <mergeCell ref="AQ12:AQ13"/>
    <mergeCell ref="AP12:AP13"/>
    <mergeCell ref="AO12:AO13"/>
    <mergeCell ref="AN12:AN13"/>
    <mergeCell ref="AM12:AM13"/>
    <mergeCell ref="F12:F13"/>
    <mergeCell ref="E12:E13"/>
    <mergeCell ref="D12:D13"/>
    <mergeCell ref="C12:C13"/>
    <mergeCell ref="B12:B13"/>
    <mergeCell ref="A12:A13"/>
    <mergeCell ref="AM14:AM15"/>
    <mergeCell ref="F14:F15"/>
    <mergeCell ref="E14:E15"/>
    <mergeCell ref="D14:D15"/>
    <mergeCell ref="C14:C15"/>
    <mergeCell ref="AR14:AR15"/>
    <mergeCell ref="AQ14:AQ15"/>
    <mergeCell ref="AP14:AP15"/>
    <mergeCell ref="AO14:AO15"/>
    <mergeCell ref="AN14:AN15"/>
    <mergeCell ref="B14:B15"/>
    <mergeCell ref="AR6:AR7"/>
    <mergeCell ref="A6:A7"/>
    <mergeCell ref="B6:B7"/>
    <mergeCell ref="C6:C7"/>
    <mergeCell ref="D6:D7"/>
    <mergeCell ref="E6:E7"/>
    <mergeCell ref="F6:F7"/>
    <mergeCell ref="AM6:AM7"/>
    <mergeCell ref="AN6:AN7"/>
    <mergeCell ref="AO6:AO7"/>
    <mergeCell ref="AP6:AP7"/>
    <mergeCell ref="AQ6:AQ7"/>
    <mergeCell ref="AR4:AR5"/>
    <mergeCell ref="A4:A5"/>
    <mergeCell ref="B4:B5"/>
    <mergeCell ref="C4:C5"/>
    <mergeCell ref="D4:D5"/>
    <mergeCell ref="E4:E5"/>
    <mergeCell ref="F4:F5"/>
    <mergeCell ref="AM4:AM5"/>
    <mergeCell ref="AN4:AN5"/>
    <mergeCell ref="AO4:AO5"/>
    <mergeCell ref="AP4:AP5"/>
    <mergeCell ref="AQ4:AQ5"/>
    <mergeCell ref="AM2:AO2"/>
    <mergeCell ref="AP2:AR2"/>
    <mergeCell ref="A1:J1"/>
    <mergeCell ref="A2:A3"/>
    <mergeCell ref="C2:C3"/>
    <mergeCell ref="D2:D3"/>
    <mergeCell ref="E2:E3"/>
    <mergeCell ref="F2:F3"/>
    <mergeCell ref="H2:AF2"/>
    <mergeCell ref="AQ8:AQ9"/>
    <mergeCell ref="AR8:AR9"/>
    <mergeCell ref="A10:A11"/>
    <mergeCell ref="B10:B11"/>
    <mergeCell ref="C10:C11"/>
    <mergeCell ref="D10:D11"/>
    <mergeCell ref="E10:E11"/>
    <mergeCell ref="F10:F11"/>
    <mergeCell ref="AM10:AM11"/>
    <mergeCell ref="AN10:AN11"/>
    <mergeCell ref="AO10:AO11"/>
    <mergeCell ref="AP10:AP11"/>
    <mergeCell ref="AQ10:AQ11"/>
    <mergeCell ref="AR10:AR11"/>
    <mergeCell ref="F8:F9"/>
    <mergeCell ref="AM8:AM9"/>
    <mergeCell ref="AN8:AN9"/>
    <mergeCell ref="AO8:AO9"/>
    <mergeCell ref="AP8:AP9"/>
    <mergeCell ref="A8:A9"/>
    <mergeCell ref="B8:B9"/>
    <mergeCell ref="C8:C9"/>
    <mergeCell ref="D8:D9"/>
    <mergeCell ref="E8:E9"/>
    <mergeCell ref="AQ16:AQ17"/>
    <mergeCell ref="AR16:AR17"/>
    <mergeCell ref="A18:A19"/>
    <mergeCell ref="B18:B19"/>
    <mergeCell ref="C18:C19"/>
    <mergeCell ref="D18:D19"/>
    <mergeCell ref="E18:E19"/>
    <mergeCell ref="F18:F19"/>
    <mergeCell ref="AM18:AM19"/>
    <mergeCell ref="AN18:AN19"/>
    <mergeCell ref="AO18:AO19"/>
    <mergeCell ref="AP18:AP19"/>
    <mergeCell ref="AQ18:AQ19"/>
    <mergeCell ref="AR18:AR19"/>
    <mergeCell ref="F16:F17"/>
    <mergeCell ref="AM16:AM17"/>
    <mergeCell ref="AN16:AN17"/>
    <mergeCell ref="AO16:AO17"/>
    <mergeCell ref="AP16:AP17"/>
    <mergeCell ref="A16:A17"/>
    <mergeCell ref="B16:B17"/>
    <mergeCell ref="C16:C17"/>
    <mergeCell ref="D16:D17"/>
    <mergeCell ref="E16:E17"/>
    <mergeCell ref="AP24:AP25"/>
    <mergeCell ref="AQ24:AQ25"/>
    <mergeCell ref="AR24:AR25"/>
    <mergeCell ref="A26:A27"/>
    <mergeCell ref="B26:B27"/>
    <mergeCell ref="C26:C27"/>
    <mergeCell ref="D26:D27"/>
    <mergeCell ref="E26:E27"/>
    <mergeCell ref="F26:F27"/>
    <mergeCell ref="AM26:AM27"/>
    <mergeCell ref="AN26:AN27"/>
    <mergeCell ref="AO26:AO27"/>
    <mergeCell ref="AP26:AP27"/>
    <mergeCell ref="AQ26:AQ27"/>
    <mergeCell ref="AR26:AR27"/>
    <mergeCell ref="A24:A25"/>
    <mergeCell ref="B24:B25"/>
    <mergeCell ref="C24:C25"/>
    <mergeCell ref="D24:D25"/>
    <mergeCell ref="E24:E25"/>
    <mergeCell ref="F24:F25"/>
    <mergeCell ref="AM24:AM25"/>
    <mergeCell ref="AN24:AN25"/>
    <mergeCell ref="AO24:AO25"/>
    <mergeCell ref="AP32:AP33"/>
    <mergeCell ref="AQ32:AQ33"/>
    <mergeCell ref="AR32:AR33"/>
    <mergeCell ref="A34:A35"/>
    <mergeCell ref="B34:B35"/>
    <mergeCell ref="C34:C35"/>
    <mergeCell ref="D34:D35"/>
    <mergeCell ref="E34:E35"/>
    <mergeCell ref="F34:F35"/>
    <mergeCell ref="AM34:AM35"/>
    <mergeCell ref="AN34:AN35"/>
    <mergeCell ref="AO34:AO35"/>
    <mergeCell ref="AP34:AP35"/>
    <mergeCell ref="AQ34:AQ35"/>
    <mergeCell ref="AR34:AR35"/>
    <mergeCell ref="A32:A33"/>
    <mergeCell ref="B32:B33"/>
    <mergeCell ref="C32:C33"/>
    <mergeCell ref="D32:D33"/>
    <mergeCell ref="E32:E33"/>
    <mergeCell ref="F32:F33"/>
    <mergeCell ref="AM32:AM33"/>
    <mergeCell ref="AN32:AN33"/>
    <mergeCell ref="AO32:AO33"/>
    <mergeCell ref="AP36:AP37"/>
    <mergeCell ref="AQ36:AQ37"/>
    <mergeCell ref="AR36:AR37"/>
    <mergeCell ref="A38:A39"/>
    <mergeCell ref="B38:B39"/>
    <mergeCell ref="C38:C39"/>
    <mergeCell ref="D38:D39"/>
    <mergeCell ref="E38:E39"/>
    <mergeCell ref="F38:F39"/>
    <mergeCell ref="AM38:AM39"/>
    <mergeCell ref="AN38:AN39"/>
    <mergeCell ref="AO38:AO39"/>
    <mergeCell ref="AP38:AP39"/>
    <mergeCell ref="AQ38:AQ39"/>
    <mergeCell ref="AR38:AR39"/>
    <mergeCell ref="A36:A37"/>
    <mergeCell ref="B36:B37"/>
    <mergeCell ref="C36:C37"/>
    <mergeCell ref="D36:D37"/>
    <mergeCell ref="E36:E37"/>
    <mergeCell ref="F36:F37"/>
    <mergeCell ref="AM36:AM37"/>
    <mergeCell ref="AN36:AN37"/>
    <mergeCell ref="AO36:AO37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OLDMAN-C全检</vt:lpstr>
      <vt:lpstr>P800</vt:lpstr>
      <vt:lpstr>沙拉</vt:lpstr>
      <vt:lpstr>大黄蜂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2019-02-27T03:05:56Z</dcterms:modified>
</cp:coreProperties>
</file>