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user\Desktop\Liard Paper\Draft1\Supplemental\"/>
    </mc:Choice>
  </mc:AlternateContent>
  <bookViews>
    <workbookView xWindow="0" yWindow="0" windowWidth="20490" windowHeight="7155" tabRatio="500" firstSheet="1" activeTab="2"/>
  </bookViews>
  <sheets>
    <sheet name="SD1 - Metagenomics Stats" sheetId="2" r:id="rId1"/>
    <sheet name="SD2 - Metatranscriptome Stats" sheetId="3" r:id="rId2"/>
    <sheet name="SD3 - Assemblies" sheetId="4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3" l="1"/>
  <c r="F31" i="3"/>
  <c r="G30" i="3"/>
  <c r="G4" i="3"/>
  <c r="G5" i="3"/>
  <c r="G6" i="3"/>
  <c r="G7" i="3"/>
  <c r="G19" i="3"/>
  <c r="G20" i="3"/>
  <c r="G8" i="3"/>
  <c r="G9" i="3"/>
  <c r="G10" i="3"/>
  <c r="G11" i="3"/>
  <c r="G12" i="3"/>
  <c r="G13" i="3"/>
  <c r="G14" i="3"/>
  <c r="G15" i="3"/>
  <c r="G16" i="3"/>
  <c r="G17" i="3"/>
  <c r="G18" i="3"/>
  <c r="G21" i="3"/>
  <c r="G22" i="3"/>
  <c r="G23" i="3"/>
  <c r="G24" i="3"/>
  <c r="G25" i="3"/>
  <c r="G26" i="3"/>
  <c r="G27" i="3"/>
  <c r="G28" i="3"/>
  <c r="G29" i="3"/>
  <c r="G13" i="2" l="1"/>
  <c r="F13" i="2"/>
  <c r="G9" i="2"/>
  <c r="G8" i="2"/>
  <c r="G7" i="2"/>
  <c r="G6" i="2"/>
  <c r="G5" i="2"/>
  <c r="G4" i="2"/>
  <c r="G12" i="2"/>
  <c r="G11" i="2"/>
  <c r="G10" i="2"/>
</calcChain>
</file>

<file path=xl/sharedStrings.xml><?xml version="1.0" encoding="utf-8"?>
<sst xmlns="http://schemas.openxmlformats.org/spreadsheetml/2006/main" count="242" uniqueCount="125">
  <si>
    <t>Sample name</t>
  </si>
  <si>
    <t>Sample Type</t>
  </si>
  <si>
    <t>Date collected</t>
  </si>
  <si>
    <t>Latitude/Longitude</t>
  </si>
  <si>
    <t># high-quality paired DNA reads</t>
  </si>
  <si>
    <t>high-quality DNA sequence (Gbp)</t>
  </si>
  <si>
    <t>NCBI BioProject ID</t>
  </si>
  <si>
    <t>SRA #</t>
  </si>
  <si>
    <t>Sediment</t>
  </si>
  <si>
    <t>Total</t>
  </si>
  <si>
    <r>
      <t>Temperature (</t>
    </r>
    <r>
      <rPr>
        <b/>
        <sz val="12"/>
        <color theme="1"/>
        <rFont val="Calibri"/>
        <family val="2"/>
      </rPr>
      <t>°</t>
    </r>
    <r>
      <rPr>
        <b/>
        <sz val="12"/>
        <color theme="1"/>
        <rFont val="Arial"/>
        <family val="2"/>
      </rPr>
      <t>C)</t>
    </r>
  </si>
  <si>
    <t>LIARD_Beta_Sed_1</t>
  </si>
  <si>
    <t>LIARD_Beta_Sed_2</t>
  </si>
  <si>
    <t>LIARD_Beta_Sed_3</t>
  </si>
  <si>
    <t>LIARD_Eps_Sed_1</t>
  </si>
  <si>
    <t>LIARD_Eps_Sed_2</t>
  </si>
  <si>
    <t>LIARD_Eps_Sed_3</t>
  </si>
  <si>
    <t>LIARD_Cool_Sed_1</t>
  </si>
  <si>
    <t>LIARD_Cool_Sed_2</t>
  </si>
  <si>
    <t>LIARD_Cool_Sed_3</t>
  </si>
  <si>
    <t>59.431, 126.1</t>
  </si>
  <si>
    <t>Assembly coverage (%)</t>
  </si>
  <si>
    <t>PRJNA564648</t>
  </si>
  <si>
    <t>SRR10095374</t>
  </si>
  <si>
    <t>GC Percentage</t>
  </si>
  <si>
    <t>SRR10095373</t>
  </si>
  <si>
    <t>SRR10095362</t>
  </si>
  <si>
    <t>SRR10095351</t>
  </si>
  <si>
    <t>SRR10095344</t>
  </si>
  <si>
    <t>SRR10095343</t>
  </si>
  <si>
    <t>SRR10095342</t>
  </si>
  <si>
    <t>SRR10095340</t>
  </si>
  <si>
    <t>SRR10095341</t>
  </si>
  <si>
    <t>--</t>
  </si>
  <si>
    <t>Supplementary Data 1 | Metagenome sequencing statistics</t>
  </si>
  <si>
    <t>Supplementary Data 2 | Metatranscriptome sequencing statistics</t>
  </si>
  <si>
    <t>Substrate</t>
  </si>
  <si>
    <t>EPS_DHP_168_02</t>
  </si>
  <si>
    <t>Time (hr)</t>
  </si>
  <si>
    <t>SRR10095372</t>
  </si>
  <si>
    <t>high-quality DNA sequence (Mbp)</t>
  </si>
  <si>
    <t>0.1% DHP</t>
  </si>
  <si>
    <t>SRR10095371</t>
  </si>
  <si>
    <t>EPS_DHP_168_03</t>
  </si>
  <si>
    <t>EPS_DHP_48_01</t>
  </si>
  <si>
    <t>SRR10095370</t>
  </si>
  <si>
    <t>EPS_DHP_48_02</t>
  </si>
  <si>
    <t>SRR10095369</t>
  </si>
  <si>
    <t>EPS_DHP_48_03</t>
  </si>
  <si>
    <t>SRR10095368</t>
  </si>
  <si>
    <t>EPS_DHP_96_01</t>
  </si>
  <si>
    <t>SRR10095367</t>
  </si>
  <si>
    <t>EPS_DHP_96_02</t>
  </si>
  <si>
    <t>SRR10095366</t>
  </si>
  <si>
    <t>EPS_DHP_96_03</t>
  </si>
  <si>
    <t>SRR10095365</t>
  </si>
  <si>
    <t>SRR10095364</t>
  </si>
  <si>
    <t>EPS_EKL_96_01</t>
  </si>
  <si>
    <t>0.1% EKL</t>
  </si>
  <si>
    <t>SRR10095360</t>
  </si>
  <si>
    <t>EPS_EMWL_168_01</t>
  </si>
  <si>
    <t>0.1% EMWL</t>
  </si>
  <si>
    <t>Hot Spring</t>
  </si>
  <si>
    <t>Liard River - Epsilon</t>
  </si>
  <si>
    <t>EPS_EMWL_168_02</t>
  </si>
  <si>
    <t>SRR10095359</t>
  </si>
  <si>
    <t>EPS_EMWL_168_03</t>
  </si>
  <si>
    <t>SRR10095358</t>
  </si>
  <si>
    <t>EPS_EMWL_48_01</t>
  </si>
  <si>
    <t>SRR10095357</t>
  </si>
  <si>
    <t>SRR10095356</t>
  </si>
  <si>
    <t>EPS_EMWL_48_02</t>
  </si>
  <si>
    <t>EPS_EMWL_48_03</t>
  </si>
  <si>
    <t>SRR10095355</t>
  </si>
  <si>
    <t>SRR10095354</t>
  </si>
  <si>
    <t>EPS_EMWL_96_01</t>
  </si>
  <si>
    <t>SRR10095353</t>
  </si>
  <si>
    <t>EPS_EMWL_96_02</t>
  </si>
  <si>
    <t>SRR10095352</t>
  </si>
  <si>
    <t>EPS_EMWL_96_03</t>
  </si>
  <si>
    <t>EPS_NC_96_01</t>
  </si>
  <si>
    <t>SRR10095350</t>
  </si>
  <si>
    <t>NC</t>
  </si>
  <si>
    <t>EPS_NC_96_02</t>
  </si>
  <si>
    <t>SRR10095349</t>
  </si>
  <si>
    <t>EPS_EKL_96_02</t>
  </si>
  <si>
    <t>SRR10095363</t>
  </si>
  <si>
    <t>EPS_EKL_96_03</t>
  </si>
  <si>
    <t>SRR10095361</t>
  </si>
  <si>
    <t>EPS_NC_96_03</t>
  </si>
  <si>
    <t>SRR10095348</t>
  </si>
  <si>
    <t>EPS_VAN_24_01</t>
  </si>
  <si>
    <t>EPS_VAN_24_02</t>
  </si>
  <si>
    <t>EPS_VAN_24_03</t>
  </si>
  <si>
    <t>0.1% Vanillate</t>
  </si>
  <si>
    <t>SRR10095346</t>
  </si>
  <si>
    <t>SRR10095347</t>
  </si>
  <si>
    <t>SRR10095345</t>
  </si>
  <si>
    <t>SRR10095339</t>
  </si>
  <si>
    <t>EPS_DHP_168_01</t>
  </si>
  <si>
    <t>TOTAL</t>
  </si>
  <si>
    <t>Assembly</t>
  </si>
  <si>
    <t># contigs (&gt;= 0 bp)</t>
  </si>
  <si>
    <t># contigs (&gt;= 1000 bp)</t>
  </si>
  <si>
    <t># contigs (&gt;= 5000 bp)</t>
  </si>
  <si>
    <t># contigs (&gt;= 10000 bp)</t>
  </si>
  <si>
    <t># contigs (&gt;= 25000 bp)</t>
  </si>
  <si>
    <t># contigs (&gt;= 50000 bp)</t>
  </si>
  <si>
    <t>Total length (&gt;= 0 bp)</t>
  </si>
  <si>
    <t>Total length (&gt;= 1000 bp)</t>
  </si>
  <si>
    <t>Total length (&gt;= 5000 bp)</t>
  </si>
  <si>
    <t>Total length (&gt;= 10000 bp)</t>
  </si>
  <si>
    <t>Total length (&gt;= 25000 bp)</t>
  </si>
  <si>
    <t>Total length (&gt;= 50000 bp)</t>
  </si>
  <si>
    <t># contigs</t>
  </si>
  <si>
    <t>Largest contig</t>
  </si>
  <si>
    <t>Total length</t>
  </si>
  <si>
    <t>GC (%)</t>
  </si>
  <si>
    <t>N50</t>
  </si>
  <si>
    <t>N75</t>
  </si>
  <si>
    <t>L50</t>
  </si>
  <si>
    <t>L75</t>
  </si>
  <si>
    <t># N's per 100 kbp</t>
  </si>
  <si>
    <t>Metatranscriptome</t>
  </si>
  <si>
    <t>Metagenome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</si>
</sst>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1"/>
    <xf numFmtId="0" fontId="0" fillId="0" borderId="0" xfId="0" applyFont="1"/>
    <xf numFmtId="14" fontId="0" fillId="0" borderId="0" xfId="0" applyNumberFormat="1" applyFont="1"/>
    <xf numFmtId="3" fontId="0" fillId="0" borderId="0" xfId="0" applyNumberFormat="1" applyFont="1"/>
    <xf numFmtId="164" fontId="0" fillId="0" borderId="0" xfId="0" applyNumberFormat="1" applyFont="1"/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3" fontId="0" fillId="0" borderId="0" xfId="0" applyNumberFormat="1" applyFont="1" applyAlignment="1">
      <alignment horizontal="right" vertical="center"/>
    </xf>
    <xf numFmtId="164" fontId="0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3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view.ncbi.nlm.nih.gov/object/SRR10095340" TargetMode="External"/><Relationship Id="rId3" Type="http://schemas.openxmlformats.org/officeDocument/2006/relationships/hyperlink" Target="https://dataview.ncbi.nlm.nih.gov/object/SRR10095362" TargetMode="External"/><Relationship Id="rId7" Type="http://schemas.openxmlformats.org/officeDocument/2006/relationships/hyperlink" Target="https://dataview.ncbi.nlm.nih.gov/object/SRR10095342" TargetMode="External"/><Relationship Id="rId2" Type="http://schemas.openxmlformats.org/officeDocument/2006/relationships/hyperlink" Target="https://dataview.ncbi.nlm.nih.gov/object/SRR10095373" TargetMode="External"/><Relationship Id="rId1" Type="http://schemas.openxmlformats.org/officeDocument/2006/relationships/hyperlink" Target="https://dataview.ncbi.nlm.nih.gov/object/SRR10095374" TargetMode="External"/><Relationship Id="rId6" Type="http://schemas.openxmlformats.org/officeDocument/2006/relationships/hyperlink" Target="https://dataview.ncbi.nlm.nih.gov/object/SRR10095343" TargetMode="External"/><Relationship Id="rId5" Type="http://schemas.openxmlformats.org/officeDocument/2006/relationships/hyperlink" Target="https://dataview.ncbi.nlm.nih.gov/object/SRR10095344" TargetMode="External"/><Relationship Id="rId4" Type="http://schemas.openxmlformats.org/officeDocument/2006/relationships/hyperlink" Target="https://dataview.ncbi.nlm.nih.gov/object/SRR10095351" TargetMode="External"/><Relationship Id="rId9" Type="http://schemas.openxmlformats.org/officeDocument/2006/relationships/hyperlink" Target="https://dataview.ncbi.nlm.nih.gov/object/SRR1009534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view.ncbi.nlm.nih.gov/object/SRR10095365" TargetMode="External"/><Relationship Id="rId13" Type="http://schemas.openxmlformats.org/officeDocument/2006/relationships/hyperlink" Target="https://dataview.ncbi.nlm.nih.gov/object/SRR10095357" TargetMode="External"/><Relationship Id="rId18" Type="http://schemas.openxmlformats.org/officeDocument/2006/relationships/hyperlink" Target="https://dataview.ncbi.nlm.nih.gov/object/SRR10095352" TargetMode="External"/><Relationship Id="rId26" Type="http://schemas.openxmlformats.org/officeDocument/2006/relationships/hyperlink" Target="https://dataview.ncbi.nlm.nih.gov/object/SRR10095345" TargetMode="External"/><Relationship Id="rId3" Type="http://schemas.openxmlformats.org/officeDocument/2006/relationships/hyperlink" Target="https://dataview.ncbi.nlm.nih.gov/object/SRR10095370" TargetMode="External"/><Relationship Id="rId21" Type="http://schemas.openxmlformats.org/officeDocument/2006/relationships/hyperlink" Target="https://dataview.ncbi.nlm.nih.gov/object/SRR10095363" TargetMode="External"/><Relationship Id="rId7" Type="http://schemas.openxmlformats.org/officeDocument/2006/relationships/hyperlink" Target="https://dataview.ncbi.nlm.nih.gov/object/SRR10095366" TargetMode="External"/><Relationship Id="rId12" Type="http://schemas.openxmlformats.org/officeDocument/2006/relationships/hyperlink" Target="https://dataview.ncbi.nlm.nih.gov/object/SRR10095358" TargetMode="External"/><Relationship Id="rId17" Type="http://schemas.openxmlformats.org/officeDocument/2006/relationships/hyperlink" Target="https://dataview.ncbi.nlm.nih.gov/object/SRR10095353" TargetMode="External"/><Relationship Id="rId25" Type="http://schemas.openxmlformats.org/officeDocument/2006/relationships/hyperlink" Target="https://dataview.ncbi.nlm.nih.gov/object/SRR10095347" TargetMode="External"/><Relationship Id="rId2" Type="http://schemas.openxmlformats.org/officeDocument/2006/relationships/hyperlink" Target="https://dataview.ncbi.nlm.nih.gov/object/SRR10095371" TargetMode="External"/><Relationship Id="rId16" Type="http://schemas.openxmlformats.org/officeDocument/2006/relationships/hyperlink" Target="https://dataview.ncbi.nlm.nih.gov/object/SRR10095354" TargetMode="External"/><Relationship Id="rId20" Type="http://schemas.openxmlformats.org/officeDocument/2006/relationships/hyperlink" Target="https://dataview.ncbi.nlm.nih.gov/object/SRR10095349" TargetMode="External"/><Relationship Id="rId1" Type="http://schemas.openxmlformats.org/officeDocument/2006/relationships/hyperlink" Target="https://dataview.ncbi.nlm.nih.gov/object/SRR10095372" TargetMode="External"/><Relationship Id="rId6" Type="http://schemas.openxmlformats.org/officeDocument/2006/relationships/hyperlink" Target="https://dataview.ncbi.nlm.nih.gov/object/SRR10095367" TargetMode="External"/><Relationship Id="rId11" Type="http://schemas.openxmlformats.org/officeDocument/2006/relationships/hyperlink" Target="https://dataview.ncbi.nlm.nih.gov/object/SRR10095359" TargetMode="External"/><Relationship Id="rId24" Type="http://schemas.openxmlformats.org/officeDocument/2006/relationships/hyperlink" Target="https://dataview.ncbi.nlm.nih.gov/object/SRR10095346" TargetMode="External"/><Relationship Id="rId5" Type="http://schemas.openxmlformats.org/officeDocument/2006/relationships/hyperlink" Target="https://dataview.ncbi.nlm.nih.gov/object/SRR10095368" TargetMode="External"/><Relationship Id="rId15" Type="http://schemas.openxmlformats.org/officeDocument/2006/relationships/hyperlink" Target="https://dataview.ncbi.nlm.nih.gov/object/SRR10095355" TargetMode="External"/><Relationship Id="rId23" Type="http://schemas.openxmlformats.org/officeDocument/2006/relationships/hyperlink" Target="https://dataview.ncbi.nlm.nih.gov/object/SRR10095348" TargetMode="External"/><Relationship Id="rId10" Type="http://schemas.openxmlformats.org/officeDocument/2006/relationships/hyperlink" Target="https://dataview.ncbi.nlm.nih.gov/object/SRR10095360" TargetMode="External"/><Relationship Id="rId19" Type="http://schemas.openxmlformats.org/officeDocument/2006/relationships/hyperlink" Target="https://dataview.ncbi.nlm.nih.gov/object/SRR10095350" TargetMode="External"/><Relationship Id="rId4" Type="http://schemas.openxmlformats.org/officeDocument/2006/relationships/hyperlink" Target="https://dataview.ncbi.nlm.nih.gov/object/SRR10095369" TargetMode="External"/><Relationship Id="rId9" Type="http://schemas.openxmlformats.org/officeDocument/2006/relationships/hyperlink" Target="https://dataview.ncbi.nlm.nih.gov/object/SRR10095364" TargetMode="External"/><Relationship Id="rId14" Type="http://schemas.openxmlformats.org/officeDocument/2006/relationships/hyperlink" Target="https://dataview.ncbi.nlm.nih.gov/object/SRR10095356" TargetMode="External"/><Relationship Id="rId22" Type="http://schemas.openxmlformats.org/officeDocument/2006/relationships/hyperlink" Target="https://dataview.ncbi.nlm.nih.gov/object/SRR10095361" TargetMode="External"/><Relationship Id="rId27" Type="http://schemas.openxmlformats.org/officeDocument/2006/relationships/hyperlink" Target="https://dataview.ncbi.nlm.nih.gov/object/SRR10095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sqref="A1:I1"/>
    </sheetView>
  </sheetViews>
  <sheetFormatPr defaultColWidth="10.875" defaultRowHeight="15" x14ac:dyDescent="0.25"/>
  <cols>
    <col min="1" max="1" width="21" style="1" bestFit="1" customWidth="1"/>
    <col min="2" max="2" width="29.375" style="1" bestFit="1" customWidth="1"/>
    <col min="3" max="3" width="26.125" style="1" customWidth="1"/>
    <col min="4" max="4" width="11" style="1" bestFit="1" customWidth="1"/>
    <col min="5" max="5" width="27.5" style="1" bestFit="1" customWidth="1"/>
    <col min="6" max="6" width="14" style="1" bestFit="1" customWidth="1"/>
    <col min="7" max="7" width="16.5" style="1" bestFit="1" customWidth="1"/>
    <col min="8" max="8" width="16.5" style="1" customWidth="1"/>
    <col min="9" max="9" width="11" style="2" bestFit="1" customWidth="1"/>
    <col min="10" max="10" width="19.625" style="1" bestFit="1" customWidth="1"/>
    <col min="11" max="11" width="13" style="1" bestFit="1" customWidth="1"/>
    <col min="12" max="16384" width="10.875" style="1"/>
  </cols>
  <sheetData>
    <row r="1" spans="1:11" ht="15.75" x14ac:dyDescent="0.25">
      <c r="A1" s="18" t="s">
        <v>34</v>
      </c>
      <c r="B1" s="18"/>
      <c r="C1" s="18"/>
      <c r="D1" s="18"/>
      <c r="E1" s="18"/>
      <c r="F1" s="18"/>
      <c r="G1" s="18"/>
      <c r="H1" s="18"/>
      <c r="I1" s="18"/>
    </row>
    <row r="2" spans="1:11" x14ac:dyDescent="0.25">
      <c r="F2" s="2"/>
    </row>
    <row r="3" spans="1:11" s="7" customFormat="1" ht="63" x14ac:dyDescent="0.25">
      <c r="A3" s="3" t="s">
        <v>0</v>
      </c>
      <c r="B3" s="3" t="s">
        <v>1</v>
      </c>
      <c r="C3" s="3" t="s">
        <v>10</v>
      </c>
      <c r="D3" s="3" t="s">
        <v>2</v>
      </c>
      <c r="E3" s="3" t="s">
        <v>3</v>
      </c>
      <c r="F3" s="4" t="s">
        <v>4</v>
      </c>
      <c r="G3" s="5" t="s">
        <v>5</v>
      </c>
      <c r="H3" s="5" t="s">
        <v>24</v>
      </c>
      <c r="I3" s="4" t="s">
        <v>21</v>
      </c>
      <c r="J3" s="6" t="s">
        <v>6</v>
      </c>
      <c r="K3" s="6" t="s">
        <v>7</v>
      </c>
    </row>
    <row r="4" spans="1:11" ht="15.75" x14ac:dyDescent="0.25">
      <c r="A4" s="9" t="s">
        <v>11</v>
      </c>
      <c r="B4" s="9" t="s">
        <v>8</v>
      </c>
      <c r="C4" s="9">
        <v>32</v>
      </c>
      <c r="D4" s="10">
        <v>43340</v>
      </c>
      <c r="E4" s="9" t="s">
        <v>20</v>
      </c>
      <c r="F4" s="11">
        <v>11988914</v>
      </c>
      <c r="G4" s="12">
        <f>3407704067/1000000000</f>
        <v>3.4077040670000001</v>
      </c>
      <c r="H4" s="13">
        <v>60.07</v>
      </c>
      <c r="I4" s="9">
        <v>73.64</v>
      </c>
      <c r="J4" s="8" t="s">
        <v>22</v>
      </c>
      <c r="K4" s="8" t="s">
        <v>27</v>
      </c>
    </row>
    <row r="5" spans="1:11" ht="15.75" x14ac:dyDescent="0.25">
      <c r="A5" s="9" t="s">
        <v>12</v>
      </c>
      <c r="B5" s="9" t="s">
        <v>8</v>
      </c>
      <c r="C5" s="9">
        <v>32</v>
      </c>
      <c r="D5" s="10">
        <v>43340</v>
      </c>
      <c r="E5" s="9" t="s">
        <v>20</v>
      </c>
      <c r="F5" s="11">
        <v>12773819</v>
      </c>
      <c r="G5" s="12">
        <f>3619818116/1000000000</f>
        <v>3.6198181159999998</v>
      </c>
      <c r="H5" s="13">
        <v>60.17</v>
      </c>
      <c r="I5" s="9">
        <v>59.48</v>
      </c>
      <c r="J5" s="8" t="s">
        <v>22</v>
      </c>
      <c r="K5" s="8" t="s">
        <v>28</v>
      </c>
    </row>
    <row r="6" spans="1:11" ht="15.75" x14ac:dyDescent="0.25">
      <c r="A6" s="9" t="s">
        <v>13</v>
      </c>
      <c r="B6" s="9" t="s">
        <v>8</v>
      </c>
      <c r="C6" s="9">
        <v>32</v>
      </c>
      <c r="D6" s="10">
        <v>43340</v>
      </c>
      <c r="E6" s="9" t="s">
        <v>20</v>
      </c>
      <c r="F6" s="11">
        <v>13502029</v>
      </c>
      <c r="G6" s="12">
        <f>3840288476/1000000000</f>
        <v>3.840288476</v>
      </c>
      <c r="H6" s="13">
        <v>59.72</v>
      </c>
      <c r="I6" s="9">
        <v>64.17</v>
      </c>
      <c r="J6" s="8" t="s">
        <v>22</v>
      </c>
      <c r="K6" s="8" t="s">
        <v>29</v>
      </c>
    </row>
    <row r="7" spans="1:11" ht="15.75" x14ac:dyDescent="0.25">
      <c r="A7" s="9" t="s">
        <v>14</v>
      </c>
      <c r="B7" s="9" t="s">
        <v>8</v>
      </c>
      <c r="C7" s="9">
        <v>40</v>
      </c>
      <c r="D7" s="10">
        <v>43340</v>
      </c>
      <c r="E7" s="9" t="s">
        <v>20</v>
      </c>
      <c r="F7" s="11">
        <v>16373011</v>
      </c>
      <c r="G7" s="12">
        <f>4655863359/1000000000</f>
        <v>4.6558633589999996</v>
      </c>
      <c r="H7" s="13">
        <v>55.24</v>
      </c>
      <c r="I7" s="9">
        <v>87.17</v>
      </c>
      <c r="J7" s="8" t="s">
        <v>22</v>
      </c>
      <c r="K7" s="8" t="s">
        <v>30</v>
      </c>
    </row>
    <row r="8" spans="1:11" ht="15.75" x14ac:dyDescent="0.25">
      <c r="A8" s="9" t="s">
        <v>15</v>
      </c>
      <c r="B8" s="9" t="s">
        <v>8</v>
      </c>
      <c r="C8" s="9">
        <v>42</v>
      </c>
      <c r="D8" s="10">
        <v>43340</v>
      </c>
      <c r="E8" s="9" t="s">
        <v>20</v>
      </c>
      <c r="F8" s="11">
        <v>21322854</v>
      </c>
      <c r="G8" s="12">
        <f>6074646332/1000000000</f>
        <v>6.0746463320000004</v>
      </c>
      <c r="H8" s="13">
        <v>53.41</v>
      </c>
      <c r="I8" s="9">
        <v>79.19</v>
      </c>
      <c r="J8" s="8" t="s">
        <v>22</v>
      </c>
      <c r="K8" s="8" t="s">
        <v>32</v>
      </c>
    </row>
    <row r="9" spans="1:11" ht="15.75" x14ac:dyDescent="0.25">
      <c r="A9" s="9" t="s">
        <v>16</v>
      </c>
      <c r="B9" s="9" t="s">
        <v>8</v>
      </c>
      <c r="C9" s="9">
        <v>45</v>
      </c>
      <c r="D9" s="10">
        <v>43340</v>
      </c>
      <c r="E9" s="9" t="s">
        <v>20</v>
      </c>
      <c r="F9" s="11">
        <v>21151043</v>
      </c>
      <c r="G9" s="12">
        <f>5955800755/1000000000</f>
        <v>5.9558007550000003</v>
      </c>
      <c r="H9" s="13">
        <v>54.28</v>
      </c>
      <c r="I9" s="9">
        <v>79.52</v>
      </c>
      <c r="J9" s="8" t="s">
        <v>22</v>
      </c>
      <c r="K9" s="8" t="s">
        <v>31</v>
      </c>
    </row>
    <row r="10" spans="1:11" ht="15.75" x14ac:dyDescent="0.25">
      <c r="A10" s="9" t="s">
        <v>17</v>
      </c>
      <c r="B10" s="9" t="s">
        <v>8</v>
      </c>
      <c r="C10" s="9">
        <v>19</v>
      </c>
      <c r="D10" s="10">
        <v>43340</v>
      </c>
      <c r="E10" s="9" t="s">
        <v>20</v>
      </c>
      <c r="F10" s="11">
        <v>17865045</v>
      </c>
      <c r="G10" s="12">
        <f>5087501984/1000000000</f>
        <v>5.0875019840000002</v>
      </c>
      <c r="H10" s="13">
        <v>58.31</v>
      </c>
      <c r="I10" s="9">
        <v>24.59</v>
      </c>
      <c r="J10" s="8" t="s">
        <v>22</v>
      </c>
      <c r="K10" s="8" t="s">
        <v>23</v>
      </c>
    </row>
    <row r="11" spans="1:11" ht="15.75" x14ac:dyDescent="0.25">
      <c r="A11" s="9" t="s">
        <v>18</v>
      </c>
      <c r="B11" s="9" t="s">
        <v>8</v>
      </c>
      <c r="C11" s="9">
        <v>19</v>
      </c>
      <c r="D11" s="10">
        <v>43340</v>
      </c>
      <c r="E11" s="9" t="s">
        <v>20</v>
      </c>
      <c r="F11" s="11">
        <v>18102748</v>
      </c>
      <c r="G11" s="12">
        <f>5131770077/1000000000</f>
        <v>5.1317700769999997</v>
      </c>
      <c r="H11" s="13">
        <v>58.51</v>
      </c>
      <c r="I11" s="9">
        <v>25.41</v>
      </c>
      <c r="J11" s="8" t="s">
        <v>22</v>
      </c>
      <c r="K11" s="8" t="s">
        <v>25</v>
      </c>
    </row>
    <row r="12" spans="1:11" ht="15.75" x14ac:dyDescent="0.25">
      <c r="A12" s="9" t="s">
        <v>19</v>
      </c>
      <c r="B12" s="9" t="s">
        <v>8</v>
      </c>
      <c r="C12" s="9">
        <v>19</v>
      </c>
      <c r="D12" s="10">
        <v>43340</v>
      </c>
      <c r="E12" s="9" t="s">
        <v>20</v>
      </c>
      <c r="F12" s="11">
        <v>13743453</v>
      </c>
      <c r="G12" s="12">
        <f>3880496695/1000000000</f>
        <v>3.8804966950000002</v>
      </c>
      <c r="H12" s="13">
        <v>56.98</v>
      </c>
      <c r="I12" s="9">
        <v>25.19</v>
      </c>
      <c r="J12" s="8" t="s">
        <v>22</v>
      </c>
      <c r="K12" s="8" t="s">
        <v>26</v>
      </c>
    </row>
    <row r="13" spans="1:11" s="14" customFormat="1" ht="15.75" x14ac:dyDescent="0.25">
      <c r="A13" s="14" t="s">
        <v>9</v>
      </c>
      <c r="B13" s="15" t="s">
        <v>33</v>
      </c>
      <c r="C13" s="15" t="s">
        <v>33</v>
      </c>
      <c r="D13" s="15" t="s">
        <v>33</v>
      </c>
      <c r="E13" s="15" t="s">
        <v>33</v>
      </c>
      <c r="F13" s="16">
        <f>SUM(F4:F12)</f>
        <v>146822916</v>
      </c>
      <c r="G13" s="17">
        <f>SUM(G4:G12)</f>
        <v>41.653889860999996</v>
      </c>
      <c r="H13" s="15" t="s">
        <v>33</v>
      </c>
      <c r="I13" s="15" t="s">
        <v>33</v>
      </c>
      <c r="J13" s="15" t="s">
        <v>33</v>
      </c>
      <c r="K13" s="15" t="s">
        <v>33</v>
      </c>
    </row>
  </sheetData>
  <mergeCells count="1">
    <mergeCell ref="A1:I1"/>
  </mergeCells>
  <hyperlinks>
    <hyperlink ref="K10" r:id="rId1"/>
    <hyperlink ref="K11" r:id="rId2"/>
    <hyperlink ref="K12" r:id="rId3"/>
    <hyperlink ref="K4" r:id="rId4"/>
    <hyperlink ref="K5" r:id="rId5"/>
    <hyperlink ref="K6" r:id="rId6"/>
    <hyperlink ref="K7" r:id="rId7"/>
    <hyperlink ref="K9" r:id="rId8"/>
    <hyperlink ref="K8" r:id="rId9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3" workbookViewId="0">
      <selection activeCell="D30" sqref="D30"/>
    </sheetView>
  </sheetViews>
  <sheetFormatPr defaultRowHeight="15.75" x14ac:dyDescent="0.25"/>
  <cols>
    <col min="1" max="2" width="20.875" customWidth="1"/>
    <col min="3" max="4" width="13.5" customWidth="1"/>
    <col min="5" max="5" width="14.75" customWidth="1"/>
    <col min="6" max="6" width="19.5" customWidth="1"/>
    <col min="7" max="7" width="21.75" customWidth="1"/>
    <col min="8" max="8" width="23.375" customWidth="1"/>
    <col min="9" max="9" width="21" customWidth="1"/>
  </cols>
  <sheetData>
    <row r="1" spans="1:9" s="1" customFormat="1" x14ac:dyDescent="0.25">
      <c r="A1" s="18" t="s">
        <v>35</v>
      </c>
      <c r="B1" s="18"/>
      <c r="C1" s="18"/>
      <c r="D1" s="18"/>
      <c r="E1" s="18"/>
      <c r="F1" s="18"/>
      <c r="G1" s="18"/>
    </row>
    <row r="2" spans="1:9" s="1" customFormat="1" ht="15" x14ac:dyDescent="0.25">
      <c r="F2" s="2"/>
    </row>
    <row r="3" spans="1:9" s="7" customFormat="1" ht="31.5" x14ac:dyDescent="0.25">
      <c r="A3" s="3" t="s">
        <v>0</v>
      </c>
      <c r="B3" s="3" t="s">
        <v>62</v>
      </c>
      <c r="C3" s="3" t="s">
        <v>36</v>
      </c>
      <c r="D3" s="3" t="s">
        <v>38</v>
      </c>
      <c r="E3" s="3" t="s">
        <v>10</v>
      </c>
      <c r="F3" s="4" t="s">
        <v>4</v>
      </c>
      <c r="G3" s="5" t="s">
        <v>40</v>
      </c>
      <c r="H3" s="6" t="s">
        <v>6</v>
      </c>
      <c r="I3" s="6" t="s">
        <v>7</v>
      </c>
    </row>
    <row r="4" spans="1:9" x14ac:dyDescent="0.25">
      <c r="A4" t="s">
        <v>93</v>
      </c>
      <c r="B4" t="s">
        <v>63</v>
      </c>
      <c r="C4" s="9" t="s">
        <v>94</v>
      </c>
      <c r="D4">
        <v>24</v>
      </c>
      <c r="E4" s="9">
        <v>45</v>
      </c>
      <c r="F4" s="19">
        <v>114355547</v>
      </c>
      <c r="G4" s="12">
        <f>17228386525/1000000</f>
        <v>17228.386525000002</v>
      </c>
      <c r="H4" s="8" t="s">
        <v>22</v>
      </c>
      <c r="I4" s="8" t="s">
        <v>97</v>
      </c>
    </row>
    <row r="5" spans="1:9" x14ac:dyDescent="0.25">
      <c r="A5" t="s">
        <v>92</v>
      </c>
      <c r="B5" t="s">
        <v>63</v>
      </c>
      <c r="C5" s="9" t="s">
        <v>94</v>
      </c>
      <c r="D5">
        <v>24</v>
      </c>
      <c r="E5" s="9">
        <v>45</v>
      </c>
      <c r="F5" s="19">
        <v>97409915</v>
      </c>
      <c r="G5" s="12">
        <f>14674894571/1000000</f>
        <v>14674.894571000001</v>
      </c>
      <c r="H5" s="8" t="s">
        <v>22</v>
      </c>
      <c r="I5" s="8" t="s">
        <v>95</v>
      </c>
    </row>
    <row r="6" spans="1:9" x14ac:dyDescent="0.25">
      <c r="A6" t="s">
        <v>91</v>
      </c>
      <c r="B6" t="s">
        <v>63</v>
      </c>
      <c r="C6" s="9" t="s">
        <v>94</v>
      </c>
      <c r="D6">
        <v>24</v>
      </c>
      <c r="E6" s="9">
        <v>45</v>
      </c>
      <c r="F6" s="19">
        <v>60700142</v>
      </c>
      <c r="G6" s="12">
        <f>9138642309/1000000</f>
        <v>9138.6423090000008</v>
      </c>
      <c r="H6" s="8" t="s">
        <v>22</v>
      </c>
      <c r="I6" s="8" t="s">
        <v>96</v>
      </c>
    </row>
    <row r="7" spans="1:9" x14ac:dyDescent="0.25">
      <c r="A7" t="s">
        <v>89</v>
      </c>
      <c r="B7" t="s">
        <v>63</v>
      </c>
      <c r="C7" s="9" t="s">
        <v>82</v>
      </c>
      <c r="D7">
        <v>96</v>
      </c>
      <c r="E7" s="9">
        <v>45</v>
      </c>
      <c r="F7" s="19">
        <v>67685002</v>
      </c>
      <c r="G7" s="12">
        <f>10193554649/1000000</f>
        <v>10193.554649</v>
      </c>
      <c r="H7" s="8" t="s">
        <v>22</v>
      </c>
      <c r="I7" s="8" t="s">
        <v>90</v>
      </c>
    </row>
    <row r="8" spans="1:9" x14ac:dyDescent="0.25">
      <c r="A8" t="s">
        <v>83</v>
      </c>
      <c r="B8" t="s">
        <v>63</v>
      </c>
      <c r="C8" s="9" t="s">
        <v>82</v>
      </c>
      <c r="D8">
        <v>96</v>
      </c>
      <c r="E8" s="9">
        <v>45</v>
      </c>
      <c r="F8" s="19">
        <v>108418870</v>
      </c>
      <c r="G8" s="12">
        <f>16339697296/1000000</f>
        <v>16339.697296</v>
      </c>
      <c r="H8" s="8" t="s">
        <v>22</v>
      </c>
      <c r="I8" s="8" t="s">
        <v>84</v>
      </c>
    </row>
    <row r="9" spans="1:9" x14ac:dyDescent="0.25">
      <c r="A9" t="s">
        <v>80</v>
      </c>
      <c r="B9" t="s">
        <v>63</v>
      </c>
      <c r="C9" s="9" t="s">
        <v>82</v>
      </c>
      <c r="D9">
        <v>96</v>
      </c>
      <c r="E9" s="9">
        <v>45</v>
      </c>
      <c r="F9" s="19">
        <v>65800489</v>
      </c>
      <c r="G9" s="12">
        <f>9907878266/1000000</f>
        <v>9907.8782659999997</v>
      </c>
      <c r="H9" s="8" t="s">
        <v>22</v>
      </c>
      <c r="I9" s="8" t="s">
        <v>81</v>
      </c>
    </row>
    <row r="10" spans="1:9" x14ac:dyDescent="0.25">
      <c r="A10" t="s">
        <v>79</v>
      </c>
      <c r="B10" t="s">
        <v>63</v>
      </c>
      <c r="C10" s="9" t="s">
        <v>61</v>
      </c>
      <c r="D10">
        <v>96</v>
      </c>
      <c r="E10" s="9">
        <v>45</v>
      </c>
      <c r="F10" s="19">
        <v>3866445</v>
      </c>
      <c r="G10" s="12">
        <f>581388200/1000000</f>
        <v>581.38819999999998</v>
      </c>
      <c r="H10" s="8" t="s">
        <v>22</v>
      </c>
      <c r="I10" s="8" t="s">
        <v>78</v>
      </c>
    </row>
    <row r="11" spans="1:9" x14ac:dyDescent="0.25">
      <c r="A11" t="s">
        <v>77</v>
      </c>
      <c r="B11" t="s">
        <v>63</v>
      </c>
      <c r="C11" s="9" t="s">
        <v>61</v>
      </c>
      <c r="D11">
        <v>96</v>
      </c>
      <c r="E11" s="9">
        <v>45</v>
      </c>
      <c r="F11" s="19">
        <v>25819707</v>
      </c>
      <c r="G11" s="12">
        <f>3877919224/1000000</f>
        <v>3877.9192240000002</v>
      </c>
      <c r="H11" s="8" t="s">
        <v>22</v>
      </c>
      <c r="I11" s="8" t="s">
        <v>76</v>
      </c>
    </row>
    <row r="12" spans="1:9" x14ac:dyDescent="0.25">
      <c r="A12" t="s">
        <v>75</v>
      </c>
      <c r="B12" t="s">
        <v>63</v>
      </c>
      <c r="C12" s="9" t="s">
        <v>61</v>
      </c>
      <c r="D12">
        <v>96</v>
      </c>
      <c r="E12" s="9">
        <v>45</v>
      </c>
      <c r="F12" s="19">
        <v>66404560</v>
      </c>
      <c r="G12" s="12">
        <f>9983276695/1000000</f>
        <v>9983.2766950000005</v>
      </c>
      <c r="H12" s="8" t="s">
        <v>22</v>
      </c>
      <c r="I12" s="8" t="s">
        <v>74</v>
      </c>
    </row>
    <row r="13" spans="1:9" x14ac:dyDescent="0.25">
      <c r="A13" t="s">
        <v>72</v>
      </c>
      <c r="B13" t="s">
        <v>63</v>
      </c>
      <c r="C13" s="9" t="s">
        <v>61</v>
      </c>
      <c r="D13">
        <v>48</v>
      </c>
      <c r="E13" s="9">
        <v>45</v>
      </c>
      <c r="F13" s="19">
        <v>7169526</v>
      </c>
      <c r="G13" s="12">
        <f>1080528095/1000000</f>
        <v>1080.5280949999999</v>
      </c>
      <c r="H13" s="8" t="s">
        <v>22</v>
      </c>
      <c r="I13" s="8" t="s">
        <v>73</v>
      </c>
    </row>
    <row r="14" spans="1:9" x14ac:dyDescent="0.25">
      <c r="A14" t="s">
        <v>71</v>
      </c>
      <c r="B14" t="s">
        <v>63</v>
      </c>
      <c r="C14" s="9" t="s">
        <v>61</v>
      </c>
      <c r="D14">
        <v>48</v>
      </c>
      <c r="E14" s="9">
        <v>45</v>
      </c>
      <c r="F14" s="19">
        <v>50517391</v>
      </c>
      <c r="G14" s="12">
        <f>7613445780/1000000</f>
        <v>7613.44578</v>
      </c>
      <c r="H14" s="8" t="s">
        <v>22</v>
      </c>
      <c r="I14" s="8" t="s">
        <v>70</v>
      </c>
    </row>
    <row r="15" spans="1:9" x14ac:dyDescent="0.25">
      <c r="A15" t="s">
        <v>68</v>
      </c>
      <c r="B15" t="s">
        <v>63</v>
      </c>
      <c r="C15" s="9" t="s">
        <v>61</v>
      </c>
      <c r="D15">
        <v>48</v>
      </c>
      <c r="E15" s="9">
        <v>45</v>
      </c>
      <c r="F15" s="19">
        <v>63533906</v>
      </c>
      <c r="G15" s="12">
        <f>9571195892/1000000</f>
        <v>9571.1958919999997</v>
      </c>
      <c r="H15" s="8" t="s">
        <v>22</v>
      </c>
      <c r="I15" s="8" t="s">
        <v>69</v>
      </c>
    </row>
    <row r="16" spans="1:9" x14ac:dyDescent="0.25">
      <c r="A16" t="s">
        <v>66</v>
      </c>
      <c r="B16" t="s">
        <v>63</v>
      </c>
      <c r="C16" s="9" t="s">
        <v>61</v>
      </c>
      <c r="D16">
        <v>168</v>
      </c>
      <c r="E16" s="9">
        <v>45</v>
      </c>
      <c r="F16" s="19">
        <v>15929088</v>
      </c>
      <c r="G16" s="12">
        <f>2394990180/1000000</f>
        <v>2394.9901799999998</v>
      </c>
      <c r="H16" s="8" t="s">
        <v>22</v>
      </c>
      <c r="I16" s="8" t="s">
        <v>67</v>
      </c>
    </row>
    <row r="17" spans="1:9" x14ac:dyDescent="0.25">
      <c r="A17" t="s">
        <v>64</v>
      </c>
      <c r="B17" t="s">
        <v>63</v>
      </c>
      <c r="C17" s="9" t="s">
        <v>61</v>
      </c>
      <c r="D17">
        <v>168</v>
      </c>
      <c r="E17" s="9">
        <v>45</v>
      </c>
      <c r="F17" s="19">
        <v>20406198</v>
      </c>
      <c r="G17" s="12">
        <f>3069216175/1000000</f>
        <v>3069.216175</v>
      </c>
      <c r="H17" s="8" t="s">
        <v>22</v>
      </c>
      <c r="I17" s="8" t="s">
        <v>65</v>
      </c>
    </row>
    <row r="18" spans="1:9" x14ac:dyDescent="0.25">
      <c r="A18" t="s">
        <v>60</v>
      </c>
      <c r="B18" t="s">
        <v>63</v>
      </c>
      <c r="C18" s="9" t="s">
        <v>61</v>
      </c>
      <c r="D18">
        <v>168</v>
      </c>
      <c r="E18" s="9">
        <v>45</v>
      </c>
      <c r="F18" s="19">
        <v>4563477</v>
      </c>
      <c r="G18" s="12">
        <f>686506036/1000000</f>
        <v>686.50603599999999</v>
      </c>
      <c r="H18" s="8" t="s">
        <v>22</v>
      </c>
      <c r="I18" s="8" t="s">
        <v>59</v>
      </c>
    </row>
    <row r="19" spans="1:9" x14ac:dyDescent="0.25">
      <c r="A19" t="s">
        <v>87</v>
      </c>
      <c r="B19" t="s">
        <v>63</v>
      </c>
      <c r="C19" s="9" t="s">
        <v>58</v>
      </c>
      <c r="D19">
        <v>96</v>
      </c>
      <c r="E19" s="9">
        <v>45</v>
      </c>
      <c r="F19" s="19">
        <v>50359478</v>
      </c>
      <c r="G19" s="12">
        <f>7588174559/1000000</f>
        <v>7588.174559</v>
      </c>
      <c r="H19" s="8" t="s">
        <v>22</v>
      </c>
      <c r="I19" s="8" t="s">
        <v>88</v>
      </c>
    </row>
    <row r="20" spans="1:9" x14ac:dyDescent="0.25">
      <c r="A20" t="s">
        <v>85</v>
      </c>
      <c r="B20" t="s">
        <v>63</v>
      </c>
      <c r="C20" s="9" t="s">
        <v>58</v>
      </c>
      <c r="D20">
        <v>96</v>
      </c>
      <c r="E20" s="9">
        <v>45</v>
      </c>
      <c r="F20" s="19">
        <v>35584016</v>
      </c>
      <c r="G20" s="12">
        <f>5357008117/1000000</f>
        <v>5357.0081170000003</v>
      </c>
      <c r="H20" s="8" t="s">
        <v>22</v>
      </c>
      <c r="I20" s="8" t="s">
        <v>86</v>
      </c>
    </row>
    <row r="21" spans="1:9" x14ac:dyDescent="0.25">
      <c r="A21" t="s">
        <v>57</v>
      </c>
      <c r="B21" t="s">
        <v>63</v>
      </c>
      <c r="C21" s="9" t="s">
        <v>58</v>
      </c>
      <c r="D21">
        <v>96</v>
      </c>
      <c r="E21" s="9">
        <v>45</v>
      </c>
      <c r="F21" s="19">
        <v>19239462</v>
      </c>
      <c r="G21" s="12">
        <f>2893703903/1000000</f>
        <v>2893.7039030000001</v>
      </c>
      <c r="H21" s="8" t="s">
        <v>22</v>
      </c>
      <c r="I21" s="8" t="s">
        <v>56</v>
      </c>
    </row>
    <row r="22" spans="1:9" x14ac:dyDescent="0.25">
      <c r="A22" t="s">
        <v>54</v>
      </c>
      <c r="B22" t="s">
        <v>63</v>
      </c>
      <c r="C22" s="9" t="s">
        <v>41</v>
      </c>
      <c r="D22">
        <v>96</v>
      </c>
      <c r="E22" s="9">
        <v>45</v>
      </c>
      <c r="F22" s="19">
        <v>15377967</v>
      </c>
      <c r="G22" s="12">
        <f>2308100498/1000000</f>
        <v>2308.1004979999998</v>
      </c>
      <c r="H22" s="8" t="s">
        <v>22</v>
      </c>
      <c r="I22" s="8" t="s">
        <v>55</v>
      </c>
    </row>
    <row r="23" spans="1:9" x14ac:dyDescent="0.25">
      <c r="A23" t="s">
        <v>52</v>
      </c>
      <c r="B23" t="s">
        <v>63</v>
      </c>
      <c r="C23" s="9" t="s">
        <v>41</v>
      </c>
      <c r="D23">
        <v>96</v>
      </c>
      <c r="E23" s="9">
        <v>45</v>
      </c>
      <c r="F23" s="19">
        <v>6750327</v>
      </c>
      <c r="G23" s="12">
        <f>1010634117/1000000</f>
        <v>1010.6341169999999</v>
      </c>
      <c r="H23" s="8" t="s">
        <v>22</v>
      </c>
      <c r="I23" s="8" t="s">
        <v>53</v>
      </c>
    </row>
    <row r="24" spans="1:9" x14ac:dyDescent="0.25">
      <c r="A24" t="s">
        <v>50</v>
      </c>
      <c r="B24" t="s">
        <v>63</v>
      </c>
      <c r="C24" s="9" t="s">
        <v>41</v>
      </c>
      <c r="D24">
        <v>96</v>
      </c>
      <c r="E24" s="9">
        <v>45</v>
      </c>
      <c r="F24" s="19">
        <v>68109812</v>
      </c>
      <c r="G24" s="12">
        <f>10257900565/1000000</f>
        <v>10257.900565</v>
      </c>
      <c r="H24" s="8" t="s">
        <v>22</v>
      </c>
      <c r="I24" s="8" t="s">
        <v>51</v>
      </c>
    </row>
    <row r="25" spans="1:9" x14ac:dyDescent="0.25">
      <c r="A25" t="s">
        <v>48</v>
      </c>
      <c r="B25" t="s">
        <v>63</v>
      </c>
      <c r="C25" s="9" t="s">
        <v>41</v>
      </c>
      <c r="D25">
        <v>48</v>
      </c>
      <c r="E25" s="9">
        <v>45</v>
      </c>
      <c r="F25" s="19">
        <v>22385773</v>
      </c>
      <c r="G25" s="12">
        <f>3369318426/1000000</f>
        <v>3369.3184259999998</v>
      </c>
      <c r="H25" s="8" t="s">
        <v>22</v>
      </c>
      <c r="I25" s="8" t="s">
        <v>49</v>
      </c>
    </row>
    <row r="26" spans="1:9" x14ac:dyDescent="0.25">
      <c r="A26" t="s">
        <v>46</v>
      </c>
      <c r="B26" t="s">
        <v>63</v>
      </c>
      <c r="C26" s="9" t="s">
        <v>41</v>
      </c>
      <c r="D26">
        <v>48</v>
      </c>
      <c r="E26" s="9">
        <v>45</v>
      </c>
      <c r="F26" s="19">
        <v>509743</v>
      </c>
      <c r="G26" s="12">
        <f>72424465/1000000</f>
        <v>72.424464999999998</v>
      </c>
      <c r="H26" s="8" t="s">
        <v>22</v>
      </c>
      <c r="I26" s="8" t="s">
        <v>47</v>
      </c>
    </row>
    <row r="27" spans="1:9" x14ac:dyDescent="0.25">
      <c r="A27" t="s">
        <v>44</v>
      </c>
      <c r="B27" t="s">
        <v>63</v>
      </c>
      <c r="C27" s="9" t="s">
        <v>41</v>
      </c>
      <c r="D27">
        <v>48</v>
      </c>
      <c r="E27" s="9">
        <v>45</v>
      </c>
      <c r="F27" s="19">
        <v>1927326</v>
      </c>
      <c r="G27" s="12">
        <f>286138019/1000000</f>
        <v>286.13801899999999</v>
      </c>
      <c r="H27" s="8" t="s">
        <v>22</v>
      </c>
      <c r="I27" s="8" t="s">
        <v>45</v>
      </c>
    </row>
    <row r="28" spans="1:9" x14ac:dyDescent="0.25">
      <c r="A28" t="s">
        <v>43</v>
      </c>
      <c r="B28" t="s">
        <v>63</v>
      </c>
      <c r="C28" s="9" t="s">
        <v>41</v>
      </c>
      <c r="D28" s="9">
        <v>168</v>
      </c>
      <c r="E28" s="9">
        <v>45</v>
      </c>
      <c r="F28" s="19">
        <v>2096176</v>
      </c>
      <c r="G28" s="12">
        <f>312552968/1000000</f>
        <v>312.55296800000002</v>
      </c>
      <c r="H28" s="8" t="s">
        <v>22</v>
      </c>
      <c r="I28" s="8" t="s">
        <v>42</v>
      </c>
    </row>
    <row r="29" spans="1:9" x14ac:dyDescent="0.25">
      <c r="A29" t="s">
        <v>37</v>
      </c>
      <c r="B29" t="s">
        <v>63</v>
      </c>
      <c r="C29" s="9" t="s">
        <v>41</v>
      </c>
      <c r="D29" s="9">
        <v>168</v>
      </c>
      <c r="E29" s="9">
        <v>45</v>
      </c>
      <c r="F29" s="19">
        <v>84589</v>
      </c>
      <c r="G29" s="12">
        <f>12690979/1000000</f>
        <v>12.690979</v>
      </c>
      <c r="H29" s="8" t="s">
        <v>22</v>
      </c>
      <c r="I29" s="8" t="s">
        <v>39</v>
      </c>
    </row>
    <row r="30" spans="1:9" x14ac:dyDescent="0.25">
      <c r="A30" t="s">
        <v>99</v>
      </c>
      <c r="B30" t="s">
        <v>63</v>
      </c>
      <c r="C30" s="9" t="s">
        <v>41</v>
      </c>
      <c r="D30">
        <v>168</v>
      </c>
      <c r="E30" s="9">
        <v>45</v>
      </c>
      <c r="F30" s="19">
        <v>26191559</v>
      </c>
      <c r="G30" s="12">
        <f>3941645839/1000000</f>
        <v>3941.6458389999998</v>
      </c>
      <c r="H30" s="8" t="s">
        <v>22</v>
      </c>
      <c r="I30" s="8" t="s">
        <v>98</v>
      </c>
    </row>
    <row r="31" spans="1:9" s="1" customFormat="1" x14ac:dyDescent="0.25">
      <c r="A31" t="s">
        <v>100</v>
      </c>
      <c r="B31" s="20" t="s">
        <v>33</v>
      </c>
      <c r="C31" s="20" t="s">
        <v>33</v>
      </c>
      <c r="D31" s="20" t="s">
        <v>33</v>
      </c>
      <c r="E31" s="20" t="s">
        <v>33</v>
      </c>
      <c r="F31" s="19">
        <f>SUM(F4:F30)</f>
        <v>1021196491</v>
      </c>
      <c r="G31" s="19">
        <f t="shared" ref="G31" si="0">SUM(G4:G30)</f>
        <v>153751.81234800001</v>
      </c>
      <c r="H31" s="20" t="s">
        <v>33</v>
      </c>
      <c r="I31" s="20" t="s">
        <v>33</v>
      </c>
    </row>
  </sheetData>
  <sortState ref="A4:I31">
    <sortCondition descending="1" ref="A4:A31"/>
  </sortState>
  <mergeCells count="1">
    <mergeCell ref="A1:G1"/>
  </mergeCells>
  <hyperlinks>
    <hyperlink ref="I29" r:id="rId1" display="https://dataview.ncbi.nlm.nih.gov/object/SRR10095372"/>
    <hyperlink ref="I28" r:id="rId2" display="https://dataview.ncbi.nlm.nih.gov/object/SRR10095371"/>
    <hyperlink ref="I27" r:id="rId3" display="https://dataview.ncbi.nlm.nih.gov/object/SRR10095370"/>
    <hyperlink ref="I26" r:id="rId4" display="https://dataview.ncbi.nlm.nih.gov/object/SRR10095369"/>
    <hyperlink ref="I25" r:id="rId5" display="https://dataview.ncbi.nlm.nih.gov/object/SRR10095368"/>
    <hyperlink ref="I24" r:id="rId6" display="https://dataview.ncbi.nlm.nih.gov/object/SRR10095367"/>
    <hyperlink ref="I23" r:id="rId7" display="https://dataview.ncbi.nlm.nih.gov/object/SRR10095366"/>
    <hyperlink ref="I22" r:id="rId8" display="https://dataview.ncbi.nlm.nih.gov/object/SRR10095365"/>
    <hyperlink ref="I21" r:id="rId9" display="https://dataview.ncbi.nlm.nih.gov/object/SRR10095364"/>
    <hyperlink ref="I18" r:id="rId10" display="https://dataview.ncbi.nlm.nih.gov/object/SRR10095360"/>
    <hyperlink ref="I17" r:id="rId11" display="https://dataview.ncbi.nlm.nih.gov/object/SRR10095359"/>
    <hyperlink ref="I16" r:id="rId12" display="https://dataview.ncbi.nlm.nih.gov/object/SRR10095358"/>
    <hyperlink ref="I15" r:id="rId13" display="https://dataview.ncbi.nlm.nih.gov/object/SRR10095357"/>
    <hyperlink ref="I14" r:id="rId14" display="https://dataview.ncbi.nlm.nih.gov/object/SRR10095356"/>
    <hyperlink ref="I13" r:id="rId15" display="https://dataview.ncbi.nlm.nih.gov/object/SRR10095355"/>
    <hyperlink ref="I12" r:id="rId16" display="https://dataview.ncbi.nlm.nih.gov/object/SRR10095354"/>
    <hyperlink ref="I11" r:id="rId17" display="https://dataview.ncbi.nlm.nih.gov/object/SRR10095353"/>
    <hyperlink ref="I10" r:id="rId18" display="https://dataview.ncbi.nlm.nih.gov/object/SRR10095352"/>
    <hyperlink ref="I9" r:id="rId19" display="https://dataview.ncbi.nlm.nih.gov/object/SRR10095350"/>
    <hyperlink ref="I8" r:id="rId20" display="https://dataview.ncbi.nlm.nih.gov/object/SRR10095349"/>
    <hyperlink ref="I20" r:id="rId21" display="https://dataview.ncbi.nlm.nih.gov/object/SRR10095363"/>
    <hyperlink ref="I19" r:id="rId22" display="https://dataview.ncbi.nlm.nih.gov/object/SRR10095361"/>
    <hyperlink ref="I7" r:id="rId23" display="https://dataview.ncbi.nlm.nih.gov/object/SRR10095348"/>
    <hyperlink ref="I5" r:id="rId24" display="https://dataview.ncbi.nlm.nih.gov/object/SRR10095346"/>
    <hyperlink ref="I6" r:id="rId25" display="https://dataview.ncbi.nlm.nih.gov/object/SRR10095347"/>
    <hyperlink ref="I4" r:id="rId26" display="https://dataview.ncbi.nlm.nih.gov/object/SRR10095345"/>
    <hyperlink ref="I30" r:id="rId27" display="https://dataview.ncbi.nlm.nih.gov/object/SRR1009533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6" sqref="B6"/>
    </sheetView>
  </sheetViews>
  <sheetFormatPr defaultRowHeight="15.75" x14ac:dyDescent="0.25"/>
  <cols>
    <col min="1" max="1" width="25.25" customWidth="1"/>
    <col min="2" max="2" width="19.375" customWidth="1"/>
    <col min="3" max="3" width="16.25" customWidth="1"/>
  </cols>
  <sheetData>
    <row r="1" spans="1:3" x14ac:dyDescent="0.25">
      <c r="A1" t="s">
        <v>101</v>
      </c>
      <c r="B1" t="s">
        <v>124</v>
      </c>
      <c r="C1" t="s">
        <v>123</v>
      </c>
    </row>
    <row r="2" spans="1:3" x14ac:dyDescent="0.25">
      <c r="A2" t="s">
        <v>102</v>
      </c>
      <c r="B2">
        <v>3071984</v>
      </c>
      <c r="C2">
        <v>156367</v>
      </c>
    </row>
    <row r="3" spans="1:3" x14ac:dyDescent="0.25">
      <c r="A3" t="s">
        <v>103</v>
      </c>
      <c r="B3">
        <v>465435</v>
      </c>
      <c r="C3">
        <v>5549</v>
      </c>
    </row>
    <row r="4" spans="1:3" x14ac:dyDescent="0.25">
      <c r="A4" t="s">
        <v>104</v>
      </c>
      <c r="B4">
        <v>48611</v>
      </c>
      <c r="C4">
        <v>62</v>
      </c>
    </row>
    <row r="5" spans="1:3" x14ac:dyDescent="0.25">
      <c r="A5" t="s">
        <v>105</v>
      </c>
      <c r="B5">
        <v>19189</v>
      </c>
      <c r="C5">
        <v>2</v>
      </c>
    </row>
    <row r="6" spans="1:3" x14ac:dyDescent="0.25">
      <c r="A6" t="s">
        <v>106</v>
      </c>
      <c r="B6">
        <v>4886</v>
      </c>
      <c r="C6">
        <v>0</v>
      </c>
    </row>
    <row r="7" spans="1:3" x14ac:dyDescent="0.25">
      <c r="A7" t="s">
        <v>107</v>
      </c>
      <c r="B7">
        <v>1463</v>
      </c>
      <c r="C7">
        <v>0</v>
      </c>
    </row>
    <row r="8" spans="1:3" x14ac:dyDescent="0.25">
      <c r="A8" t="s">
        <v>108</v>
      </c>
      <c r="B8">
        <v>2703460264</v>
      </c>
      <c r="C8">
        <v>59657651</v>
      </c>
    </row>
    <row r="9" spans="1:3" x14ac:dyDescent="0.25">
      <c r="A9" t="s">
        <v>109</v>
      </c>
      <c r="B9">
        <v>1418854560</v>
      </c>
      <c r="C9">
        <v>9012260</v>
      </c>
    </row>
    <row r="10" spans="1:3" x14ac:dyDescent="0.25">
      <c r="A10" t="s">
        <v>110</v>
      </c>
      <c r="B10">
        <v>663747047</v>
      </c>
      <c r="C10">
        <v>416528</v>
      </c>
    </row>
    <row r="11" spans="1:3" x14ac:dyDescent="0.25">
      <c r="A11" t="s">
        <v>111</v>
      </c>
      <c r="B11">
        <v>461653572</v>
      </c>
      <c r="C11">
        <v>25732</v>
      </c>
    </row>
    <row r="12" spans="1:3" x14ac:dyDescent="0.25">
      <c r="A12" t="s">
        <v>112</v>
      </c>
      <c r="B12">
        <v>248088294</v>
      </c>
      <c r="C12">
        <v>0</v>
      </c>
    </row>
    <row r="13" spans="1:3" x14ac:dyDescent="0.25">
      <c r="A13" t="s">
        <v>113</v>
      </c>
      <c r="B13">
        <v>131412030</v>
      </c>
      <c r="C13">
        <v>0</v>
      </c>
    </row>
    <row r="14" spans="1:3" x14ac:dyDescent="0.25">
      <c r="A14" t="s">
        <v>114</v>
      </c>
      <c r="B14">
        <v>1470197</v>
      </c>
      <c r="C14">
        <v>25187</v>
      </c>
    </row>
    <row r="15" spans="1:3" x14ac:dyDescent="0.25">
      <c r="A15" t="s">
        <v>115</v>
      </c>
      <c r="B15">
        <v>618843</v>
      </c>
      <c r="C15">
        <v>14719</v>
      </c>
    </row>
    <row r="16" spans="1:3" x14ac:dyDescent="0.25">
      <c r="A16" t="s">
        <v>116</v>
      </c>
      <c r="B16">
        <v>2091142708</v>
      </c>
      <c r="C16">
        <v>22095280</v>
      </c>
    </row>
    <row r="17" spans="1:3" x14ac:dyDescent="0.25">
      <c r="A17" t="s">
        <v>117</v>
      </c>
      <c r="B17">
        <v>57.12</v>
      </c>
      <c r="C17">
        <v>55.37</v>
      </c>
    </row>
    <row r="18" spans="1:3" x14ac:dyDescent="0.25">
      <c r="A18" t="s">
        <v>118</v>
      </c>
      <c r="B18">
        <v>1877</v>
      </c>
      <c r="C18">
        <v>865</v>
      </c>
    </row>
    <row r="19" spans="1:3" x14ac:dyDescent="0.25">
      <c r="A19" t="s">
        <v>119</v>
      </c>
      <c r="B19">
        <v>823</v>
      </c>
      <c r="C19">
        <v>634</v>
      </c>
    </row>
    <row r="20" spans="1:3" x14ac:dyDescent="0.25">
      <c r="A20" t="s">
        <v>120</v>
      </c>
      <c r="B20">
        <v>182997</v>
      </c>
      <c r="C20">
        <v>7744</v>
      </c>
    </row>
    <row r="21" spans="1:3" x14ac:dyDescent="0.25">
      <c r="A21" t="s">
        <v>121</v>
      </c>
      <c r="B21">
        <v>630902</v>
      </c>
      <c r="C21">
        <v>15300</v>
      </c>
    </row>
    <row r="22" spans="1:3" x14ac:dyDescent="0.25">
      <c r="A22" t="s">
        <v>122</v>
      </c>
      <c r="B22">
        <v>0</v>
      </c>
      <c r="C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SD1 - Metagenomics Stats</vt:lpstr>
      <vt:lpstr>SD2 - Metatranscriptome Stats</vt:lpstr>
      <vt:lpstr>SD3 - Assemblies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2016-08-31T21:51:04Z</dcterms:created>
  <dcterms:modified xsi:type="dcterms:W3CDTF">2020-03-11T19:40:28Z</dcterms:modified>
</cp:coreProperties>
</file>