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FSC\2022-2\CNM7313 - Análise de Investimentos\Materiais Extras\"/>
    </mc:Choice>
  </mc:AlternateContent>
  <xr:revisionPtr revIDLastSave="0" documentId="13_ncr:1_{62934A73-2793-4F3D-A519-5178A3E6EA40}" xr6:coauthVersionLast="47" xr6:coauthVersionMax="47" xr10:uidLastSave="{00000000-0000-0000-0000-000000000000}"/>
  <bookViews>
    <workbookView xWindow="-120" yWindow="-120" windowWidth="29040" windowHeight="15840" activeTab="3" xr2:uid="{6F6A3CB5-9AF3-47F1-977D-A76A0AB7813F}"/>
  </bookViews>
  <sheets>
    <sheet name="SPC" sheetId="6" r:id="rId1"/>
    <sheet name="SAC" sheetId="5" r:id="rId2"/>
    <sheet name="SAM" sheetId="8" r:id="rId3"/>
    <sheet name="Equivalencia de taxas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8" l="1"/>
  <c r="H7" i="8"/>
  <c r="H8" i="8"/>
  <c r="H9" i="8"/>
  <c r="H10" i="8"/>
  <c r="H11" i="8"/>
  <c r="H12" i="8"/>
  <c r="H13" i="8"/>
  <c r="H14" i="8"/>
  <c r="H15" i="8"/>
  <c r="H16" i="8"/>
  <c r="H5" i="8"/>
  <c r="G5" i="8" s="1"/>
  <c r="G6" i="8" s="1"/>
  <c r="G4" i="8"/>
  <c r="C7" i="6"/>
  <c r="J10" i="6" s="1"/>
  <c r="G4" i="6"/>
  <c r="I5" i="6" s="1"/>
  <c r="H15" i="5"/>
  <c r="H16" i="5"/>
  <c r="H6" i="5"/>
  <c r="H7" i="5"/>
  <c r="H8" i="5"/>
  <c r="H9" i="5"/>
  <c r="H10" i="5"/>
  <c r="H11" i="5"/>
  <c r="H12" i="5"/>
  <c r="H13" i="5"/>
  <c r="H14" i="5"/>
  <c r="H5" i="5"/>
  <c r="G4" i="5"/>
  <c r="B10" i="1"/>
  <c r="B4" i="1"/>
  <c r="C10" i="8" l="1"/>
  <c r="G7" i="8"/>
  <c r="J16" i="6"/>
  <c r="G16" i="6" s="1"/>
  <c r="J15" i="6"/>
  <c r="G15" i="6" s="1"/>
  <c r="I16" i="6" s="1"/>
  <c r="J12" i="6"/>
  <c r="G12" i="6" s="1"/>
  <c r="I13" i="6" s="1"/>
  <c r="G10" i="6"/>
  <c r="I11" i="6" s="1"/>
  <c r="J6" i="6"/>
  <c r="J9" i="6"/>
  <c r="J8" i="6"/>
  <c r="J7" i="6"/>
  <c r="J14" i="6"/>
  <c r="J13" i="6"/>
  <c r="J11" i="6"/>
  <c r="J5" i="6"/>
  <c r="G5" i="5"/>
  <c r="G6" i="5" s="1"/>
  <c r="C10" i="5"/>
  <c r="I5" i="5"/>
  <c r="J5" i="5" l="1"/>
  <c r="I5" i="8"/>
  <c r="J5" i="8" s="1"/>
  <c r="G8" i="8"/>
  <c r="I6" i="5"/>
  <c r="H16" i="6"/>
  <c r="H5" i="6"/>
  <c r="G5" i="6"/>
  <c r="I6" i="6" s="1"/>
  <c r="H6" i="6" s="1"/>
  <c r="C13" i="6"/>
  <c r="H13" i="6"/>
  <c r="G13" i="6"/>
  <c r="I14" i="6" s="1"/>
  <c r="H14" i="6" s="1"/>
  <c r="G8" i="6"/>
  <c r="I9" i="6" s="1"/>
  <c r="H9" i="6" s="1"/>
  <c r="H11" i="6"/>
  <c r="G11" i="6"/>
  <c r="I12" i="6" s="1"/>
  <c r="H12" i="6" s="1"/>
  <c r="G9" i="6"/>
  <c r="I10" i="6" s="1"/>
  <c r="H10" i="6" s="1"/>
  <c r="G6" i="6"/>
  <c r="I7" i="6" s="1"/>
  <c r="H7" i="6" s="1"/>
  <c r="G14" i="6"/>
  <c r="I15" i="6" s="1"/>
  <c r="H15" i="6" s="1"/>
  <c r="G7" i="6"/>
  <c r="I8" i="6" s="1"/>
  <c r="H8" i="6" s="1"/>
  <c r="G7" i="5"/>
  <c r="I7" i="5"/>
  <c r="J6" i="5" l="1"/>
  <c r="I6" i="8"/>
  <c r="J6" i="8" s="1"/>
  <c r="J7" i="5"/>
  <c r="I7" i="8"/>
  <c r="J7" i="8" s="1"/>
  <c r="G9" i="8"/>
  <c r="C11" i="6"/>
  <c r="G8" i="5"/>
  <c r="I8" i="5"/>
  <c r="J8" i="5" l="1"/>
  <c r="I8" i="8"/>
  <c r="J8" i="8" s="1"/>
  <c r="G10" i="8"/>
  <c r="G9" i="5"/>
  <c r="I9" i="5"/>
  <c r="I9" i="8" s="1"/>
  <c r="J9" i="8" s="1"/>
  <c r="G11" i="8" l="1"/>
  <c r="J9" i="5"/>
  <c r="G10" i="5"/>
  <c r="I10" i="5"/>
  <c r="J10" i="5" l="1"/>
  <c r="I10" i="8"/>
  <c r="J10" i="8" s="1"/>
  <c r="G12" i="8"/>
  <c r="G11" i="5"/>
  <c r="I11" i="5"/>
  <c r="J11" i="5" l="1"/>
  <c r="I11" i="8"/>
  <c r="J11" i="8" s="1"/>
  <c r="G13" i="8"/>
  <c r="G12" i="5"/>
  <c r="I12" i="5"/>
  <c r="I12" i="8" s="1"/>
  <c r="J12" i="8" s="1"/>
  <c r="G14" i="8" l="1"/>
  <c r="G13" i="5"/>
  <c r="I13" i="5"/>
  <c r="J12" i="5"/>
  <c r="J13" i="5" l="1"/>
  <c r="I13" i="8"/>
  <c r="J13" i="8" s="1"/>
  <c r="G15" i="8"/>
  <c r="C12" i="6"/>
  <c r="G14" i="5"/>
  <c r="I14" i="5"/>
  <c r="J14" i="5" l="1"/>
  <c r="I14" i="8"/>
  <c r="J14" i="8" s="1"/>
  <c r="G16" i="8"/>
  <c r="I15" i="5"/>
  <c r="G15" i="5"/>
  <c r="J15" i="5" l="1"/>
  <c r="I15" i="8"/>
  <c r="J15" i="8" s="1"/>
  <c r="D11" i="6"/>
  <c r="G16" i="5"/>
  <c r="I16" i="5"/>
  <c r="C11" i="5"/>
  <c r="J16" i="5" l="1"/>
  <c r="C12" i="5" s="1"/>
  <c r="D10" i="5" s="1"/>
  <c r="I16" i="8"/>
  <c r="D12" i="6"/>
  <c r="D11" i="5" l="1"/>
  <c r="J16" i="8"/>
  <c r="C12" i="8" s="1"/>
  <c r="D10" i="8" s="1"/>
  <c r="C11" i="8"/>
  <c r="D11" i="8" s="1"/>
</calcChain>
</file>

<file path=xl/sharedStrings.xml><?xml version="1.0" encoding="utf-8"?>
<sst xmlns="http://schemas.openxmlformats.org/spreadsheetml/2006/main" count="57" uniqueCount="24">
  <si>
    <t>Conversão de uma taxa de capitalização de menor período para maior período</t>
  </si>
  <si>
    <t>Período</t>
  </si>
  <si>
    <t>i menor (%)</t>
  </si>
  <si>
    <t>i maior (%)</t>
  </si>
  <si>
    <t>Conversão de uma taxa de capitalização de maior período para menor período</t>
  </si>
  <si>
    <t>Períodos</t>
  </si>
  <si>
    <t>Número de períodos</t>
  </si>
  <si>
    <t>Valor do principal</t>
  </si>
  <si>
    <t>Saldo Devedor</t>
  </si>
  <si>
    <t>Amortização</t>
  </si>
  <si>
    <t>Juros</t>
  </si>
  <si>
    <t>Prestação</t>
  </si>
  <si>
    <t>Total da amortização</t>
  </si>
  <si>
    <t>Total dos juros</t>
  </si>
  <si>
    <t>Total das prestações</t>
  </si>
  <si>
    <t>Valor</t>
  </si>
  <si>
    <t>RESUMO</t>
  </si>
  <si>
    <t>% do total pago</t>
  </si>
  <si>
    <t>Fator de VP</t>
  </si>
  <si>
    <t>Taxa de juros (%)</t>
  </si>
  <si>
    <t>INFORMAÇÕES</t>
  </si>
  <si>
    <t>SAC</t>
  </si>
  <si>
    <t>SPC</t>
  </si>
  <si>
    <t>SAM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</si>
</sst>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* #,##0.00_-;\-&quot;R$&quot;* #,##0.00_-;_-&quot;R$&quot;* &quot;-&quot;??_-;_-@_-"/>
    <numFmt numFmtId="164" formatCode="0.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rgb="FFC00000"/>
      <name val="Arial"/>
      <family val="2"/>
    </font>
    <font>
      <b/>
      <sz val="10"/>
      <color rgb="FF7030A0"/>
      <name val="Arial"/>
      <family val="2"/>
    </font>
    <font>
      <sz val="10"/>
      <color rgb="FF7030A0"/>
      <name val="Arial"/>
      <family val="2"/>
    </font>
    <font>
      <b/>
      <sz val="10"/>
      <color rgb="FF00B050"/>
      <name val="Arial"/>
      <family val="2"/>
    </font>
    <font>
      <sz val="10"/>
      <color rgb="FF00B050"/>
      <name val="Arial"/>
      <family val="2"/>
    </font>
    <font>
      <b/>
      <u/>
      <sz val="14"/>
      <color theme="1"/>
      <name val="Arial"/>
      <family val="2"/>
    </font>
    <font>
      <b/>
      <u/>
      <sz val="16"/>
      <color theme="1"/>
      <name val="Arial"/>
      <family val="2"/>
    </font>
    <font>
      <i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44" fontId="0" fillId="0" borderId="0" xfId="0" applyNumberFormat="1"/>
    <xf numFmtId="0" fontId="3" fillId="0" borderId="0" xfId="0" applyFont="1"/>
    <xf numFmtId="0" fontId="4" fillId="0" borderId="0" xfId="0" applyFont="1" applyAlignment="1">
      <alignment horizontal="center"/>
    </xf>
    <xf numFmtId="0" fontId="2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4" fontId="6" fillId="0" borderId="0" xfId="0" applyNumberFormat="1" applyFont="1"/>
    <xf numFmtId="0" fontId="6" fillId="0" borderId="3" xfId="0" applyFont="1" applyBorder="1" applyAlignment="1">
      <alignment horizontal="center"/>
    </xf>
    <xf numFmtId="44" fontId="8" fillId="0" borderId="6" xfId="0" applyNumberFormat="1" applyFont="1" applyBorder="1"/>
    <xf numFmtId="0" fontId="12" fillId="0" borderId="3" xfId="0" applyFont="1" applyBorder="1"/>
    <xf numFmtId="44" fontId="12" fillId="0" borderId="3" xfId="0" applyNumberFormat="1" applyFont="1" applyBorder="1"/>
    <xf numFmtId="44" fontId="8" fillId="0" borderId="7" xfId="0" applyNumberFormat="1" applyFont="1" applyBorder="1"/>
    <xf numFmtId="44" fontId="12" fillId="0" borderId="9" xfId="0" applyNumberFormat="1" applyFont="1" applyBorder="1"/>
    <xf numFmtId="0" fontId="10" fillId="0" borderId="10" xfId="0" applyFont="1" applyBorder="1"/>
    <xf numFmtId="44" fontId="10" fillId="0" borderId="10" xfId="0" applyNumberFormat="1" applyFont="1" applyBorder="1"/>
    <xf numFmtId="44" fontId="10" fillId="0" borderId="11" xfId="0" applyNumberFormat="1" applyFont="1" applyBorder="1"/>
    <xf numFmtId="0" fontId="6" fillId="0" borderId="9" xfId="0" applyFont="1" applyBorder="1" applyAlignment="1">
      <alignment horizontal="center"/>
    </xf>
    <xf numFmtId="44" fontId="6" fillId="0" borderId="8" xfId="0" applyNumberFormat="1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0" borderId="4" xfId="0" applyFont="1" applyBorder="1"/>
    <xf numFmtId="44" fontId="6" fillId="0" borderId="4" xfId="0" applyNumberFormat="1" applyFont="1" applyBorder="1"/>
    <xf numFmtId="10" fontId="6" fillId="0" borderId="4" xfId="2" applyNumberFormat="1" applyFont="1" applyBorder="1" applyAlignment="1">
      <alignment horizontal="center"/>
    </xf>
    <xf numFmtId="44" fontId="6" fillId="0" borderId="4" xfId="1" applyFont="1" applyBorder="1"/>
    <xf numFmtId="164" fontId="6" fillId="0" borderId="4" xfId="0" applyNumberFormat="1" applyFont="1" applyBorder="1"/>
    <xf numFmtId="0" fontId="5" fillId="3" borderId="2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4" borderId="0" xfId="0" applyFont="1" applyFill="1"/>
    <xf numFmtId="0" fontId="0" fillId="4" borderId="0" xfId="0" applyFill="1"/>
    <xf numFmtId="0" fontId="5" fillId="4" borderId="0" xfId="0" applyFont="1" applyFill="1"/>
    <xf numFmtId="0" fontId="6" fillId="4" borderId="0" xfId="0" applyFont="1" applyFill="1" applyAlignment="1">
      <alignment horizontal="center"/>
    </xf>
    <xf numFmtId="0" fontId="3" fillId="4" borderId="0" xfId="0" applyFont="1" applyFill="1"/>
    <xf numFmtId="44" fontId="6" fillId="4" borderId="0" xfId="0" applyNumberFormat="1" applyFont="1" applyFill="1"/>
    <xf numFmtId="44" fontId="8" fillId="0" borderId="12" xfId="0" applyNumberFormat="1" applyFont="1" applyBorder="1"/>
    <xf numFmtId="44" fontId="8" fillId="0" borderId="10" xfId="0" applyNumberFormat="1" applyFont="1" applyBorder="1"/>
    <xf numFmtId="44" fontId="8" fillId="0" borderId="11" xfId="0" applyNumberFormat="1" applyFont="1" applyBorder="1"/>
    <xf numFmtId="0" fontId="10" fillId="0" borderId="12" xfId="0" applyFont="1" applyBorder="1"/>
    <xf numFmtId="0" fontId="12" fillId="0" borderId="12" xfId="0" applyFont="1" applyBorder="1"/>
    <xf numFmtId="44" fontId="12" fillId="0" borderId="10" xfId="0" applyNumberFormat="1" applyFont="1" applyBorder="1"/>
    <xf numFmtId="44" fontId="12" fillId="0" borderId="11" xfId="0" applyNumberFormat="1" applyFont="1" applyBorder="1"/>
    <xf numFmtId="44" fontId="6" fillId="0" borderId="7" xfId="0" applyNumberFormat="1" applyFont="1" applyBorder="1"/>
    <xf numFmtId="0" fontId="7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15" fillId="2" borderId="4" xfId="0" applyNumberFormat="1" applyFont="1" applyFill="1" applyBorder="1" applyAlignment="1">
      <alignment horizontal="center"/>
    </xf>
    <xf numFmtId="164" fontId="3" fillId="4" borderId="0" xfId="0" applyNumberFormat="1" applyFont="1" applyFill="1"/>
    <xf numFmtId="0" fontId="2" fillId="4" borderId="0" xfId="0" applyFont="1" applyFill="1"/>
    <xf numFmtId="0" fontId="5" fillId="3" borderId="4" xfId="0" applyFont="1" applyFill="1" applyBorder="1" applyAlignment="1">
      <alignment horizontal="center"/>
    </xf>
    <xf numFmtId="0" fontId="14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3" fillId="4" borderId="0" xfId="0" applyFont="1" applyFill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90F96-2C7F-4DD9-BEA8-7DF1637E0BDF}">
  <dimension ref="A1:K17"/>
  <sheetViews>
    <sheetView workbookViewId="0">
      <selection activeCell="I5" sqref="I5"/>
    </sheetView>
  </sheetViews>
  <sheetFormatPr defaultColWidth="0" defaultRowHeight="15" zeroHeight="1" x14ac:dyDescent="0.25"/>
  <cols>
    <col min="1" max="1" width="3.42578125" style="32" customWidth="1"/>
    <col min="2" max="2" width="19.5703125" style="5" bestFit="1" customWidth="1"/>
    <col min="3" max="3" width="14.42578125" style="5" customWidth="1"/>
    <col min="4" max="4" width="14.7109375" style="5" bestFit="1" customWidth="1"/>
    <col min="5" max="5" width="5.7109375" style="31" customWidth="1"/>
    <col min="6" max="6" width="9.140625" style="5" customWidth="1"/>
    <col min="7" max="7" width="16.5703125" style="5" customWidth="1"/>
    <col min="8" max="8" width="14.85546875" style="5" customWidth="1"/>
    <col min="9" max="9" width="13.140625" style="5" customWidth="1"/>
    <col min="10" max="10" width="13.7109375" style="5" customWidth="1"/>
    <col min="11" max="11" width="9.140625" style="32" customWidth="1"/>
    <col min="12" max="16384" width="9.140625" hidden="1"/>
  </cols>
  <sheetData>
    <row r="1" spans="1:10" s="54" customFormat="1" ht="20.25" x14ac:dyDescent="0.3">
      <c r="A1" s="53" t="s">
        <v>22</v>
      </c>
    </row>
    <row r="2" spans="1:10" x14ac:dyDescent="0.25">
      <c r="B2" s="31"/>
      <c r="C2" s="31"/>
      <c r="D2" s="31"/>
      <c r="F2" s="31"/>
      <c r="G2" s="31"/>
      <c r="H2" s="31"/>
      <c r="I2" s="31"/>
      <c r="J2" s="31"/>
    </row>
    <row r="3" spans="1:10" x14ac:dyDescent="0.25">
      <c r="B3" s="52" t="s">
        <v>20</v>
      </c>
      <c r="C3" s="52"/>
      <c r="D3" s="33"/>
      <c r="F3" s="30" t="s">
        <v>1</v>
      </c>
      <c r="G3" s="45" t="s">
        <v>8</v>
      </c>
      <c r="H3" s="46" t="s">
        <v>9</v>
      </c>
      <c r="I3" s="47" t="s">
        <v>10</v>
      </c>
      <c r="J3" s="30" t="s">
        <v>11</v>
      </c>
    </row>
    <row r="4" spans="1:10" x14ac:dyDescent="0.25">
      <c r="B4" s="21" t="s">
        <v>7</v>
      </c>
      <c r="C4" s="24">
        <v>100000</v>
      </c>
      <c r="D4" s="31"/>
      <c r="F4" s="6">
        <v>0</v>
      </c>
      <c r="G4" s="37">
        <f>C4</f>
        <v>100000</v>
      </c>
      <c r="H4" s="40"/>
      <c r="I4" s="41"/>
    </row>
    <row r="5" spans="1:10" x14ac:dyDescent="0.25">
      <c r="B5" s="21" t="s">
        <v>19</v>
      </c>
      <c r="C5" s="25">
        <v>1.1715</v>
      </c>
      <c r="D5" s="31"/>
      <c r="F5" s="6">
        <v>1</v>
      </c>
      <c r="G5" s="38">
        <f>J5*((1-(1+($C$5/100))^-($C$6-F5))/($C$5/100))</f>
        <v>92190.059003106537</v>
      </c>
      <c r="H5" s="15">
        <f>J5-I5</f>
        <v>7809.9409968935597</v>
      </c>
      <c r="I5" s="42">
        <f>G4*($C$5/100)</f>
        <v>1171.5</v>
      </c>
      <c r="J5" s="7">
        <f>$C$4/$C$7</f>
        <v>8981.4409968935597</v>
      </c>
    </row>
    <row r="6" spans="1:10" x14ac:dyDescent="0.25">
      <c r="B6" s="21" t="s">
        <v>6</v>
      </c>
      <c r="C6" s="19">
        <v>12</v>
      </c>
      <c r="D6" s="31"/>
      <c r="F6" s="6">
        <v>2</v>
      </c>
      <c r="G6" s="38">
        <f t="shared" ref="G6:G16" si="0">J6*((1-(1+($C$5/100))^-($C$6-F6))/($C$5/100))</f>
        <v>84288.624547434461</v>
      </c>
      <c r="H6" s="15">
        <f>J6-I6</f>
        <v>7901.4344556721662</v>
      </c>
      <c r="I6" s="42">
        <f t="shared" ref="I6:I16" si="1">G5*($C$5/100)</f>
        <v>1080.006541221393</v>
      </c>
      <c r="J6" s="7">
        <f>$C$4/$C$7</f>
        <v>8981.4409968935597</v>
      </c>
    </row>
    <row r="7" spans="1:10" x14ac:dyDescent="0.25">
      <c r="B7" s="21" t="s">
        <v>18</v>
      </c>
      <c r="C7" s="25">
        <f>((1-(1+(C5/100))^(-C6))/(C5/100))</f>
        <v>11.134070806075254</v>
      </c>
      <c r="D7" s="31"/>
      <c r="F7" s="6">
        <v>3</v>
      </c>
      <c r="G7" s="38">
        <f t="shared" si="0"/>
        <v>76294.624787114095</v>
      </c>
      <c r="H7" s="15">
        <f t="shared" ref="H7:H16" si="2">J7-I7</f>
        <v>7993.9997603203647</v>
      </c>
      <c r="I7" s="42">
        <f t="shared" si="1"/>
        <v>987.44123657319471</v>
      </c>
      <c r="J7" s="7">
        <f t="shared" ref="J7:J16" si="3">$C$4/$C$7</f>
        <v>8981.4409968935597</v>
      </c>
    </row>
    <row r="8" spans="1:10" x14ac:dyDescent="0.25">
      <c r="B8" s="31"/>
      <c r="C8" s="31"/>
      <c r="D8" s="31"/>
      <c r="F8" s="6">
        <v>4</v>
      </c>
      <c r="G8" s="38">
        <f t="shared" si="0"/>
        <v>68206.975319601668</v>
      </c>
      <c r="H8" s="15">
        <f t="shared" si="2"/>
        <v>8087.6494675125177</v>
      </c>
      <c r="I8" s="42">
        <f t="shared" si="1"/>
        <v>893.79152938104164</v>
      </c>
      <c r="J8" s="7">
        <f t="shared" si="3"/>
        <v>8981.4409968935597</v>
      </c>
    </row>
    <row r="9" spans="1:10" x14ac:dyDescent="0.25">
      <c r="B9" s="52" t="s">
        <v>16</v>
      </c>
      <c r="C9" s="52"/>
      <c r="D9" s="52"/>
      <c r="F9" s="6">
        <v>5</v>
      </c>
      <c r="G9" s="38">
        <f t="shared" si="0"/>
        <v>60024.579038577431</v>
      </c>
      <c r="H9" s="15">
        <f t="shared" si="2"/>
        <v>8182.3962810244266</v>
      </c>
      <c r="I9" s="42">
        <f t="shared" si="1"/>
        <v>799.04471586913348</v>
      </c>
      <c r="J9" s="7">
        <f t="shared" si="3"/>
        <v>8981.4409968935597</v>
      </c>
    </row>
    <row r="10" spans="1:10" x14ac:dyDescent="0.25">
      <c r="B10" s="19"/>
      <c r="C10" s="20" t="s">
        <v>15</v>
      </c>
      <c r="D10" s="20" t="s">
        <v>17</v>
      </c>
      <c r="F10" s="6">
        <v>6</v>
      </c>
      <c r="G10" s="38">
        <f t="shared" si="0"/>
        <v>51746.32598512082</v>
      </c>
      <c r="H10" s="15">
        <f t="shared" si="2"/>
        <v>8278.2530534566249</v>
      </c>
      <c r="I10" s="42">
        <f t="shared" si="1"/>
        <v>703.18794343693457</v>
      </c>
      <c r="J10" s="7">
        <f t="shared" si="3"/>
        <v>8981.4409968935597</v>
      </c>
    </row>
    <row r="11" spans="1:10" x14ac:dyDescent="0.25">
      <c r="B11" s="21" t="s">
        <v>12</v>
      </c>
      <c r="C11" s="22">
        <f>SUM(H5:H16)</f>
        <v>100000.00000000076</v>
      </c>
      <c r="D11" s="23">
        <f>C11/$C$13</f>
        <v>0.9278392338396112</v>
      </c>
      <c r="F11" s="6">
        <v>7</v>
      </c>
      <c r="G11" s="38">
        <f t="shared" si="0"/>
        <v>43371.093197143004</v>
      </c>
      <c r="H11" s="15">
        <f t="shared" si="2"/>
        <v>8375.2327879778695</v>
      </c>
      <c r="I11" s="42">
        <f t="shared" si="1"/>
        <v>606.20820891569042</v>
      </c>
      <c r="J11" s="7">
        <f t="shared" si="3"/>
        <v>8981.4409968935597</v>
      </c>
    </row>
    <row r="12" spans="1:10" x14ac:dyDescent="0.25">
      <c r="B12" s="21" t="s">
        <v>13</v>
      </c>
      <c r="C12" s="22">
        <f>SUM(I5:I16)</f>
        <v>7777.2919627219417</v>
      </c>
      <c r="D12" s="23">
        <f>C12/$C$13</f>
        <v>7.2160766160388384E-2</v>
      </c>
      <c r="F12" s="6">
        <v>8</v>
      </c>
      <c r="G12" s="38">
        <f t="shared" si="0"/>
        <v>34897.744557053964</v>
      </c>
      <c r="H12" s="15">
        <f t="shared" si="2"/>
        <v>8473.3486400890288</v>
      </c>
      <c r="I12" s="42">
        <f t="shared" si="1"/>
        <v>508.09235680453025</v>
      </c>
      <c r="J12" s="7">
        <f t="shared" si="3"/>
        <v>8981.4409968935597</v>
      </c>
    </row>
    <row r="13" spans="1:10" x14ac:dyDescent="0.25">
      <c r="B13" s="21" t="s">
        <v>14</v>
      </c>
      <c r="C13" s="22">
        <f>SUM(J5:J16)</f>
        <v>107777.29196272274</v>
      </c>
      <c r="D13" s="19"/>
      <c r="F13" s="6">
        <v>9</v>
      </c>
      <c r="G13" s="38">
        <f t="shared" si="0"/>
        <v>26325.130637646373</v>
      </c>
      <c r="H13" s="15">
        <f t="shared" si="2"/>
        <v>8572.6139194076732</v>
      </c>
      <c r="I13" s="42">
        <f t="shared" si="1"/>
        <v>408.82707748588717</v>
      </c>
      <c r="J13" s="7">
        <f t="shared" si="3"/>
        <v>8981.4409968935597</v>
      </c>
    </row>
    <row r="14" spans="1:10" x14ac:dyDescent="0.25">
      <c r="B14" s="31"/>
      <c r="C14" s="31"/>
      <c r="D14" s="31"/>
      <c r="F14" s="6">
        <v>10</v>
      </c>
      <c r="G14" s="38">
        <f t="shared" si="0"/>
        <v>17652.088546172919</v>
      </c>
      <c r="H14" s="15">
        <f t="shared" si="2"/>
        <v>8673.0420914735332</v>
      </c>
      <c r="I14" s="42">
        <f t="shared" si="1"/>
        <v>308.39890542002723</v>
      </c>
      <c r="J14" s="7">
        <f t="shared" si="3"/>
        <v>8981.4409968935597</v>
      </c>
    </row>
    <row r="15" spans="1:10" x14ac:dyDescent="0.25">
      <c r="B15" s="31"/>
      <c r="C15" s="31"/>
      <c r="D15" s="31"/>
      <c r="F15" s="6">
        <v>11</v>
      </c>
      <c r="G15" s="38">
        <f t="shared" si="0"/>
        <v>8877.4417665978472</v>
      </c>
      <c r="H15" s="15">
        <f t="shared" si="2"/>
        <v>8774.6467795751432</v>
      </c>
      <c r="I15" s="42">
        <f t="shared" si="1"/>
        <v>206.79421731841575</v>
      </c>
      <c r="J15" s="7">
        <f t="shared" si="3"/>
        <v>8981.4409968935597</v>
      </c>
    </row>
    <row r="16" spans="1:10" x14ac:dyDescent="0.25">
      <c r="B16" s="31"/>
      <c r="C16" s="31"/>
      <c r="D16" s="31"/>
      <c r="F16" s="17">
        <v>12</v>
      </c>
      <c r="G16" s="39">
        <f t="shared" si="0"/>
        <v>0</v>
      </c>
      <c r="H16" s="16">
        <f t="shared" si="2"/>
        <v>8877.4417665978654</v>
      </c>
      <c r="I16" s="43">
        <f t="shared" si="1"/>
        <v>103.99923029569378</v>
      </c>
      <c r="J16" s="44">
        <f t="shared" si="3"/>
        <v>8981.4409968935597</v>
      </c>
    </row>
    <row r="17" spans="2:10" s="32" customFormat="1" x14ac:dyDescent="0.25">
      <c r="B17" s="31"/>
      <c r="C17" s="31"/>
      <c r="D17" s="31"/>
      <c r="E17" s="31"/>
      <c r="F17" s="34"/>
      <c r="G17" s="36"/>
      <c r="H17" s="36"/>
      <c r="I17" s="36"/>
      <c r="J17" s="36"/>
    </row>
  </sheetData>
  <mergeCells count="3">
    <mergeCell ref="B9:D9"/>
    <mergeCell ref="B3:C3"/>
    <mergeCell ref="A1:XFD1"/>
  </mergeCells>
  <pageMargins left="0.511811024" right="0.511811024" top="0.78740157499999996" bottom="0.78740157499999996" header="0.31496062000000002" footer="0.31496062000000002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F82B-0EC6-44F6-8E32-14E73D6EF04F}">
  <dimension ref="A1:O17"/>
  <sheetViews>
    <sheetView workbookViewId="0">
      <selection activeCell="C5" sqref="C5"/>
    </sheetView>
  </sheetViews>
  <sheetFormatPr defaultColWidth="0" defaultRowHeight="15" zeroHeight="1" x14ac:dyDescent="0.25"/>
  <cols>
    <col min="1" max="1" width="4.28515625" style="32" customWidth="1"/>
    <col min="2" max="2" width="20.5703125" style="5" bestFit="1" customWidth="1"/>
    <col min="3" max="3" width="13.7109375" style="5" bestFit="1" customWidth="1"/>
    <col min="4" max="4" width="15.140625" style="5" bestFit="1" customWidth="1"/>
    <col min="5" max="5" width="3.42578125" style="31" customWidth="1"/>
    <col min="6" max="6" width="8.140625" style="5" bestFit="1" customWidth="1"/>
    <col min="7" max="7" width="14.5703125" style="5" bestFit="1" customWidth="1"/>
    <col min="8" max="8" width="12.42578125" style="5" bestFit="1" customWidth="1"/>
    <col min="9" max="10" width="11.5703125" style="5" bestFit="1" customWidth="1"/>
    <col min="11" max="11" width="4.28515625" style="32" customWidth="1"/>
    <col min="12" max="13" width="9.140625" hidden="1" customWidth="1"/>
    <col min="14" max="14" width="13.85546875" hidden="1" customWidth="1"/>
    <col min="15" max="15" width="11.7109375" hidden="1" customWidth="1"/>
    <col min="16" max="16384" width="9.140625" hidden="1"/>
  </cols>
  <sheetData>
    <row r="1" spans="1:15" s="55" customFormat="1" ht="18" x14ac:dyDescent="0.25">
      <c r="A1" s="55" t="s">
        <v>21</v>
      </c>
    </row>
    <row r="2" spans="1:15" s="32" customFormat="1" ht="12" customHeight="1" x14ac:dyDescent="0.25">
      <c r="B2" s="31"/>
      <c r="C2" s="31"/>
      <c r="D2" s="31"/>
      <c r="E2" s="31"/>
      <c r="F2" s="31"/>
      <c r="G2" s="31"/>
      <c r="H2" s="31"/>
      <c r="I2" s="31"/>
      <c r="J2" s="31"/>
    </row>
    <row r="3" spans="1:15" x14ac:dyDescent="0.25">
      <c r="B3" s="52" t="s">
        <v>20</v>
      </c>
      <c r="C3" s="52"/>
      <c r="D3" s="33"/>
      <c r="F3" s="26" t="s">
        <v>1</v>
      </c>
      <c r="G3" s="27" t="s">
        <v>8</v>
      </c>
      <c r="H3" s="28" t="s">
        <v>9</v>
      </c>
      <c r="I3" s="29" t="s">
        <v>10</v>
      </c>
      <c r="J3" s="30" t="s">
        <v>11</v>
      </c>
    </row>
    <row r="4" spans="1:15" x14ac:dyDescent="0.25">
      <c r="B4" s="21" t="s">
        <v>7</v>
      </c>
      <c r="C4" s="24">
        <v>100000</v>
      </c>
      <c r="D4" s="31"/>
      <c r="F4" s="8">
        <v>0</v>
      </c>
      <c r="G4" s="9">
        <f>C4</f>
        <v>100000</v>
      </c>
      <c r="H4" s="14"/>
      <c r="I4" s="10"/>
    </row>
    <row r="5" spans="1:15" x14ac:dyDescent="0.25">
      <c r="B5" s="21" t="s">
        <v>19</v>
      </c>
      <c r="C5" s="25">
        <v>1.171491691985338</v>
      </c>
      <c r="D5" s="31"/>
      <c r="F5" s="8">
        <v>1</v>
      </c>
      <c r="G5" s="9">
        <f>G4-H5</f>
        <v>91666.666666666672</v>
      </c>
      <c r="H5" s="15">
        <f t="shared" ref="H5:H16" si="0">$C$4/$C$6</f>
        <v>8333.3333333333339</v>
      </c>
      <c r="I5" s="11">
        <f t="shared" ref="I5:I16" si="1">G4*($C$5/100)</f>
        <v>1171.4916919853381</v>
      </c>
      <c r="J5" s="7">
        <f>H5+I5</f>
        <v>9504.8250253186725</v>
      </c>
      <c r="N5" s="1"/>
      <c r="O5" s="1"/>
    </row>
    <row r="6" spans="1:15" x14ac:dyDescent="0.25">
      <c r="B6" s="21" t="s">
        <v>6</v>
      </c>
      <c r="C6" s="19">
        <v>12</v>
      </c>
      <c r="D6" s="31"/>
      <c r="F6" s="8">
        <v>2</v>
      </c>
      <c r="G6" s="9">
        <f t="shared" ref="G6:G16" si="2">G5-H6</f>
        <v>83333.333333333343</v>
      </c>
      <c r="H6" s="15">
        <f t="shared" si="0"/>
        <v>8333.3333333333339</v>
      </c>
      <c r="I6" s="11">
        <f t="shared" si="1"/>
        <v>1073.8673843198933</v>
      </c>
      <c r="J6" s="7">
        <f t="shared" ref="J6:J16" si="3">H6+I6</f>
        <v>9407.2007176532279</v>
      </c>
    </row>
    <row r="7" spans="1:15" x14ac:dyDescent="0.25">
      <c r="B7" s="31"/>
      <c r="C7" s="31"/>
      <c r="D7" s="31"/>
      <c r="F7" s="8">
        <v>3</v>
      </c>
      <c r="G7" s="9">
        <f t="shared" si="2"/>
        <v>75000.000000000015</v>
      </c>
      <c r="H7" s="15">
        <f t="shared" si="0"/>
        <v>8333.3333333333339</v>
      </c>
      <c r="I7" s="11">
        <f t="shared" si="1"/>
        <v>976.24307665444837</v>
      </c>
      <c r="J7" s="7">
        <f t="shared" si="3"/>
        <v>9309.5764099877815</v>
      </c>
    </row>
    <row r="8" spans="1:15" x14ac:dyDescent="0.25">
      <c r="B8" s="52" t="s">
        <v>16</v>
      </c>
      <c r="C8" s="52"/>
      <c r="D8" s="52"/>
      <c r="F8" s="8">
        <v>4</v>
      </c>
      <c r="G8" s="9">
        <f t="shared" si="2"/>
        <v>66666.666666666686</v>
      </c>
      <c r="H8" s="15">
        <f t="shared" si="0"/>
        <v>8333.3333333333339</v>
      </c>
      <c r="I8" s="11">
        <f t="shared" si="1"/>
        <v>878.61876898900368</v>
      </c>
      <c r="J8" s="7">
        <f t="shared" si="3"/>
        <v>9211.9521023223369</v>
      </c>
    </row>
    <row r="9" spans="1:15" x14ac:dyDescent="0.25">
      <c r="B9" s="19"/>
      <c r="C9" s="20" t="s">
        <v>15</v>
      </c>
      <c r="D9" s="20" t="s">
        <v>17</v>
      </c>
      <c r="F9" s="8">
        <v>5</v>
      </c>
      <c r="G9" s="9">
        <f t="shared" si="2"/>
        <v>58333.33333333335</v>
      </c>
      <c r="H9" s="15">
        <f t="shared" si="0"/>
        <v>8333.3333333333339</v>
      </c>
      <c r="I9" s="11">
        <f t="shared" si="1"/>
        <v>780.99446132355888</v>
      </c>
      <c r="J9" s="7">
        <f t="shared" si="3"/>
        <v>9114.3277946568924</v>
      </c>
    </row>
    <row r="10" spans="1:15" x14ac:dyDescent="0.25">
      <c r="B10" s="21" t="s">
        <v>12</v>
      </c>
      <c r="C10" s="22">
        <f>SUM(H5:H16)</f>
        <v>99999.999999999985</v>
      </c>
      <c r="D10" s="23">
        <f>C10/$C$12</f>
        <v>0.92924111407559995</v>
      </c>
      <c r="F10" s="8">
        <v>6</v>
      </c>
      <c r="G10" s="9">
        <f t="shared" si="2"/>
        <v>50000.000000000015</v>
      </c>
      <c r="H10" s="15">
        <f t="shared" si="0"/>
        <v>8333.3333333333339</v>
      </c>
      <c r="I10" s="11">
        <f t="shared" si="1"/>
        <v>683.37015365811396</v>
      </c>
      <c r="J10" s="7">
        <f t="shared" si="3"/>
        <v>9016.7034869914478</v>
      </c>
    </row>
    <row r="11" spans="1:15" x14ac:dyDescent="0.25">
      <c r="B11" s="21" t="s">
        <v>13</v>
      </c>
      <c r="C11" s="22">
        <f>SUM(I5:I16)</f>
        <v>7614.6959979046997</v>
      </c>
      <c r="D11" s="23">
        <f>C11/$C$12</f>
        <v>7.0758885924399773E-2</v>
      </c>
      <c r="F11" s="8">
        <v>7</v>
      </c>
      <c r="G11" s="9">
        <f t="shared" si="2"/>
        <v>41666.666666666679</v>
      </c>
      <c r="H11" s="15">
        <f t="shared" si="0"/>
        <v>8333.3333333333339</v>
      </c>
      <c r="I11" s="11">
        <f t="shared" si="1"/>
        <v>585.74584599266916</v>
      </c>
      <c r="J11" s="7">
        <f t="shared" si="3"/>
        <v>8919.0791793260032</v>
      </c>
    </row>
    <row r="12" spans="1:15" x14ac:dyDescent="0.25">
      <c r="B12" s="21" t="s">
        <v>14</v>
      </c>
      <c r="C12" s="22">
        <f>SUM(J5:J16)</f>
        <v>107614.69599790471</v>
      </c>
      <c r="D12" s="19"/>
      <c r="F12" s="8">
        <v>8</v>
      </c>
      <c r="G12" s="9">
        <f t="shared" si="2"/>
        <v>33333.333333333343</v>
      </c>
      <c r="H12" s="15">
        <f t="shared" si="0"/>
        <v>8333.3333333333339</v>
      </c>
      <c r="I12" s="11">
        <f t="shared" si="1"/>
        <v>488.1215383272243</v>
      </c>
      <c r="J12" s="7">
        <f t="shared" si="3"/>
        <v>8821.4548716605586</v>
      </c>
    </row>
    <row r="13" spans="1:15" x14ac:dyDescent="0.25">
      <c r="B13" s="31"/>
      <c r="C13" s="31"/>
      <c r="D13" s="31"/>
      <c r="F13" s="8">
        <v>9</v>
      </c>
      <c r="G13" s="9">
        <f t="shared" si="2"/>
        <v>25000.000000000007</v>
      </c>
      <c r="H13" s="15">
        <f t="shared" si="0"/>
        <v>8333.3333333333339</v>
      </c>
      <c r="I13" s="11">
        <f t="shared" si="1"/>
        <v>390.49723066177944</v>
      </c>
      <c r="J13" s="7">
        <f t="shared" si="3"/>
        <v>8723.8305639951141</v>
      </c>
    </row>
    <row r="14" spans="1:15" x14ac:dyDescent="0.25">
      <c r="B14" s="31"/>
      <c r="C14" s="31"/>
      <c r="D14" s="31"/>
      <c r="F14" s="8">
        <v>10</v>
      </c>
      <c r="G14" s="9">
        <f t="shared" si="2"/>
        <v>16666.666666666672</v>
      </c>
      <c r="H14" s="15">
        <f t="shared" si="0"/>
        <v>8333.3333333333339</v>
      </c>
      <c r="I14" s="11">
        <f t="shared" si="1"/>
        <v>292.87292299633458</v>
      </c>
      <c r="J14" s="7">
        <f t="shared" si="3"/>
        <v>8626.2062563296677</v>
      </c>
    </row>
    <row r="15" spans="1:15" x14ac:dyDescent="0.25">
      <c r="B15" s="31"/>
      <c r="C15" s="31"/>
      <c r="D15" s="31"/>
      <c r="F15" s="8">
        <v>11</v>
      </c>
      <c r="G15" s="9">
        <f t="shared" si="2"/>
        <v>8333.3333333333376</v>
      </c>
      <c r="H15" s="15">
        <f t="shared" si="0"/>
        <v>8333.3333333333339</v>
      </c>
      <c r="I15" s="11">
        <f t="shared" si="1"/>
        <v>195.24861533088972</v>
      </c>
      <c r="J15" s="7">
        <f t="shared" si="3"/>
        <v>8528.5819486642231</v>
      </c>
    </row>
    <row r="16" spans="1:15" x14ac:dyDescent="0.25">
      <c r="B16" s="31"/>
      <c r="C16" s="31"/>
      <c r="D16" s="31"/>
      <c r="F16" s="17">
        <v>12</v>
      </c>
      <c r="G16" s="12">
        <f t="shared" si="2"/>
        <v>0</v>
      </c>
      <c r="H16" s="16">
        <f t="shared" si="0"/>
        <v>8333.3333333333339</v>
      </c>
      <c r="I16" s="13">
        <f t="shared" si="1"/>
        <v>97.624307665444874</v>
      </c>
      <c r="J16" s="18">
        <f t="shared" si="3"/>
        <v>8430.9576409987785</v>
      </c>
    </row>
    <row r="17" spans="2:10" s="32" customFormat="1" ht="16.5" customHeight="1" x14ac:dyDescent="0.25">
      <c r="B17" s="31"/>
      <c r="C17" s="31"/>
      <c r="D17" s="31"/>
      <c r="E17" s="31"/>
      <c r="F17" s="31"/>
      <c r="G17" s="31"/>
      <c r="H17" s="31"/>
      <c r="I17" s="31"/>
      <c r="J17" s="31"/>
    </row>
  </sheetData>
  <mergeCells count="3">
    <mergeCell ref="B8:D8"/>
    <mergeCell ref="B3:C3"/>
    <mergeCell ref="A1:XFD1"/>
  </mergeCells>
  <pageMargins left="0.511811024" right="0.511811024" top="0.78740157499999996" bottom="0.78740157499999996" header="0.31496062000000002" footer="0.31496062000000002"/>
  <pageSetup paperSize="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5E51-EBDD-403D-B206-C3FFA0A039A9}">
  <dimension ref="A1:O17"/>
  <sheetViews>
    <sheetView workbookViewId="0">
      <selection activeCell="C5" sqref="C5"/>
    </sheetView>
  </sheetViews>
  <sheetFormatPr defaultColWidth="0" defaultRowHeight="15" customHeight="1" zeroHeight="1" x14ac:dyDescent="0.25"/>
  <cols>
    <col min="1" max="1" width="4.28515625" style="32" customWidth="1"/>
    <col min="2" max="2" width="20.5703125" style="5" bestFit="1" customWidth="1"/>
    <col min="3" max="3" width="13.7109375" style="5" bestFit="1" customWidth="1"/>
    <col min="4" max="4" width="15.140625" style="5" bestFit="1" customWidth="1"/>
    <col min="5" max="5" width="3.42578125" style="31" customWidth="1"/>
    <col min="6" max="6" width="8.140625" style="5" bestFit="1" customWidth="1"/>
    <col min="7" max="7" width="14.5703125" style="5" bestFit="1" customWidth="1"/>
    <col min="8" max="8" width="12.42578125" style="5" bestFit="1" customWidth="1"/>
    <col min="9" max="10" width="11.5703125" style="5" bestFit="1" customWidth="1"/>
    <col min="11" max="11" width="4.28515625" style="32" customWidth="1"/>
    <col min="12" max="13" width="9.140625" hidden="1" customWidth="1"/>
    <col min="14" max="14" width="13.85546875" hidden="1" customWidth="1"/>
    <col min="15" max="15" width="11.7109375" hidden="1" customWidth="1"/>
    <col min="16" max="16384" width="9.140625" hidden="1"/>
  </cols>
  <sheetData>
    <row r="1" spans="1:15" s="55" customFormat="1" ht="18" x14ac:dyDescent="0.25">
      <c r="A1" s="55" t="s">
        <v>23</v>
      </c>
    </row>
    <row r="2" spans="1:15" s="32" customFormat="1" ht="12" customHeight="1" x14ac:dyDescent="0.25">
      <c r="B2" s="31"/>
      <c r="C2" s="31"/>
      <c r="D2" s="31"/>
      <c r="E2" s="31"/>
      <c r="F2" s="31"/>
      <c r="G2" s="31"/>
      <c r="H2" s="31"/>
      <c r="I2" s="31"/>
      <c r="J2" s="31"/>
    </row>
    <row r="3" spans="1:15" x14ac:dyDescent="0.25">
      <c r="B3" s="52" t="s">
        <v>20</v>
      </c>
      <c r="C3" s="52"/>
      <c r="D3" s="33"/>
      <c r="F3" s="26" t="s">
        <v>1</v>
      </c>
      <c r="G3" s="27" t="s">
        <v>8</v>
      </c>
      <c r="H3" s="28" t="s">
        <v>9</v>
      </c>
      <c r="I3" s="29" t="s">
        <v>10</v>
      </c>
      <c r="J3" s="30" t="s">
        <v>11</v>
      </c>
    </row>
    <row r="4" spans="1:15" x14ac:dyDescent="0.25">
      <c r="B4" s="21" t="s">
        <v>7</v>
      </c>
      <c r="C4" s="24">
        <v>100000</v>
      </c>
      <c r="D4" s="31"/>
      <c r="F4" s="8">
        <v>0</v>
      </c>
      <c r="G4" s="9">
        <f>C4</f>
        <v>100000</v>
      </c>
      <c r="H4" s="14"/>
      <c r="I4" s="10"/>
    </row>
    <row r="5" spans="1:15" x14ac:dyDescent="0.25">
      <c r="B5" s="21" t="s">
        <v>19</v>
      </c>
      <c r="C5" s="25">
        <v>1.171491691985338</v>
      </c>
      <c r="D5" s="31"/>
      <c r="F5" s="8">
        <v>1</v>
      </c>
      <c r="G5" s="9">
        <f>G4-H5</f>
        <v>91928.36283488656</v>
      </c>
      <c r="H5" s="15">
        <f>(SPC!H5+SAC!H5)/2</f>
        <v>8071.6371651134468</v>
      </c>
      <c r="I5" s="11">
        <f>(SPC!I5+SAC!I5)/2</f>
        <v>1171.495845992669</v>
      </c>
      <c r="J5" s="7">
        <f>H5+I5</f>
        <v>9243.1330111061161</v>
      </c>
      <c r="N5" s="1"/>
      <c r="O5" s="1"/>
    </row>
    <row r="6" spans="1:15" x14ac:dyDescent="0.25">
      <c r="B6" s="21" t="s">
        <v>6</v>
      </c>
      <c r="C6" s="19">
        <v>12</v>
      </c>
      <c r="D6" s="31"/>
      <c r="F6" s="8">
        <v>2</v>
      </c>
      <c r="G6" s="9">
        <f t="shared" ref="G6:G16" si="0">G5-H6</f>
        <v>83810.978940383808</v>
      </c>
      <c r="H6" s="15">
        <f>(SPC!H6+SAC!H6)/2</f>
        <v>8117.3838945027501</v>
      </c>
      <c r="I6" s="11">
        <f>(SPC!I6+SAC!I6)/2</f>
        <v>1076.9369627706433</v>
      </c>
      <c r="J6" s="7">
        <f t="shared" ref="J6:J16" si="1">H6+I6</f>
        <v>9194.3208572733929</v>
      </c>
    </row>
    <row r="7" spans="1:15" x14ac:dyDescent="0.25">
      <c r="B7" s="31"/>
      <c r="C7" s="31"/>
      <c r="D7" s="31"/>
      <c r="F7" s="8">
        <v>3</v>
      </c>
      <c r="G7" s="9">
        <f t="shared" si="0"/>
        <v>75647.31239355696</v>
      </c>
      <c r="H7" s="15">
        <f>(SPC!H7+SAC!H7)/2</f>
        <v>8163.6665468268493</v>
      </c>
      <c r="I7" s="11">
        <f>(SPC!I7+SAC!I7)/2</f>
        <v>981.84215661382154</v>
      </c>
      <c r="J7" s="7">
        <f t="shared" si="1"/>
        <v>9145.5087034406715</v>
      </c>
    </row>
    <row r="8" spans="1:15" x14ac:dyDescent="0.25">
      <c r="B8" s="52" t="s">
        <v>16</v>
      </c>
      <c r="C8" s="52"/>
      <c r="D8" s="52"/>
      <c r="F8" s="8">
        <v>4</v>
      </c>
      <c r="G8" s="9">
        <f t="shared" si="0"/>
        <v>67436.820993134039</v>
      </c>
      <c r="H8" s="15">
        <f>(SPC!H8+SAC!H8)/2</f>
        <v>8210.4914004229249</v>
      </c>
      <c r="I8" s="11">
        <f>(SPC!I8+SAC!I8)/2</f>
        <v>886.20514918502272</v>
      </c>
      <c r="J8" s="7">
        <f t="shared" si="1"/>
        <v>9096.6965496079483</v>
      </c>
    </row>
    <row r="9" spans="1:15" x14ac:dyDescent="0.25">
      <c r="B9" s="19"/>
      <c r="C9" s="20" t="s">
        <v>15</v>
      </c>
      <c r="D9" s="20" t="s">
        <v>17</v>
      </c>
      <c r="F9" s="8">
        <v>5</v>
      </c>
      <c r="G9" s="9">
        <f t="shared" si="0"/>
        <v>59178.956185955161</v>
      </c>
      <c r="H9" s="15">
        <f>(SPC!H9+SAC!H9)/2</f>
        <v>8257.8648071788812</v>
      </c>
      <c r="I9" s="11">
        <f>(SPC!I9+SAC!I9)/2</f>
        <v>790.01958859634624</v>
      </c>
      <c r="J9" s="7">
        <f t="shared" si="1"/>
        <v>9047.8843957752269</v>
      </c>
    </row>
    <row r="10" spans="1:15" x14ac:dyDescent="0.25">
      <c r="B10" s="21" t="s">
        <v>12</v>
      </c>
      <c r="C10" s="22">
        <f>SUM(H5:H16)</f>
        <v>100000.00000000038</v>
      </c>
      <c r="D10" s="23">
        <f>C10/$C$12</f>
        <v>0.92853964482912776</v>
      </c>
      <c r="F10" s="8">
        <v>6</v>
      </c>
      <c r="G10" s="9">
        <f t="shared" si="0"/>
        <v>50873.162992560181</v>
      </c>
      <c r="H10" s="15">
        <f>(SPC!H10+SAC!H10)/2</f>
        <v>8305.7931933949803</v>
      </c>
      <c r="I10" s="11">
        <f>(SPC!I10+SAC!I10)/2</f>
        <v>693.27904854752433</v>
      </c>
      <c r="J10" s="7">
        <f t="shared" si="1"/>
        <v>8999.0722419425038</v>
      </c>
    </row>
    <row r="11" spans="1:15" x14ac:dyDescent="0.25">
      <c r="B11" s="21" t="s">
        <v>13</v>
      </c>
      <c r="C11" s="22">
        <f>SUM(I5:I16)</f>
        <v>7695.9939803133202</v>
      </c>
      <c r="D11" s="23">
        <f>C11/$C$12</f>
        <v>7.1460355170872084E-2</v>
      </c>
      <c r="F11" s="8">
        <v>7</v>
      </c>
      <c r="G11" s="9">
        <f t="shared" si="0"/>
        <v>42518.879931904579</v>
      </c>
      <c r="H11" s="15">
        <f>(SPC!H11+SAC!H11)/2</f>
        <v>8354.2830606556017</v>
      </c>
      <c r="I11" s="11">
        <f>(SPC!I11+SAC!I11)/2</f>
        <v>595.97702745417973</v>
      </c>
      <c r="J11" s="7">
        <f t="shared" si="1"/>
        <v>8950.2600881097824</v>
      </c>
    </row>
    <row r="12" spans="1:15" x14ac:dyDescent="0.25">
      <c r="B12" s="21" t="s">
        <v>14</v>
      </c>
      <c r="C12" s="22">
        <f>SUM(J5:J16)</f>
        <v>107695.99398031371</v>
      </c>
      <c r="D12" s="19"/>
      <c r="F12" s="8">
        <v>8</v>
      </c>
      <c r="G12" s="9">
        <f t="shared" si="0"/>
        <v>34115.538945193402</v>
      </c>
      <c r="H12" s="15">
        <f>(SPC!H12+SAC!H12)/2</f>
        <v>8403.3409867111804</v>
      </c>
      <c r="I12" s="11">
        <f>(SPC!I12+SAC!I12)/2</f>
        <v>498.10694756587725</v>
      </c>
      <c r="J12" s="7">
        <f t="shared" si="1"/>
        <v>8901.4479342770574</v>
      </c>
    </row>
    <row r="13" spans="1:15" x14ac:dyDescent="0.25">
      <c r="B13" s="31"/>
      <c r="C13" s="31"/>
      <c r="D13" s="31"/>
      <c r="F13" s="8">
        <v>9</v>
      </c>
      <c r="G13" s="9">
        <f t="shared" si="0"/>
        <v>25662.565318822897</v>
      </c>
      <c r="H13" s="15">
        <f>(SPC!H13+SAC!H13)/2</f>
        <v>8452.9736263705036</v>
      </c>
      <c r="I13" s="11">
        <f>(SPC!I13+SAC!I13)/2</f>
        <v>399.66215407383334</v>
      </c>
      <c r="J13" s="7">
        <f t="shared" si="1"/>
        <v>8852.635780444336</v>
      </c>
    </row>
    <row r="14" spans="1:15" x14ac:dyDescent="0.25">
      <c r="B14" s="31"/>
      <c r="C14" s="31"/>
      <c r="D14" s="31"/>
      <c r="F14" s="8">
        <v>10</v>
      </c>
      <c r="G14" s="9">
        <f t="shared" si="0"/>
        <v>17159.377606419464</v>
      </c>
      <c r="H14" s="15">
        <f>(SPC!H14+SAC!H14)/2</f>
        <v>8503.1877124034327</v>
      </c>
      <c r="I14" s="11">
        <f>(SPC!I14+SAC!I14)/2</f>
        <v>300.63591420818091</v>
      </c>
      <c r="J14" s="7">
        <f t="shared" si="1"/>
        <v>8803.8236266116128</v>
      </c>
    </row>
    <row r="15" spans="1:15" x14ac:dyDescent="0.25">
      <c r="B15" s="31"/>
      <c r="C15" s="31"/>
      <c r="D15" s="31"/>
      <c r="F15" s="8">
        <v>11</v>
      </c>
      <c r="G15" s="9">
        <f t="shared" si="0"/>
        <v>8605.3875499652258</v>
      </c>
      <c r="H15" s="15">
        <f>(SPC!H15+SAC!H15)/2</f>
        <v>8553.9900564542386</v>
      </c>
      <c r="I15" s="11">
        <f>(SPC!I15+SAC!I15)/2</f>
        <v>201.02141632465273</v>
      </c>
      <c r="J15" s="7">
        <f t="shared" si="1"/>
        <v>8755.0114727788914</v>
      </c>
    </row>
    <row r="16" spans="1:15" x14ac:dyDescent="0.25">
      <c r="B16" s="31"/>
      <c r="C16" s="31"/>
      <c r="D16" s="31"/>
      <c r="F16" s="17">
        <v>12</v>
      </c>
      <c r="G16" s="12">
        <f t="shared" si="0"/>
        <v>-3.7289282772690058E-10</v>
      </c>
      <c r="H16" s="16">
        <f>(SPC!H16+SAC!H16)/2</f>
        <v>8605.3875499655987</v>
      </c>
      <c r="I16" s="13">
        <f>(SPC!I16+SAC!I16)/2</f>
        <v>100.81176898056933</v>
      </c>
      <c r="J16" s="18">
        <f t="shared" si="1"/>
        <v>8706.1993189461682</v>
      </c>
    </row>
    <row r="17" spans="2:10" s="32" customFormat="1" ht="16.5" customHeight="1" x14ac:dyDescent="0.25">
      <c r="B17" s="31"/>
      <c r="C17" s="31"/>
      <c r="D17" s="31"/>
      <c r="E17" s="31"/>
      <c r="F17" s="31"/>
      <c r="G17" s="31"/>
      <c r="H17" s="31"/>
      <c r="I17" s="31"/>
      <c r="J17" s="31"/>
    </row>
  </sheetData>
  <mergeCells count="3">
    <mergeCell ref="A1:XFD1"/>
    <mergeCell ref="B3:C3"/>
    <mergeCell ref="B8:D8"/>
  </mergeCells>
  <pageMargins left="0.511811024" right="0.511811024" top="0.78740157499999996" bottom="0.78740157499999996" header="0.31496062000000002" footer="0.31496062000000002"/>
  <pageSetup paperSize="9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0CF02-44EE-4E85-B762-4047A11B30ED}">
  <dimension ref="A1:F15"/>
  <sheetViews>
    <sheetView tabSelected="1" workbookViewId="0">
      <selection activeCell="C8" sqref="C8"/>
    </sheetView>
  </sheetViews>
  <sheetFormatPr defaultColWidth="0" defaultRowHeight="15" zeroHeight="1" x14ac:dyDescent="0.25"/>
  <cols>
    <col min="1" max="1" width="15.7109375" style="2" customWidth="1"/>
    <col min="2" max="2" width="29.42578125" style="2" customWidth="1"/>
    <col min="3" max="5" width="9.140625" style="35" customWidth="1"/>
    <col min="6" max="6" width="16.85546875" style="35" customWidth="1"/>
    <col min="7" max="16384" width="9.140625" hidden="1"/>
  </cols>
  <sheetData>
    <row r="1" spans="1:6" ht="15.75" x14ac:dyDescent="0.25">
      <c r="A1" s="4" t="s">
        <v>0</v>
      </c>
    </row>
    <row r="2" spans="1:6" x14ac:dyDescent="0.25">
      <c r="A2" s="48" t="s">
        <v>2</v>
      </c>
      <c r="B2" s="48">
        <v>1.1715</v>
      </c>
    </row>
    <row r="3" spans="1:6" x14ac:dyDescent="0.25">
      <c r="A3" s="48" t="s">
        <v>1</v>
      </c>
      <c r="B3" s="48">
        <v>12</v>
      </c>
    </row>
    <row r="4" spans="1:6" x14ac:dyDescent="0.25">
      <c r="A4" s="48" t="s">
        <v>3</v>
      </c>
      <c r="B4" s="49">
        <f>(((1+B2/100)^$B$3)-1)*100</f>
        <v>15.000113323083619</v>
      </c>
    </row>
    <row r="5" spans="1:6" s="32" customFormat="1" x14ac:dyDescent="0.25">
      <c r="A5" s="35"/>
      <c r="B5" s="35"/>
      <c r="C5" s="35"/>
      <c r="D5" s="35"/>
      <c r="E5" s="35"/>
      <c r="F5" s="35"/>
    </row>
    <row r="6" spans="1:6" s="32" customFormat="1" x14ac:dyDescent="0.25">
      <c r="A6" s="35"/>
      <c r="B6" s="35"/>
      <c r="C6" s="35"/>
      <c r="D6" s="35"/>
      <c r="E6" s="35"/>
      <c r="F6" s="35"/>
    </row>
    <row r="7" spans="1:6" s="32" customFormat="1" ht="15.75" x14ac:dyDescent="0.25">
      <c r="A7" s="51" t="s">
        <v>4</v>
      </c>
      <c r="B7" s="35"/>
      <c r="C7" s="35"/>
      <c r="D7" s="35"/>
      <c r="E7" s="35"/>
      <c r="F7" s="35"/>
    </row>
    <row r="8" spans="1:6" x14ac:dyDescent="0.25">
      <c r="A8" s="48" t="s">
        <v>3</v>
      </c>
      <c r="B8" s="48">
        <v>15</v>
      </c>
    </row>
    <row r="9" spans="1:6" x14ac:dyDescent="0.25">
      <c r="A9" s="48" t="s">
        <v>5</v>
      </c>
      <c r="B9" s="48">
        <v>12</v>
      </c>
    </row>
    <row r="10" spans="1:6" ht="16.5" customHeight="1" x14ac:dyDescent="0.25">
      <c r="A10" s="48" t="s">
        <v>2</v>
      </c>
      <c r="B10" s="49">
        <f>(((1+B8/100)^(1/$B$9)-1)*100)</f>
        <v>1.171491691985338</v>
      </c>
    </row>
    <row r="11" spans="1:6" s="32" customFormat="1" x14ac:dyDescent="0.25">
      <c r="A11" s="35"/>
      <c r="B11" s="35"/>
      <c r="C11" s="50"/>
      <c r="D11" s="35"/>
      <c r="E11" s="35"/>
      <c r="F11" s="35"/>
    </row>
    <row r="15" spans="1:6" hidden="1" x14ac:dyDescent="0.25">
      <c r="A15" s="3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SPC</vt:lpstr>
      <vt:lpstr>SAC</vt:lpstr>
      <vt:lpstr>SAM</vt:lpstr>
      <vt:lpstr>Equivalencia de taxas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Cassiano</dc:creator>
  <cp:lastModifiedBy>Cassiano</cp:lastModifiedBy>
  <cp:lastPrinted>2022-05-05T22:03:13Z</cp:lastPrinted>
  <dcterms:created xsi:type="dcterms:W3CDTF">2021-05-17T20:22:31Z</dcterms:created>
  <dcterms:modified xsi:type="dcterms:W3CDTF">2022-09-11T20:09:39Z</dcterms:modified>
</cp:coreProperties>
</file>