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ssie/Desktop/Bootcamp/"/>
    </mc:Choice>
  </mc:AlternateContent>
  <xr:revisionPtr revIDLastSave="0" documentId="8_{ACCCE251-188F-5F4B-918F-C4AFAF5E3DB6}" xr6:coauthVersionLast="47" xr6:coauthVersionMax="47" xr10:uidLastSave="{00000000-0000-0000-0000-000000000000}"/>
  <bookViews>
    <workbookView xWindow="1820" yWindow="1540" windowWidth="48320" windowHeight="25680" activeTab="5" xr2:uid="{00000000-000D-0000-FFFF-FFFF00000000}"/>
  </bookViews>
  <sheets>
    <sheet name="Crowdfunding" sheetId="1" r:id="rId1"/>
    <sheet name="Pivot Table 1" sheetId="4" r:id="rId2"/>
    <sheet name="Pivot Table 2" sheetId="3" r:id="rId3"/>
    <sheet name="Pivot Table 3" sheetId="5" r:id="rId4"/>
    <sheet name="Goal Analysis" sheetId="6" r:id="rId5"/>
    <sheet name="Statistical Analysis" sheetId="7" r:id="rId6"/>
  </sheets>
  <definedNames>
    <definedName name="_xlnm._FilterDatabase" localSheetId="0" hidden="1">Crowdfunding!$A$1:$T$1001</definedName>
    <definedName name="_xlnm._FilterDatabase" localSheetId="5" hidden="1">'Statistical Analysis'!$A$1:$B$566</definedName>
    <definedName name="goal">Crowdfunding!$D$2:$D$1001</definedName>
    <definedName name="outcome">Crowdfunding!$F$2:$F$1001</definedName>
  </definedNames>
  <calcPr calcId="181029"/>
  <pivotCaches>
    <pivotCache cacheId="4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16" i="7"/>
  <c r="H10" i="7"/>
  <c r="H14" i="7"/>
  <c r="H5" i="7"/>
  <c r="H15" i="7"/>
  <c r="H6" i="7"/>
  <c r="H4" i="7" l="1"/>
  <c r="H3" i="7"/>
  <c r="H2" i="7"/>
  <c r="H1" i="7"/>
  <c r="H13" i="7"/>
  <c r="H12" i="7"/>
  <c r="H11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2" i="6"/>
  <c r="B13" i="6"/>
  <c r="B12" i="6"/>
  <c r="B11" i="6"/>
  <c r="B10" i="6"/>
  <c r="B9" i="6"/>
  <c r="B8" i="6"/>
  <c r="B7" i="6"/>
  <c r="B6" i="6"/>
  <c r="B5" i="6"/>
  <c r="B4" i="6"/>
  <c r="B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6" i="6" l="1"/>
  <c r="E5" i="6"/>
  <c r="F5" i="6" s="1"/>
  <c r="E7" i="6"/>
  <c r="G7" i="6" s="1"/>
  <c r="E9" i="6"/>
  <c r="H9" i="6" s="1"/>
  <c r="E8" i="6"/>
  <c r="H8" i="6" s="1"/>
  <c r="E11" i="6"/>
  <c r="H11" i="6" s="1"/>
  <c r="E13" i="6"/>
  <c r="F13" i="6" s="1"/>
  <c r="E12" i="6"/>
  <c r="F12" i="6" s="1"/>
  <c r="E10" i="6"/>
  <c r="H10" i="6" s="1"/>
  <c r="G10" i="6"/>
  <c r="G11" i="6"/>
  <c r="G12" i="6"/>
  <c r="G13" i="6"/>
  <c r="H5" i="6"/>
  <c r="H6" i="6"/>
  <c r="G5" i="6"/>
  <c r="G6" i="6"/>
  <c r="E2" i="6"/>
  <c r="H2" i="6" s="1"/>
  <c r="F6" i="6"/>
  <c r="E3" i="6"/>
  <c r="G3" i="6" s="1"/>
  <c r="F7" i="6"/>
  <c r="E4" i="6"/>
  <c r="H4" i="6" s="1"/>
  <c r="F8" i="6"/>
  <c r="F9" i="6"/>
  <c r="F10" i="6"/>
  <c r="F11" i="6"/>
  <c r="G9" i="6" l="1"/>
  <c r="G8" i="6"/>
  <c r="H13" i="6"/>
  <c r="G4" i="6"/>
  <c r="H7" i="6"/>
  <c r="H12" i="6"/>
  <c r="F4" i="6"/>
  <c r="F3" i="6"/>
  <c r="H3" i="6"/>
  <c r="G2" i="6"/>
  <c r="F2" i="6"/>
</calcChain>
</file>

<file path=xl/sharedStrings.xml><?xml version="1.0" encoding="utf-8"?>
<sst xmlns="http://schemas.openxmlformats.org/spreadsheetml/2006/main" count="7067" uniqueCount="2120">
  <si>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</si>
  <si>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</si>
  <si>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</si>
  <si>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</si>
  <si>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</si>
  <si>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</si>
  <si>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</si>
  <si>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</si>
  <si>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</si>
  <si>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</si>
  <si>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</si>
  <si>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</si>
  <si>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</si>
  <si>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</si>
  <si>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</si>
  <si>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</si>
  <si>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</si>
  <si>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</si>
  <si>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</si>
  <si>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</si>
  <si>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</si>
  <si>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</si>
  <si>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</si>
  <si>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</si>
  <si>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</si>
  <si>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</si>
  <si>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</si>
  <si>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</si>
  <si>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</si>
  <si>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</si>
  <si>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</si>
  <si>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</si>
  <si>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</si>
  <si>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</si>
  <si>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</si>
  <si>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</si>
  <si>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</si>
  <si>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</si>
  <si>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</si>
  <si>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</si>
  <si>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</si>
  <si>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</si>
  <si>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</si>
  <si>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</si>
  <si>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</si>
  <si>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</si>
  <si>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</si>
  <si>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</si>
  <si>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</si>
  <si>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</si>
  <si>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</si>
  <si>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</si>
  <si>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</si>
  <si>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</si>
  <si>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</si>
  <si>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</si>
  <si>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</si>
  <si>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</si>
  <si>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</si>
  <si>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</si>
  <si>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</si>
  <si>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</si>
  <si>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</si>
  <si>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</si>
  <si>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</si>
  <si>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</si>
  <si>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</si>
  <si>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</si>
  <si>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</si>
  <si>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</si>
  <si>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</si>
  <si>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</si>
  <si>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</si>
  <si>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</si>
  <si>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</si>
  <si>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</si>
  <si>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</si>
  <si>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</si>
  <si>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</si>
  <si>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</si>
  <si>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</si>
  <si>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</si>
  <si>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</si>
  <si>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</si>
  <si>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</si>
  <si>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</si>
  <si>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</si>
  <si>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</si>
  <si>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</si>
  <si>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</si>
  <si>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</si>
  <si>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</si>
  <si>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</si>
  <si>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</si>
  <si>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</si>
  <si>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</si>
  <si>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</si>
  <si>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</si>
  <si>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</si>
  <si>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</si>
  <si>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</si>
  <si>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</si>
  <si>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</si>
  <si>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</si>
  <si>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</si>
  <si>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</si>
  <si>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</si>
  <si>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</si>
  <si>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</si>
  <si>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</si>
  <si>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</si>
  <si>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</si>
  <si>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</si>
  <si>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</si>
  <si>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</si>
  <si>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</si>
  <si>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</si>
  <si>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</si>
  <si>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</si>
  <si>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</si>
  <si>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</si>
  <si>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</si>
  <si>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</si>
  <si>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</si>
  <si>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</si>
  <si>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</si>
  <si>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</si>
  <si>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</si>
  <si>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</si>
  <si>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</si>
  <si>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</si>
  <si>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</si>
  <si>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</si>
  <si>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</si>
  <si>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</si>
  <si>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</si>
  <si>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</si>
  <si>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</si>
  <si>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</si>
  <si>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</si>
  <si>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</si>
  <si>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</si>
  <si>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</si>
  <si>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</si>
  <si>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</si>
  <si>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</si>
  <si>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</si>
  <si>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</si>
  <si>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</si>
  <si>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</si>
  <si>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</si>
  <si>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</si>
  <si>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</si>
  <si>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</si>
  <si>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</si>
  <si>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</si>
  <si>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</si>
  <si>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</si>
  <si>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</si>
  <si>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</si>
  <si>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</si>
  <si>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</si>
  <si>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</si>
  <si>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</si>
  <si>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</si>
  <si>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</si>
  <si>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</si>
  <si>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</si>
  <si>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</si>
  <si>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</si>
  <si>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</si>
  <si>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</si>
  <si>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</si>
  <si>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</si>
  <si>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</si>
  <si>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</si>
  <si>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</si>
  <si>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</si>
  <si>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</si>
  <si>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</si>
  <si>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</si>
  <si>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</si>
  <si>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</si>
  <si>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</si>
  <si>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</si>
  <si>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</si>
  <si>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</si>
  <si>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</si>
  <si>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</si>
  <si>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</si>
  <si>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</si>
  <si>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</si>
  <si>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</si>
  <si>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</si>
  <si>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</si>
  <si>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</si>
  <si>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</si>
  <si>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</si>
  <si>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</si>
  <si>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</si>
  <si>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</si>
  <si>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</si>
  <si>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</si>
  <si>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</si>
  <si>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</si>
  <si>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</si>
  <si>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</si>
  <si>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</si>
  <si>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</si>
  <si>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</si>
  <si>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</si>
  <si>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</si>
  <si>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</si>
  <si>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</si>
  <si>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</si>
  <si>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</si>
  <si>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</si>
  <si>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</si>
  <si>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</si>
  <si>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</si>
  <si>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</si>
  <si>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</si>
  <si>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</si>
  <si>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</si>
  <si>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</si>
  <si>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</si>
  <si>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</si>
  <si>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</si>
  <si>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</si>
  <si>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</si>
  <si>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</si>
  <si>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</si>
  <si>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</si>
  <si>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</si>
  <si>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</si>
  <si>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</si>
  <si>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</si>
  <si>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</si>
  <si>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</si>
  <si>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</si>
  <si>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</si>
  <si>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</si>
  <si>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</si>
  <si>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</si>
  <si>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</si>
  <si>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</si>
  <si>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</si>
  <si>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</si>
  <si>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</si>
  <si>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</si>
  <si>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</si>
  <si>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</si>
  <si>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</si>
  <si>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</si>
  <si>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</si>
  <si>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</si>
  <si>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</si>
  <si>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</si>
  <si>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</si>
  <si>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</si>
  <si>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</si>
  <si>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</si>
  <si>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</si>
  <si>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</si>
  <si>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</si>
  <si>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</si>
  <si>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</si>
  <si>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</si>
  <si>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</si>
  <si>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</si>
  <si>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</si>
  <si>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</si>
  <si>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</si>
  <si>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</si>
  <si>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</si>
  <si>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</si>
  <si>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</si>
  <si>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</si>
  <si>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</si>
  <si>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</si>
  <si>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</si>
  <si>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</si>
  <si>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</si>
  <si>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</si>
  <si>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</si>
  <si>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</si>
  <si>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</si>
  <si>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</si>
  <si>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</si>
  <si>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</si>
  <si>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</si>
  <si>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</si>
  <si>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</si>
  <si>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</si>
  <si>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</si>
  <si>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</si>
  <si>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</si>
  <si>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</si>
  <si>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</si>
  <si>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</si>
  <si>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</si>
  <si>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</si>
  <si>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</si>
  <si>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</si>
  <si>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</si>
  <si>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</si>
  <si>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</si>
  <si>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</si>
  <si>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</si>
  <si>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</si>
  <si>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</si>
  <si>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</si>
  <si>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</si>
  <si>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</si>
  <si>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</si>
  <si>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</si>
  <si>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</si>
  <si>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</si>
  <si>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</si>
  <si>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</si>
  <si>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</si>
  <si>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</si>
  <si>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</si>
  <si>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</si>
  <si>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</si>
  <si>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</si>
  <si>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</si>
  <si>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</si>
  <si>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</si>
  <si>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</si>
  <si>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</si>
  <si>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</si>
  <si>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</si>
  <si>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</si>
  <si>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</si>
  <si>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</si>
  <si>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</si>
  <si>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</si>
  <si>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</si>
  <si>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</si>
  <si>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</si>
  <si>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</si>
  <si>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</si>
  <si>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</si>
  <si>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</si>
  <si>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</si>
  <si>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</si>
  <si>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</si>
  <si>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</si>
  <si>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</si>
  <si>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</si>
  <si>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</si>
  <si>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</si>
  <si>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</si>
  <si>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</si>
  <si>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</si>
  <si>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</si>
  <si>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</si>
  <si>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</si>
  <si>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</si>
  <si>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</si>
  <si>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</si>
  <si>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</si>
  <si>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</si>
  <si>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</si>
  <si>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</si>
  <si>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</si>
  <si>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</si>
  <si>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</si>
  <si>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</si>
  <si>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</si>
  <si>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</si>
  <si>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</si>
  <si>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</si>
  <si>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</si>
  <si>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</si>
  <si>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</si>
  <si>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</si>
  <si>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</si>
  <si>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</si>
  <si>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</si>
  <si>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</si>
  <si>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</si>
  <si>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</si>
  <si>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</si>
  <si>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</si>
  <si>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</si>
  <si>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</si>
  <si>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</si>
  <si>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</si>
  <si>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</si>
  <si>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</si>
  <si>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</si>
  <si>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</si>
  <si>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</si>
  <si>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</si>
  <si>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</si>
  <si>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</si>
  <si>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</si>
  <si>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</si>
  <si>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</si>
  <si>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</si>
  <si>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</si>
  <si>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</si>
  <si>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</si>
  <si>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</si>
  <si>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</si>
  <si>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</si>
  <si>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</si>
  <si>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</si>
  <si>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</si>
  <si>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</si>
  <si>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</si>
  <si>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</si>
  <si>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</si>
  <si>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</si>
  <si>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</si>
  <si>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</si>
  <si>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</si>
  <si>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</si>
  <si>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</si>
  <si>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</si>
  <si>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</si>
  <si>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</si>
  <si>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</si>
  <si>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</si>
  <si>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</si>
  <si>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</si>
  <si>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</si>
  <si>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</si>
  <si>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</si>
  <si>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</si>
  <si>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</si>
  <si>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</si>
  <si>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</si>
  <si>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</si>
  <si>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</si>
  <si>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</si>
  <si>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</si>
  <si>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</si>
  <si>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</si>
  <si>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</si>
  <si>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</si>
  <si>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</si>
  <si>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</si>
  <si>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</si>
  <si>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</si>
  <si>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</si>
  <si>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</si>
  <si>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</si>
  <si>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</si>
  <si>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</si>
  <si>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</si>
  <si>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</si>
  <si>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</si>
  <si>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</si>
  <si>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</si>
  <si>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</si>
  <si>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</si>
  <si>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</si>
  <si>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</si>
  <si>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</si>
  <si>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</si>
  <si>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</si>
  <si>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</si>
  <si>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</si>
  <si>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</si>
  <si>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</si>
  <si>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</si>
  <si>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</si>
  <si>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</si>
  <si>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</si>
  <si>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</si>
  <si>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</si>
  <si>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</si>
  <si>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</si>
  <si>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</si>
  <si>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</si>
  <si>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</si>
  <si>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</si>
  <si>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</si>
  <si>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</si>
  <si>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</si>
  <si>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</si>
  <si>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</si>
  <si>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</si>
  <si>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</si>
  <si>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</si>
  <si>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</si>
  <si>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</si>
  <si>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</si>
  <si>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</si>
  <si>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</si>
  <si>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</si>
  <si>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</si>
  <si>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</si>
  <si>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</si>
  <si>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</si>
  <si>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</si>
  <si>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</si>
  <si>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</si>
  <si>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</si>
  <si>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</si>
  <si>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</si>
  <si>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</si>
  <si>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</si>
  <si>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</si>
  <si>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</si>
  <si>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</si>
  <si>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</si>
  <si>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</si>
  <si>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</si>
  <si>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</si>
  <si>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</si>
  <si>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</si>
  <si>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</si>
  <si>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</si>
  <si>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</si>
  <si>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</si>
  <si>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</si>
  <si>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</si>
  <si>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</si>
  <si>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</si>
  <si>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</si>
  <si>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</si>
  <si>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</si>
  <si>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</si>
  <si>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</si>
  <si>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</si>
  <si>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</si>
  <si>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</si>
  <si>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</si>
  <si>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</si>
  <si>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</si>
  <si>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</si>
  <si>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</si>
  <si>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</si>
  <si>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</si>
  <si>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</si>
  <si>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</si>
  <si>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</si>
  <si>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</si>
  <si>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</si>
  <si>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</si>
  <si>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</si>
  <si>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</si>
  <si>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</si>
  <si>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</si>
  <si>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</si>
  <si>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</si>
  <si>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</si>
  <si>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</si>
  <si>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</si>
  <si>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</si>
  <si>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</si>
  <si>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</si>
  <si>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</si>
  <si>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</si>
  <si>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</si>
  <si>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</si>
  <si>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</si>
  <si>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</si>
  <si>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</si>
  <si>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</si>
  <si>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</si>
  <si>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</si>
  <si>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</si>
  <si>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</si>
  <si>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</si>
  <si>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</si>
  <si>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</si>
  <si>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</si>
  <si>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</si>
  <si>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</si>
  <si>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</si>
  <si>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</si>
  <si>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</si>
  <si>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</si>
  <si>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</si>
  <si>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</si>
  <si>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</si>
  <si>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</si>
  <si>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</si>
  <si>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</si>
  <si>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</si>
  <si>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</si>
  <si>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</si>
  <si>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</si>
  <si>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</si>
  <si>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</si>
  <si>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</si>
  <si>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</si>
  <si>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</si>
  <si>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</si>
  <si>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</si>
  <si>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</si>
  <si>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</si>
  <si>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</si>
  <si>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</si>
  <si>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</si>
  <si>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</si>
  <si>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</si>
  <si>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</si>
  <si>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</si>
  <si>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</si>
  <si>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</si>
  <si>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</si>
  <si>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</si>
  <si>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</si>
  <si>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</si>
  <si>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</si>
  <si>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</si>
  <si>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</si>
  <si>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</si>
  <si>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</si>
  <si>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</si>
  <si>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</si>
  <si>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</si>
  <si>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</si>
  <si>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</si>
  <si>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</si>
  <si>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</si>
  <si>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</si>
  <si>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</si>
  <si>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</si>
  <si>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</si>
  <si>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</si>
  <si>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</si>
  <si>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</si>
  <si>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</si>
  <si>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</si>
  <si>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</si>
  <si>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</si>
  <si>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</si>
  <si>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</si>
  <si>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</si>
  <si>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</si>
  <si>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</si>
  <si>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</si>
  <si>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</si>
  <si>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</si>
  <si>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</si>
  <si>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</si>
  <si>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</si>
  <si>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</si>
  <si>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</si>
  <si>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</si>
  <si>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</si>
  <si>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</si>
  <si>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</si>
  <si>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</si>
  <si>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</si>
  <si>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</si>
  <si>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</si>
  <si>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</si>
  <si>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</si>
  <si>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</si>
  <si>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</si>
  <si>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</si>
  <si>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</si>
  <si>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</si>
  <si>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</si>
  <si>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</si>
  <si>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</si>
  <si>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</si>
  <si>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</si>
  <si>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</si>
  <si>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</si>
  <si>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</si>
  <si>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</si>
  <si>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</si>
  <si>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</si>
  <si>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</si>
  <si>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</si>
  <si>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</si>
  <si>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</si>
  <si>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</si>
  <si>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</si>
  <si>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</si>
  <si>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</si>
  <si>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</si>
  <si>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</si>
  <si>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</si>
  <si>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</si>
  <si>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</si>
  <si>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</si>
  <si>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</si>
  <si>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</si>
  <si>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</si>
  <si>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</si>
  <si>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</si>
  <si>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</si>
  <si>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</si>
  <si>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</si>
  <si>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</si>
  <si>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</si>
  <si>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</si>
  <si>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</si>
  <si>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</si>
  <si>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</si>
  <si>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</si>
  <si>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</si>
  <si>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</si>
  <si>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</si>
  <si>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</si>
  <si>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</si>
  <si>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</si>
  <si>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</si>
  <si>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</si>
  <si>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</si>
  <si>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</si>
  <si>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</si>
  <si>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</si>
  <si>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</si>
  <si>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</si>
  <si>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</si>
  <si>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</si>
  <si>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</si>
  <si>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</si>
  <si>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</si>
  <si>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</si>
  <si>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</si>
  <si>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</si>
  <si>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</si>
  <si>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</si>
  <si>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</si>
  <si>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</si>
  <si>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</si>
  <si>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</si>
  <si>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</si>
  <si>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</si>
  <si>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</si>
  <si>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</si>
  <si>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</si>
  <si>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</si>
  <si>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</si>
  <si>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</si>
  <si>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</si>
  <si>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</si>
  <si>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</si>
  <si>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</si>
  <si>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</si>
  <si>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</si>
  <si>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</si>
  <si>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</si>
  <si>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</si>
  <si>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</si>
  <si>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</si>
  <si>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</si>
  <si>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</si>
  <si>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</si>
  <si>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</si>
  <si>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</si>
  <si>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</si>
  <si>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</si>
  <si>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</si>
  <si>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</si>
  <si>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</si>
  <si>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</si>
  <si>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</si>
  <si>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</si>
  <si>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</si>
  <si>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</si>
  <si>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</si>
  <si>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</si>
  <si>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</si>
  <si>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</si>
  <si>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</si>
  <si>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</si>
  <si>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</si>
  <si>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</si>
  <si>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</si>
  <si>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</si>
  <si>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</si>
  <si>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</si>
  <si>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</si>
  <si>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</si>
  <si>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</si>
  <si>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</si>
  <si>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</si>
  <si>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</si>
  <si>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</si>
  <si>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</si>
  <si>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</si>
  <si>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</si>
  <si>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</si>
  <si>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</si>
  <si>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</si>
  <si>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</si>
  <si>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</si>
  <si>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</si>
  <si>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</si>
  <si>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</si>
  <si>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</si>
  <si>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</si>
  <si>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</si>
  <si>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</si>
  <si>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</si>
  <si>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</si>
  <si>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</si>
  <si>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</si>
  <si>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</si>
  <si>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</si>
  <si>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</si>
  <si>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</si>
  <si>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</si>
  <si>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</si>
  <si>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</si>
  <si>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</si>
  <si>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</si>
  <si>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</si>
  <si>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</si>
  <si>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</si>
  <si>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</si>
  <si>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</si>
  <si>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</si>
  <si>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</si>
  <si>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</si>
  <si>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</si>
  <si>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</si>
  <si>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</si>
  <si>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</si>
  <si>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</si>
  <si>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</si>
  <si>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</si>
  <si>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</si>
  <si>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</si>
  <si>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</si>
  <si>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</si>
  <si>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</si>
  <si>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</si>
  <si>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</si>
  <si>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</si>
  <si>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</si>
  <si>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</si>
  <si>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</si>
  <si>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</si>
  <si>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</si>
  <si>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</si>
  <si>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</si>
  <si>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</si>
  <si>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</si>
  <si>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</si>
  <si>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</si>
  <si>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</si>
  <si>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</si>
  <si>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</si>
  <si>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</si>
  <si>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</si>
  <si>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</si>
  <si>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</si>
  <si>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</si>
  <si>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</si>
  <si>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</si>
  <si>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</si>
  <si>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</si>
  <si>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</si>
  <si>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</si>
  <si>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</si>
  <si>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</si>
  <si>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</si>
  <si>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</si>
  <si>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</si>
  <si>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</si>
  <si>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</si>
  <si>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</si>
  <si>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</si>
  <si>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</si>
  <si>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</si>
  <si>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</si>
  <si>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</si>
  <si>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</si>
  <si>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</si>
  <si>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</si>
  <si>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</si>
  <si>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</si>
  <si>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</si>
  <si>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</si>
  <si>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</si>
  <si>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</si>
  <si>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</si>
  <si>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</si>
  <si>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</si>
  <si>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</si>
  <si>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</si>
  <si>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</si>
  <si>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</si>
  <si>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</si>
  <si>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</si>
  <si>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</si>
  <si>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</si>
  <si>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</si>
  <si>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</si>
  <si>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</si>
  <si>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</si>
  <si>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</si>
  <si>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</si>
  <si>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</si>
  <si>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</si>
  <si>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</si>
  <si>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</si>
  <si>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</si>
  <si>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</si>
  <si>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</si>
  <si>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</si>
  <si>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</si>
  <si>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</si>
  <si>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</si>
  <si>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</si>
  <si>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</si>
  <si>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</si>
  <si>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</si>
  <si>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</si>
  <si>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</si>
  <si>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</si>
  <si>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</si>
  <si>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</si>
  <si>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</si>
  <si>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</si>
  <si>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</si>
  <si>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</si>
  <si>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</si>
  <si>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</si>
  <si>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</si>
  <si>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</si>
  <si>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</si>
  <si>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</si>
  <si>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</si>
  <si>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</si>
  <si>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</si>
  <si>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</si>
  <si>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</si>
  <si>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</si>
  <si>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</si>
  <si>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</si>
  <si>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</si>
  <si>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</si>
  <si>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</si>
  <si>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</si>
  <si>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</si>
  <si>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</si>
  <si>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</si>
  <si>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</si>
  <si>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</si>
  <si>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</si>
  <si>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</si>
  <si>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</si>
  <si>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</si>
  <si>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</si>
  <si>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</si>
  <si>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</si>
  <si>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</si>
  <si>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</si>
  <si>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</si>
  <si>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</si>
  <si>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</si>
  <si>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</si>
  <si>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</si>
  <si>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</si>
  <si>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</si>
  <si>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</si>
  <si>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</si>
  <si>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</si>
  <si>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</si>
  <si>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</si>
  <si>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</si>
  <si>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</si>
  <si>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</si>
  <si>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</si>
  <si>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</si>
  <si>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</si>
  <si>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</si>
  <si>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</si>
  <si>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</si>
  <si>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</si>
  <si>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</si>
  <si>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</si>
  <si>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</si>
  <si>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</si>
  <si>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</si>
  <si>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</si>
  <si>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</si>
  <si>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</si>
  <si>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</si>
  <si>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</si>
  <si>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</si>
  <si>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</si>
  <si>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</si>
  <si>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</si>
  <si>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</si>
  <si>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</si>
  <si>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</si>
  <si>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</si>
  <si>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</si>
  <si>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</si>
  <si>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</si>
  <si>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</si>
  <si>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</si>
  <si>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</si>
  <si>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</si>
  <si>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</si>
  <si>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</si>
  <si>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</si>
  <si>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</si>
  <si>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</si>
  <si>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</si>
  <si>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</si>
  <si>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</si>
  <si>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</si>
  <si>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</si>
  <si>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</si>
  <si>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</si>
  <si>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</si>
  <si>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</si>
  <si>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</si>
  <si>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</si>
  <si>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</si>
  <si>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</si>
  <si>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</si>
  <si>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</si>
  <si>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</si>
  <si>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</si>
  <si>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</si>
  <si>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</si>
  <si>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</si>
  <si>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</si>
  <si>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</si>
  <si>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</si>
  <si>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</si>
  <si>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</si>
  <si>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</si>
  <si>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</si>
  <si>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</si>
  <si>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</si>
  <si>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</si>
  <si>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</si>
  <si>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</si>
  <si>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</si>
  <si>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</si>
  <si>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</si>
  <si>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</si>
  <si>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</si>
  <si>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</si>
  <si>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</si>
  <si>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</si>
  <si>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</si>
  <si>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</si>
  <si>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</si>
  <si>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</si>
  <si>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</si>
  <si>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</si>
  <si>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</si>
  <si>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</si>
  <si>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</si>
  <si>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</si>
  <si>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</si>
  <si>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</si>
  <si>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</si>
  <si>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</si>
  <si>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</si>
  <si>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</si>
  <si>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</si>
  <si>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</si>
  <si>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</si>
  <si>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</si>
  <si>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</si>
  <si>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</si>
  <si>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</si>
  <si>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</si>
  <si>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</si>
  <si>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</si>
  <si>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</si>
  <si>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</si>
  <si>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</si>
  <si>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</si>
  <si>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</si>
  <si>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</si>
  <si>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</si>
  <si>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</si>
  <si>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</si>
  <si>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</si>
  <si>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</si>
  <si>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</si>
  <si>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</si>
  <si>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</si>
  <si>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</si>
  <si>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</si>
  <si>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</si>
  <si>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</si>
  <si>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</si>
  <si>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</si>
  <si>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</si>
  <si>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</si>
  <si>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</si>
  <si>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</si>
  <si>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</si>
  <si>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</si>
  <si>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</si>
  <si>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</si>
  <si>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</si>
  <si>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</si>
  <si>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</si>
  <si>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</si>
  <si>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</si>
  <si>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</si>
  <si>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</si>
  <si>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</si>
  <si>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</si>
  <si>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</si>
  <si>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</si>
  <si>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</si>
  <si>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</si>
  <si>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</si>
  <si>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</si>
  <si>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</si>
  <si>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</si>
  <si>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</si>
  <si>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</si>
  <si>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</si>
  <si>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</si>
  <si>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</si>
  <si>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</si>
  <si>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</si>
  <si>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</si>
  <si>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</si>
  <si>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</si>
  <si>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</si>
  <si>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</si>
  <si>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</si>
  <si>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</si>
  <si>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</si>
  <si>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</si>
  <si>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</si>
  <si>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</si>
  <si>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</si>
  <si>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</si>
  <si>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</si>
  <si>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</si>
  <si>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</si>
  <si>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</si>
  <si>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</si>
  <si>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</si>
  <si>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</si>
  <si>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</si>
  <si>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</si>
  <si>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</si>
  <si>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</si>
  <si>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</si>
  <si>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</si>
  <si>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</si>
  <si>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</si>
  <si>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</si>
  <si>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</si>
  <si>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</si>
  <si>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</si>
  <si>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</si>
  <si>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</si>
  <si>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</si>
  <si>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</si>
  <si>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</si>
  <si>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</si>
  <si>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</si>
  <si>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</si>
  <si>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</si>
  <si>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</si>
  <si>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</si>
  <si>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</si>
  <si>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</si>
  <si>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</si>
  <si>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</si>
  <si>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</si>
  <si>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</si>
  <si>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</si>
  <si>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</si>
  <si>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</si>
  <si>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</si>
  <si>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</si>
  <si>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</si>
  <si>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</si>
  <si>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</si>
  <si>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</si>
  <si>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</si>
  <si>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</si>
  <si>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</si>
  <si>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</si>
  <si>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</si>
  <si>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</si>
  <si>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</si>
  <si>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</si>
  <si>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</si>
  <si>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</si>
  <si>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</si>
  <si>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</si>
  <si>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</si>
  <si>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</si>
  <si>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</si>
  <si>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</si>
  <si>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</si>
  <si>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</si>
  <si>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</si>
  <si>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</si>
  <si>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</si>
  <si>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</si>
  <si>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</si>
  <si>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</si>
  <si>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</si>
  <si>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</si>
  <si>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</si>
  <si>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</si>
  <si>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</si>
  <si>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</si>
  <si>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</si>
  <si>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</si>
  <si>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</si>
  <si>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</si>
  <si>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</si>
  <si>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</si>
  <si>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</si>
  <si>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</si>
  <si>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</si>
  <si>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</si>
  <si>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</si>
  <si>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</si>
  <si>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</si>
  <si>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</si>
  <si>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</si>
  <si>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</si>
  <si>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</si>
  <si>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</si>
  <si>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</si>
  <si>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</si>
  <si>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</si>
  <si>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</si>
  <si>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</si>
  <si>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</si>
  <si>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</si>
  <si>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</si>
  <si>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</si>
  <si>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</si>
  <si>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</si>
  <si>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</si>
  <si>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</si>
  <si>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</si>
  <si>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</si>
  <si>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</si>
  <si>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</si>
  <si>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</si>
  <si>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</si>
  <si>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</si>
  <si>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</si>
  <si>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</si>
  <si>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</si>
  <si>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</si>
  <si>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</si>
  <si>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</si>
  <si>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</si>
  <si>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</si>
  <si>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</si>
  <si>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</si>
  <si>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</si>
  <si>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</si>
  <si>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</si>
  <si>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</si>
  <si>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</si>
  <si>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</si>
  <si>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</si>
  <si>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</si>
  <si>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</si>
  <si>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</si>
  <si>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</si>
  <si>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</si>
  <si>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</si>
  <si>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</si>
  <si>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</si>
  <si>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</si>
  <si>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</si>
  <si>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</si>
  <si>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</si>
  <si>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</si>
  <si>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</si>
  <si>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</si>
  <si>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</si>
  <si>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</si>
  <si>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</si>
  <si>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</si>
  <si>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</si>
  <si>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</si>
  <si>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</si>
  <si>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</si>
  <si>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</si>
  <si>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</si>
  <si>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</si>
  <si>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</si>
  <si>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</si>
  <si>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</si>
  <si>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</si>
  <si>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</si>
  <si>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</si>
  <si>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</si>
  <si>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</si>
  <si>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</si>
  <si>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</si>
  <si>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</si>
  <si>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</si>
  <si>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</si>
  <si>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</si>
  <si>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</si>
  <si>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</si>
  <si>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</si>
  <si>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</si>
  <si>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</si>
  <si>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</si>
  <si>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</si>
  <si>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</si>
  <si>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</si>
  <si>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</si>
  <si>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</si>
  <si>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</si>
  <si>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</si>
  <si>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</si>
  <si>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</si>
  <si>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</si>
  <si>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</si>
  <si>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</si>
  <si>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</si>
  <si>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</si>
  <si>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</si>
  <si>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</si>
  <si>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</si>
  <si>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</si>
  <si>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</si>
  <si>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</si>
  <si>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</si>
  <si>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</si>
  <si>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</si>
  <si>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</si>
  <si>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</si>
  <si>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</si>
  <si>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</si>
  <si>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</si>
  <si>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</si>
  <si>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</si>
  <si>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</si>
  <si>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</si>
  <si>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</si>
  <si>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</si>
  <si>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</si>
  <si>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</si>
  <si>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</si>
  <si>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</si>
  <si>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</si>
  <si>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</si>
  <si>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</si>
  <si>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</si>
  <si>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</si>
  <si>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</si>
  <si>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</si>
  <si>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</si>
  <si>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</si>
  <si>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</si>
  <si>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</si>
  <si>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</si>
  <si>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</si>
  <si>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</si>
  <si>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</si>
  <si>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</si>
  <si>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</si>
  <si>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</si>
  <si>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</si>
  <si>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</si>
  <si>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</si>
  <si>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</si>
  <si>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</si>
  <si>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</si>
  <si>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</si>
  <si>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</si>
  <si>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</si>
  <si>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</si>
  <si>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</si>
  <si>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</si>
  <si>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</si>
  <si>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</si>
  <si>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</si>
  <si>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</si>
  <si>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</si>
  <si>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</si>
  <si>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</si>
  <si>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</si>
  <si>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</si>
  <si>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</si>
  <si>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</si>
  <si>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</si>
  <si>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</si>
  <si>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</si>
  <si>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</si>
  <si>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</si>
  <si>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</si>
  <si>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</si>
  <si>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</si>
  <si>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</si>
  <si>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</si>
  <si>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</si>
  <si>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</si>
  <si>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</si>
  <si>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</si>
  <si>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</si>
  <si>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</si>
  <si>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</si>
  <si>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</si>
  <si>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</si>
  <si>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</si>
  <si>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</si>
  <si>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</si>
  <si>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</si>
  <si>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</si>
  <si>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</si>
  <si>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</si>
  <si>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</si>
  <si>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</si>
  <si>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</si>
  <si>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</si>
  <si>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</si>
  <si>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</si>
  <si>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</si>
  <si>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</si>
  <si>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</si>
  <si>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</si>
  <si>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</si>
  <si>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</si>
  <si>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</si>
  <si>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</si>
  <si>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</si>
  <si>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</si>
  <si>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</si>
  <si>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</si>
  <si>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</si>
  <si>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</si>
  <si>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</si>
  <si>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</si>
  <si>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</si>
  <si>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</si>
  <si>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</si>
  <si>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</si>
  <si>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</si>
  <si>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</si>
  <si>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</si>
  <si>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</si>
  <si>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</si>
  <si>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</si>
  <si>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</si>
  <si>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</si>
  <si>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</si>
  <si>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</si>
  <si>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</si>
  <si>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</si>
  <si>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</si>
  <si>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</si>
  <si>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</si>
  <si>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</si>
  <si>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</si>
  <si>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</si>
  <si>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</si>
  <si>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</si>
  <si>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</si>
  <si>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</si>
  <si>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</si>
  <si>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</si>
  <si>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</si>
  <si>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</si>
  <si>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</si>
  <si>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</si>
  <si>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</si>
  <si>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</si>
  <si>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</si>
  <si>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</si>
  <si>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</si>
  <si>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</si>
  <si>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</si>
  <si>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</si>
  <si>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</si>
  <si>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</si>
  <si>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</si>
  <si>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</si>
  <si>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</si>
  <si>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</si>
  <si>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</si>
  <si>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</si>
  <si>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</si>
  <si>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</si>
  <si>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</si>
  <si>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</si>
  <si>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</si>
  <si>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</si>
  <si>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</si>
  <si>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</si>
  <si>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</si>
  <si>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</si>
  <si>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</si>
  <si>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</si>
  <si>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</si>
  <si>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</si>
  <si>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</si>
  <si>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</si>
  <si>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</si>
  <si>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</si>
  <si>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</si>
  <si>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</si>
  <si>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</si>
  <si>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</si>
  <si>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</si>
  <si>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</si>
  <si>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</si>
  <si>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</si>
  <si>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</si>
  <si>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</si>
  <si>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</si>
  <si>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</si>
  <si>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</si>
  <si>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</si>
  <si>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</si>
  <si>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</si>
  <si>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</si>
  <si>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</si>
  <si>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</si>
  <si>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</si>
  <si>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</si>
  <si>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</si>
  <si>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</si>
  <si>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</si>
  <si>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</si>
  <si>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</si>
  <si>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</si>
  <si>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</si>
  <si>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</si>
  <si>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</si>
  <si>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</si>
  <si>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</si>
  <si>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</si>
  <si>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</si>
  <si>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</si>
  <si>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</si>
  <si>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</si>
  <si>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</si>
  <si>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</si>
  <si>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</si>
  <si>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</si>
  <si>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</si>
  <si>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</si>
  <si>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</si>
  <si>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</si>
  <si>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</si>
  <si>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</si>
  <si>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</si>
  <si>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</si>
  <si>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</si>
  <si>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</si>
  <si>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</si>
  <si>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</si>
  <si>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</si>
  <si>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</si>
  <si>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</si>
  <si>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</si>
  <si>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</si>
  <si>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</si>
  <si>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</si>
  <si>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</si>
  <si>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</si>
  <si>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</si>
  <si>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</si>
  <si>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</si>
  <si>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</si>
  <si>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</si>
  <si>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</si>
  <si>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</si>
  <si>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</si>
  <si>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</si>
  <si>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</si>
  <si>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</si>
  <si>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</si>
  <si>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</si>
  <si>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</si>
  <si>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</si>
  <si>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</si>
  <si>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</si>
  <si>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</si>
  <si>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</si>
  <si>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</si>
  <si>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</si>
  <si>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</si>
  <si>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</si>
  <si>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</si>
  <si>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</si>
  <si>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</si>
  <si>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</si>
  <si>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</si>
  <si>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</si>
  <si>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</si>
  <si>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</si>
  <si>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</si>
  <si>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</si>
  <si>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</si>
  <si>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</si>
  <si>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</si>
  <si>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</si>
  <si>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</si>
  <si>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</si>
  <si>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</si>
  <si>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</si>
  <si>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</si>
  <si>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</si>
  <si>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</si>
  <si>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</si>
  <si>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</si>
  <si>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</si>
  <si>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</si>
  <si>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</si>
  <si>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</si>
  <si>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</si>
  <si>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</si>
  <si>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</si>
  <si>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</si>
  <si>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</si>
  <si>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</si>
  <si>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</si>
  <si>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</si>
  <si>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</si>
  <si>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</si>
  <si>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</si>
  <si>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</si>
  <si>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</si>
  <si>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</si>
  <si>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</si>
  <si>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</si>
  <si>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</si>
  <si>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</si>
  <si>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</si>
  <si>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</si>
  <si>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</si>
  <si>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</si>
  <si>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</si>
  <si>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</si>
  <si>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</si>
  <si>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</si>
  <si>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</si>
  <si>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</si>
  <si>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</si>
  <si>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</si>
  <si>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</si>
  <si>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</si>
  <si>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</si>
  <si>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</si>
  <si>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</si>
  <si>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</si>
  <si>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</si>
  <si>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</si>
  <si>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</si>
  <si>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</si>
  <si>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</si>
  <si>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</si>
  <si>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</si>
  <si>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</si>
  <si>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</si>
  <si>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</si>
  <si>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</si>
  <si>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</si>
  <si>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</si>
  <si>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</si>
  <si>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</si>
  <si>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</si>
  <si>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</si>
  <si>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</si>
  <si>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</si>
  <si>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</si>
  <si>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</si>
  <si>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</si>
  <si>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</si>
  <si>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</si>
  <si>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</si>
  <si>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</si>
  <si>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</si>
  <si>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</si>
  <si>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</si>
  <si>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</si>
  <si>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</si>
  <si>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</si>
  <si>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</si>
  <si>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</si>
  <si>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</si>
  <si>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</si>
  <si>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</si>
  <si>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</si>
  <si>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</si>
  <si>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</si>
  <si>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</si>
  <si>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</si>
  <si>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</si>
  <si>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</si>
  <si>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</si>
  <si>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</si>
  <si>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</si>
  <si>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</si>
  <si>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</si>
  <si>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</si>
  <si>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</si>
  <si>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</si>
  <si>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</si>
  <si>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</si>
  <si>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</si>
  <si>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</si>
  <si>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</si>
  <si>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</si>
  <si>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</si>
  <si>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</si>
  <si>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</si>
  <si>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</si>
  <si>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</si>
  <si>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</si>
  <si>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</si>
  <si>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</si>
  <si>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</si>
  <si>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</si>
  <si>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</si>
  <si>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</si>
  <si>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</si>
  <si>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</si>
  <si>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</si>
  <si>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</si>
  <si>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</si>
  <si>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</si>
  <si>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</si>
  <si>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</si>
  <si>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</si>
  <si>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</si>
  <si>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</si>
  <si>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</si>
  <si>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</si>
  <si>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</si>
  <si>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</si>
  <si>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</si>
  <si>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</si>
  <si>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</si>
  <si>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</si>
  <si>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</si>
  <si>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</si>
  <si>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</si>
  <si>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</si>
  <si>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</si>
  <si>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</si>
  <si>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</si>
  <si>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</si>
  <si>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</si>
  <si>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</si>
  <si>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</si>
  <si>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</si>
  <si>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</si>
  <si>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</si>
  <si>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</si>
  <si>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</si>
  <si>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</si>
  <si>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</si>
  <si>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</si>
  <si>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</si>
  <si>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</si>
  <si>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</si>
  <si>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</si>
  <si>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</si>
  <si>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</si>
  <si>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</si>
  <si>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</si>
  <si>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</si>
  <si>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</si>
  <si>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</si>
  <si>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</si>
  <si>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</si>
  <si>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</si>
  <si>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</si>
  <si>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</si>
  <si>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</si>
  <si>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</si>
  <si>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</si>
  <si>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</si>
  <si>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</si>
  <si>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</si>
  <si>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</si>
  <si>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</si>
  <si>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</si>
  <si>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</si>
  <si>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</si>
  <si>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</si>
  <si>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</si>
  <si>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</si>
  <si>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</si>
  <si>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</si>
  <si>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</si>
  <si>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</si>
  <si>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</si>
  <si>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</si>
  <si>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</si>
  <si>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</si>
  <si>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</si>
  <si>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</si>
  <si>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</si>
  <si>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</si>
  <si>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</si>
  <si>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</si>
  <si>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</si>
  <si>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</si>
  <si>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</si>
  <si>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</si>
  <si>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</si>
  <si>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</si>
  <si>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</si>
  <si>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</si>
  <si>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</si>
  <si>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</si>
  <si>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</si>
  <si>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</si>
  <si>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</si>
  <si>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</si>
  <si>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</si>
  <si>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</si>
  <si>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</si>
  <si>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</si>
  <si>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</si>
  <si>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</si>
  <si>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</si>
  <si>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</si>
  <si>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</si>
  <si>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</si>
  <si>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</si>
  <si>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</si>
  <si>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</si>
  <si>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</si>
  <si>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</si>
  <si>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</si>
  <si>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</si>
  <si>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</si>
  <si>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</si>
  <si>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</si>
  <si>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</si>
  <si>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</si>
  <si>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</si>
  <si>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</si>
  <si>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</si>
  <si>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</si>
  <si>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</si>
  <si>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</si>
  <si>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</si>
  <si>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</si>
  <si>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</si>
  <si>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</si>
  <si>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</si>
  <si>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</si>
  <si>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</si>
  <si>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</si>
  <si>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</si>
  <si>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</si>
  <si>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</si>
  <si>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</si>
  <si>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</si>
  <si>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</si>
  <si>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</si>
  <si>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</si>
  <si>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</si>
  <si>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</si>
  <si>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</si>
  <si>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</si>
  <si>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</si>
  <si>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</si>
  <si>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</si>
  <si>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</si>
  <si>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</si>
  <si>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</si>
  <si>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</si>
  <si>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</si>
  <si>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</si>
  <si>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</si>
  <si>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</si>
  <si>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</si>
  <si>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</si>
  <si>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</si>
  <si>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</si>
  <si>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</si>
  <si>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</si>
  <si>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</si>
  <si>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</si>
  <si>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</si>
  <si>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</si>
  <si>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</si>
  <si>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</si>
  <si>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</si>
  <si>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</si>
  <si>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</si>
  <si>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</si>
  <si>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</si>
  <si>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</si>
  <si>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</si>
  <si>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</si>
  <si>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</si>
  <si>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</si>
  <si>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</si>
  <si>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</si>
  <si>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</si>
  <si>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</si>
  <si>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</si>
  <si>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</si>
  <si>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</si>
  <si>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</si>
  <si>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</si>
  <si>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</si>
  <si>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</si>
  <si>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</si>
  <si>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</si>
  <si>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</si>
  <si>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</si>
  <si>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</si>
  <si>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</si>
  <si>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</si>
  <si>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</si>
  <si>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</si>
  <si>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</si>
  <si>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</si>
  <si>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</si>
  <si>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</si>
  <si>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</si>
  <si>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</si>
  <si>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</si>
  <si>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</si>
  <si>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</si>
  <si>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</si>
  <si>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</si>
  <si>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</si>
  <si>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</si>
  <si>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</si>
  <si>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</si>
  <si>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</si>
  <si>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</si>
  <si>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</si>
  <si>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</si>
  <si>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</si>
  <si>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</si>
  <si>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</si>
  <si>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</si>
  <si>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</si>
  <si>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</si>
  <si>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</si>
  <si>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</si>
  <si>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</si>
  <si>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</si>
  <si>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</si>
  <si>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</si>
  <si>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</si>
  <si>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</si>
  <si>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</si>
  <si>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</si>
  <si>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</si>
  <si>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</si>
  <si>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</si>
  <si>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</si>
  <si>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</si>
  <si>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</si>
  <si>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</si>
  <si>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</si>
  <si>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</si>
  <si>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</si>
  <si>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</si>
  <si>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</si>
  <si>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</si>
  <si>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</si>
  <si>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</si>
  <si>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</si>
  <si>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</si>
  <si>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</si>
  <si>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</si>
  <si>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</si>
  <si>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</si>
  <si>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</si>
  <si>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</si>
  <si>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</si>
  <si>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</si>
  <si>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</si>
  <si>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</si>
  <si>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</si>
  <si>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</si>
  <si>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</si>
  <si>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</si>
  <si>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</si>
  <si>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</si>
  <si>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</si>
  <si>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</si>
  <si>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</si>
  <si>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</si>
  <si>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</si>
  <si>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</si>
  <si>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</si>
  <si>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</si>
  <si>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</si>
  <si>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</si>
  <si>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</si>
  <si>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</si>
  <si>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</si>
  <si>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</si>
  <si>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</si>
  <si>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</si>
  <si>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</si>
  <si>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</si>
  <si>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</si>
  <si>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</si>
  <si>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</si>
  <si>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</si>
  <si>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</si>
  <si>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</si>
  <si>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</si>
  <si>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</si>
  <si>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</si>
  <si>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</si>
  <si>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</si>
  <si>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</si>
  <si>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</si>
  <si>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</si>
  <si>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</si>
  <si>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</si>
  <si>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</si>
  <si>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</si>
  <si>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</si>
  <si>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</si>
  <si>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</si>
  <si>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</si>
  <si>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</si>
  <si>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</si>
  <si>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</si>
  <si>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</si>
  <si>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</si>
  <si>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</si>
  <si>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</si>
  <si>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</si>
  <si>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Date Created Conversion</t>
  </si>
  <si>
    <t>Date Ended Conversion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</si>
  <si>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</si>
  <si>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</si>
  <si>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</si>
  <si>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</si>
  <si>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</si>
  <si>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</si>
  <si>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</si>
  <si>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</si>
  <si>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</si>
  <si>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</si>
  <si>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</si>
  <si>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</si>
  <si>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</si>
  <si>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</si>
  <si>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</si>
  <si>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</si>
  <si>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</si>
  <si>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</si>
  <si>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</si>
  <si>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</si>
  <si>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</si>
  <si>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</si>
  <si>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</si>
  <si>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</si>
  <si>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</si>
  <si>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</si>
  <si>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</si>
  <si>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</si>
  <si>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</si>
  <si>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</si>
  <si>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</si>
  <si>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</si>
  <si>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</si>
  <si>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</si>
  <si>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</si>
  <si>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</si>
  <si>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</si>
  <si>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</si>
  <si>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</si>
  <si>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</si>
  <si>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</si>
  <si>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</si>
  <si>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</si>
  <si>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</si>
  <si>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</si>
  <si>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</si>
  <si>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</si>
  <si>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</si>
  <si>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</si>
  <si>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</si>
  <si>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</si>
  <si>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</si>
  <si>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</si>
  <si>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</si>
  <si>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</si>
  <si>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</si>
  <si>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</si>
  <si>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</si>
  <si>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</si>
  <si>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</si>
  <si>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</si>
  <si>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</si>
  <si>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</si>
  <si>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</si>
  <si>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</si>
  <si>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</si>
  <si>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</si>
  <si>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</si>
  <si>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backs_count</t>
  </si>
  <si>
    <t xml:space="preserve">Mean of Successful </t>
  </si>
  <si>
    <t>Mean of Failed</t>
  </si>
  <si>
    <t>Median of Successful</t>
  </si>
  <si>
    <t>Median of Failed</t>
  </si>
  <si>
    <t>Minimim of Successful</t>
  </si>
  <si>
    <t>minimum of failure</t>
  </si>
  <si>
    <t>maximum of successful</t>
  </si>
  <si>
    <t>maximum of failure</t>
  </si>
  <si>
    <t>variance of success</t>
  </si>
  <si>
    <t>variance of failure</t>
  </si>
  <si>
    <t>standard deviation</t>
  </si>
  <si>
    <t>mode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</si>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</sst>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Font="1"/>
    <xf numFmtId="0" fontId="16" fillId="0" borderId="0" xfId="0" applyFont="1"/>
    <xf numFmtId="14" fontId="18" fillId="0" borderId="0" xfId="0" applyNumberFormat="1" applyFon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CMM.xlsx]Pivot Table 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C-0A46-93C6-C07A011AE429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C-0A46-93C6-C07A011AE429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C-0A46-93C6-C07A011AE429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C-0A46-93C6-C07A011A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597776"/>
        <c:axId val="1247446736"/>
      </c:barChart>
      <c:catAx>
        <c:axId val="12475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6736"/>
        <c:crosses val="autoZero"/>
        <c:auto val="1"/>
        <c:lblAlgn val="ctr"/>
        <c:lblOffset val="100"/>
        <c:noMultiLvlLbl val="0"/>
      </c:catAx>
      <c:valAx>
        <c:axId val="1247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CMM.xlsx]Pivot Table 2!PivotTable7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AE42-91E2-0D7EC6CD5E1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D-AE42-91E2-0D7EC6CD5E1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D-AE42-91E2-0D7EC6CD5E1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D-AE42-91E2-0D7EC6CD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743279"/>
        <c:axId val="1245853824"/>
      </c:barChart>
      <c:catAx>
        <c:axId val="2857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53824"/>
        <c:crosses val="autoZero"/>
        <c:auto val="1"/>
        <c:lblAlgn val="ctr"/>
        <c:lblOffset val="100"/>
        <c:noMultiLvlLbl val="0"/>
      </c:catAx>
      <c:valAx>
        <c:axId val="12458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4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CMM.xlsx]Pivot Table 3!PivotTable9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1-E943-A6D3-29FFD1F007AE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1-E943-A6D3-29FFD1F007AE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1-E943-A6D3-29FFD1F007AE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1-E943-A6D3-29FFD1F0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41952"/>
        <c:axId val="1242538368"/>
      </c:lineChart>
      <c:catAx>
        <c:axId val="12424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38368"/>
        <c:crosses val="autoZero"/>
        <c:auto val="1"/>
        <c:lblAlgn val="ctr"/>
        <c:lblOffset val="100"/>
        <c:noMultiLvlLbl val="0"/>
      </c:catAx>
      <c:valAx>
        <c:axId val="1242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0.42105263157894735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4-8E48-8933-771511A0497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0.15789473684210525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4-8E48-8933-771511A0497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0.42105263157894735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4-8E48-8933-771511A0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77935"/>
        <c:axId val="1241896704"/>
      </c:lineChart>
      <c:catAx>
        <c:axId val="2218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96704"/>
        <c:crosses val="autoZero"/>
        <c:auto val="1"/>
        <c:lblAlgn val="ctr"/>
        <c:lblOffset val="100"/>
        <c:noMultiLvlLbl val="0"/>
      </c:catAx>
      <c:valAx>
        <c:axId val="1241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20</xdr:row>
      <xdr:rowOff>38100</xdr:rowOff>
    </xdr:from>
    <xdr:to>
      <xdr:col>10</xdr:col>
      <xdr:colOff>6350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E830D-18AE-53EC-47E3-016DD2263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9</xdr:row>
      <xdr:rowOff>139700</xdr:rowOff>
    </xdr:from>
    <xdr:to>
      <xdr:col>12</xdr:col>
      <xdr:colOff>184150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19D03-854F-FA73-4196-3C45C590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20</xdr:row>
      <xdr:rowOff>38100</xdr:rowOff>
    </xdr:from>
    <xdr:to>
      <xdr:col>13</xdr:col>
      <xdr:colOff>228600</xdr:colOff>
      <xdr:row>33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214304-5466-B7BB-3C8E-1C40B85EE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20</xdr:row>
      <xdr:rowOff>38100</xdr:rowOff>
    </xdr:from>
    <xdr:to>
      <xdr:col>7</xdr:col>
      <xdr:colOff>469900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11FCC-C3D6-BCB2-A3A2-2738F2768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Mayer" refreshedDate="45007.535757986108" createdVersion="8" refreshedVersion="8" minRefreshableVersion="3" recordCount="1000" xr:uid="{87FC90A3-2445-F847-B433-F570DB9A9C8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02127.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735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71974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250.5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2659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684.5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554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7484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11327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1626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702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528.5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2842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5196.5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514.5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9433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5570.5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68047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3112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5502.5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74666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19545.5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38290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7542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5346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6033.5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2664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807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9927.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76285.5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7292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5538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44991.5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97542.5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709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296.5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558.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5723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109.5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2557.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38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6017.5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4106.5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86964.5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5319.5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2289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2169.5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3639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65646.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6978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1.5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73355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1267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6282.5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2756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5938.5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5828.5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222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171.5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1989.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68798.5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93501.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7350.5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281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1386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7320.5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659.5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60978.5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7377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959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0432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3280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2038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4670.5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2430.5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7388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48838.5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2258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6933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20533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3569.5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19134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7576.5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20498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20969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3250.5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304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62261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6314.5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4342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3119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37683.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26136.5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33243.5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493.5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522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76922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6080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17085.5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7557.5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4678.5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5379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1249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6270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4962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076.5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3306.5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4506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1569.5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01.5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7164.5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6498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6284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6971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74343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204.5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4399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3209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5451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57027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5013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5721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6877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828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327.5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35195.5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26869.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21564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405.5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772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84279.5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1961.5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7072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5114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2802.5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1389.5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2381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4665.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9786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230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33197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5809.5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369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5877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948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784.5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768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5681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13.5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44752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89474.5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0896.5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50854.5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45950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13646.5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21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2340.5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96521.5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6574.5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2187.5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4645.5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4555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76075.5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6392.5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6841.5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5475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20531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50039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2797.5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63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344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79598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2708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24294.5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43421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82166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568.5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361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7421.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2725.5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99534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1805.5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5445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68.5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14622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69913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330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22722.5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281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1637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380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1538.5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4421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28840.5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2639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553.5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104.5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490.5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1.5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23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3312.5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98955.5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1284.5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284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1776.5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2150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100581.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1010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3282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50362.5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6234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7919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7244.5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3083.5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95268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29422.5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6353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70018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42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61004.5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3380.5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41414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95239.5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1139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5555.5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51847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83910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84174.5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5092.5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2795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2957.5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3031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4165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1840.5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2190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7575.5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5117.5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1584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2454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86706.5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5489.5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5239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2020.5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7492.5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7435.5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3271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660.5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87280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2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970.5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3161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54748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4296.5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4921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487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420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6805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5446.5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098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13378.5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2717.5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77.5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85443.5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3058.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4454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73339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1378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4464.5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4575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1007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78621.5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5493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394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767.5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2728.5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3774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4445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710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7464.5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6307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4604.5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773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4142.5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3305.5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9870.5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6694.5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2806.5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6905.5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4631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4163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363.5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548.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110.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5339.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1695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3444.5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2554.5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1001.5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3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6198.5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12239.5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1420.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5805.5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4049.5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260.5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22066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44181.5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1581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801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6466.5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93543.5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4460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2129.5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625.5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3254.5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649.5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460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1657.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4086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81445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100772.5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1087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5977.5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98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1727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517.5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67133.5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844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31857.5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416.5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20933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6076.5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62325.5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100455.5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34837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58579.5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63366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55135.5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17678.5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49017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16096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2500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41894.5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11745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391.5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399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73153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48440.5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3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8322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505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69832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3814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1163.5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1735.5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214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584.5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067.5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69003.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4817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6973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4234.5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366.5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5923.5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5379.5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972.5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7300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7448.5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92465.5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65293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246.5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83198.5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11257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752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6203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2612.5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12618.5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1478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2046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4952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2935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194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100789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28998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52311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21609.5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6541.5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51252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263.5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272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34577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73423.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894.5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729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930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7268.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6162.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31534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1.5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035.5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1493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85917.5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78279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13481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36114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6292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6141.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31759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28323.5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4121.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7090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59358.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82451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6485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30223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479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981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72836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3258.5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3066.5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640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7942.5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1073.5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3929.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5266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99772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23892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7664.5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2785.5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4955.5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3230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33273.5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456.5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89916.5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6963.5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080.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7537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1596.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84542.5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888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5437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166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5617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5454.5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882.5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19096.5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22994.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4394.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.5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94294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1538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51965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901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70815.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77021.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689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60413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2889.5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2084.5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70717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29134.5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73685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48728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4454.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2013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4096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818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5243.5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5335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41.5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30458.5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4506.5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7374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4321.5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29121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2363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82679.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6241.5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4371.5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80734.5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349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24395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39296.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14246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61.5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99685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5889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47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2370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87940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23213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3289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6976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729.5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860.5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1734.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23448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40407.5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4769.5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537.5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23221.5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3493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6422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84701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28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8738.5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60384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4710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17930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6458.5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1647.5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15825.5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2465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27085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3343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316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91287.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719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5715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290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3196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557.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915.5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6545.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7280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3653.5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291.5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9056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90989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4086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93152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6814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367.5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7418.5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49993.5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2916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3598.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7172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21740.5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989.5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022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3913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83399.5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3479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6376.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91029.5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2302.5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2.5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54188.5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4479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38025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7481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7112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6294.5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6090.5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4046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53671.5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81004.5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44.5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647.5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2596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1591.5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98881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2080.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7554.5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6993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24147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49044.5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1665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2495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389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5055.5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26489.5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3181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791.5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8206.5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3178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76347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95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2286.5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30921.5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52434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6600.5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3392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3504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62942.5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2607.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2955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3164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10248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961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5662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74112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029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75483.5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89138.5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2597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3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606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46158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3222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77147.5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3142.5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3282.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91448.5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5695.5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6079.5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92881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575.5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418.5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970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20964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7329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6183.5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1775.5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49117.5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28202.5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5826.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80406.5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2990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76749.5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7340.5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2932.5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697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5631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1490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28113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3030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93409.5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5590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2837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47241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80428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65097.5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3407.5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4706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2438.5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10013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735.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6755.5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16680.5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42456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91590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45181.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940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31448.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29802.5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1.5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88953.5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6546.5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7133.5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90476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6738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25191.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419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15992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28880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3757.5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29312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4518.5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3905.5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13817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6245.5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1005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6287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2834.5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88320.5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38528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60100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57558.5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1251.5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29234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6130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59692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2271.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9047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7437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72388.5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80347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4106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4195.5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3855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47713.5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7257.5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24.5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631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3708.5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174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678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2757.5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58572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3867.5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59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48888.5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102127.5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95475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150.5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2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4591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2396.5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9883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5399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5036.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69965.5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5873.5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6078.5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070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3241.5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637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463.5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5638.5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91910.5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1476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5255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7211.5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4307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5340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1632.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2744.5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39471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6697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5691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49482.5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24375.5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743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372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5259.5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59959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719.5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54371.5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42123.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970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697.5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1281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60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786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45.5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804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7140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6817.5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60.5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7190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1062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60984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574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34375.5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6946.5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316.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2738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6101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60904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3892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5092.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2905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4261.5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57944.5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8401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7293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3152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3286.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079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61.5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6950.5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27942.5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5619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6258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929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397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87362.5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5176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3426.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489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7412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23331.5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208.5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4406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2792.5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2235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5571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5294.5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52921.5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653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576.5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30926.5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602.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1698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28943.5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273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343.5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6613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4193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526.5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2176.5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258.5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3264.5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37373.5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2386.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6179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3380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602.5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2499.5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169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945.5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01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532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6290.5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35999.5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68722.5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3864.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149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5952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7141.5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95840.5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3866.5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227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144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7241.5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9554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7446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54398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7053.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495.5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3108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2484.5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2541.5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723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55025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8726.5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5444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5673.5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39556.5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3090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76378.5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4575.5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7400.5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6005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6573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4289.5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1368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4420.5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69720.5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2566.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5642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5501.5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4612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6314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1268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56484.5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98485.5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12204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4358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819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1406.5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1328.5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254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4740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3322.5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81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7363.5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76893.5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39971.5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4048.5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6532.5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19451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3520.5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616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036.5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0577.5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71913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2766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1084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63928.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512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2745.5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97757.5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16058.5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1520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41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5630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1090.5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4785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1160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6232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4815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78659.5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3961.5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008.5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84.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632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5607.5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77399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123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47606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6371.5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1.5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4452.5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1822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361.5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05.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6595.5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577.5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942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62942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4350.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5255.5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6000.5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244.5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18029.5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1908.5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98901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697.5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1062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4588.5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10570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4965.5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62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6350.5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2042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97290.5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3393.5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796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1669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100081.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068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2007.5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2920.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2513.5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88458.5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5692.5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5072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55.5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42933.5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5094.5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1953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3113.5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2846.5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3136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6041.5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4202.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28748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7709.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487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039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861.5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3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80307.5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52126.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00.5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78966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3921.5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18264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6282.5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4096.5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3380.5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2366.5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3477.5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5461.5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2555.5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6659.5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35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6856.5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61355.5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4115.5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4321.5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29126.5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719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49602.5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3214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1511.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4250.5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6513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2622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4366.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43629.5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39686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6132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3095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9536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5145.5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59464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161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6960.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2481.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6108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3451.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5666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6677.5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3841.5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37457.5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7629.5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2463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2371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9098.5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31970.5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B04BC-5A40-9B49-9D39-5B40BC2E639C}" name="PivotTable8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2E26D-813F-124B-A5EA-490B7FC85FDE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4820D-D7A2-EB45-AE71-57B8BBD2A0A7}" name="PivotTable9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B1" workbookViewId="0">
      <selection activeCell="L861" sqref="L86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9.1640625" customWidth="1"/>
    <col min="16" max="16" width="17.5" customWidth="1"/>
    <col min="17" max="17" width="19.5" customWidth="1"/>
    <col min="18" max="18" width="18" customWidth="1"/>
    <col min="19" max="19" width="20" style="5" customWidth="1"/>
    <col min="20" max="20" width="18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2036</v>
      </c>
      <c r="T1" s="1" t="s">
        <v>2037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</f>
        <v>0</v>
      </c>
      <c r="P2">
        <f>AVERAGE(G2,E2)</f>
        <v>0</v>
      </c>
      <c r="Q2" t="str">
        <f>LEFT(N2,SEARCH("/",N2,1)-1)</f>
        <v>food</v>
      </c>
      <c r="R2" t="str">
        <f>RIGHT(N2,LEN(N2)-SEARCH("/",N2,1))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E3/D3</f>
        <v>10.4</v>
      </c>
      <c r="P3">
        <f t="shared" ref="P3:P66" si="1">AVERAGE(G3,E3)</f>
        <v>7359</v>
      </c>
      <c r="Q3" t="str">
        <f t="shared" ref="Q3:Q66" si="2">LEFT(N3,SEARCH("/",N3,1)-1)</f>
        <v>music</v>
      </c>
      <c r="R3" t="str">
        <f t="shared" ref="R3:R66" si="3">RIGHT(N3,LEN(N3)-SEARCH("/",N3,1))</f>
        <v>rock</v>
      </c>
      <c r="S3" s="7">
        <f t="shared" ref="S3:S66" si="4">(((J3/60)/60)/24)+DATE(1970,1,1)</f>
        <v>41870.208333333336</v>
      </c>
      <c r="T3" s="7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1.3147878228782288</v>
      </c>
      <c r="P4">
        <f t="shared" si="1"/>
        <v>71974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0.58976190476190471</v>
      </c>
      <c r="P5">
        <f t="shared" si="1"/>
        <v>1250.5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0.69276315789473686</v>
      </c>
      <c r="P6">
        <f t="shared" si="1"/>
        <v>2659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1.7361842105263159</v>
      </c>
      <c r="P7">
        <f t="shared" si="1"/>
        <v>6684.5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0.20961538461538462</v>
      </c>
      <c r="P8">
        <f t="shared" si="1"/>
        <v>554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3.2757777777777779</v>
      </c>
      <c r="P9">
        <f t="shared" si="1"/>
        <v>7484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0.19932788374205268</v>
      </c>
      <c r="P10">
        <f t="shared" si="1"/>
        <v>11327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0.51741935483870971</v>
      </c>
      <c r="P11">
        <f t="shared" si="1"/>
        <v>1626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2.6611538461538462</v>
      </c>
      <c r="P12">
        <f t="shared" si="1"/>
        <v>7029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0.48095238095238096</v>
      </c>
      <c r="P13">
        <f t="shared" si="1"/>
        <v>1528.5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0.89349206349206345</v>
      </c>
      <c r="P14">
        <f t="shared" si="1"/>
        <v>2842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2.4511904761904764</v>
      </c>
      <c r="P15">
        <f t="shared" si="1"/>
        <v>5196.5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0.66769503546099296</v>
      </c>
      <c r="P16">
        <f t="shared" si="1"/>
        <v>9514.5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0.47307881773399013</v>
      </c>
      <c r="P17">
        <f t="shared" si="1"/>
        <v>19433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6.4947058823529416</v>
      </c>
      <c r="P18">
        <f t="shared" si="1"/>
        <v>5570.5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1.5939125295508274</v>
      </c>
      <c r="P19">
        <f t="shared" si="1"/>
        <v>68047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0.66912087912087914</v>
      </c>
      <c r="P20">
        <f t="shared" si="1"/>
        <v>3112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0.48529600000000001</v>
      </c>
      <c r="P21">
        <f t="shared" si="1"/>
        <v>15502.5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1.1224279210925645</v>
      </c>
      <c r="P22">
        <f t="shared" si="1"/>
        <v>74666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0.40992553191489361</v>
      </c>
      <c r="P23">
        <f t="shared" si="1"/>
        <v>19545.5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1.2807106598984772</v>
      </c>
      <c r="P24">
        <f t="shared" si="1"/>
        <v>38290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3.3204444444444445</v>
      </c>
      <c r="P25">
        <f t="shared" si="1"/>
        <v>7542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1.1283225108225108</v>
      </c>
      <c r="P26">
        <f t="shared" si="1"/>
        <v>53465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2.1643636363636363</v>
      </c>
      <c r="P27">
        <f t="shared" si="1"/>
        <v>6033.5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0.4819906976744186</v>
      </c>
      <c r="P28">
        <f t="shared" si="1"/>
        <v>26647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0.79949999999999999</v>
      </c>
      <c r="P29">
        <f t="shared" si="1"/>
        <v>807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1.0522553516819573</v>
      </c>
      <c r="P30">
        <f t="shared" si="1"/>
        <v>69927.5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3.2889978213507627</v>
      </c>
      <c r="P31">
        <f t="shared" si="1"/>
        <v>76285.5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1.606111111111111</v>
      </c>
      <c r="P32">
        <f t="shared" si="1"/>
        <v>7292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3.1</v>
      </c>
      <c r="P33">
        <f t="shared" si="1"/>
        <v>5538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0.86807920792079207</v>
      </c>
      <c r="P34">
        <f t="shared" si="1"/>
        <v>44991.5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3.7782071713147412</v>
      </c>
      <c r="P35">
        <f t="shared" si="1"/>
        <v>97542.5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1.5080645161290323</v>
      </c>
      <c r="P36">
        <f t="shared" si="1"/>
        <v>7095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1.5030119521912351</v>
      </c>
      <c r="P37">
        <f t="shared" si="1"/>
        <v>95296.5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1.572857142857143</v>
      </c>
      <c r="P38">
        <f t="shared" si="1"/>
        <v>558.5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1.3998765432098765</v>
      </c>
      <c r="P39">
        <f t="shared" si="1"/>
        <v>5723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3.2532258064516131</v>
      </c>
      <c r="P40">
        <f t="shared" si="1"/>
        <v>5109.5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0.50777777777777777</v>
      </c>
      <c r="P41">
        <f t="shared" si="1"/>
        <v>2557.5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1.6906818181818182</v>
      </c>
      <c r="P42">
        <f t="shared" si="1"/>
        <v>7538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2.1292857142857144</v>
      </c>
      <c r="P43">
        <f t="shared" si="1"/>
        <v>6017.5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4.4394444444444447</v>
      </c>
      <c r="P44">
        <f t="shared" si="1"/>
        <v>4106.5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1.859390243902439</v>
      </c>
      <c r="P45">
        <f t="shared" si="1"/>
        <v>86964.5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6.5881249999999998</v>
      </c>
      <c r="P46">
        <f t="shared" si="1"/>
        <v>5319.5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0.4768421052631579</v>
      </c>
      <c r="P47">
        <f t="shared" si="1"/>
        <v>2289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1.1478378378378378</v>
      </c>
      <c r="P48">
        <f t="shared" si="1"/>
        <v>2169.5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4.7526666666666664</v>
      </c>
      <c r="P49">
        <f t="shared" si="1"/>
        <v>3639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3.86972972972973</v>
      </c>
      <c r="P50">
        <f t="shared" si="1"/>
        <v>65646.5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1.89625</v>
      </c>
      <c r="P51">
        <f t="shared" si="1"/>
        <v>6978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0.02</v>
      </c>
      <c r="P52">
        <f t="shared" si="1"/>
        <v>1.5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0.91867805186590767</v>
      </c>
      <c r="P53">
        <f t="shared" si="1"/>
        <v>73355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0.34152777777777776</v>
      </c>
      <c r="P54">
        <f t="shared" si="1"/>
        <v>1267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1.4040909090909091</v>
      </c>
      <c r="P55">
        <f t="shared" si="1"/>
        <v>6282.5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0.89866666666666661</v>
      </c>
      <c r="P56">
        <f t="shared" si="1"/>
        <v>2756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1.7796969696969698</v>
      </c>
      <c r="P57">
        <f t="shared" si="1"/>
        <v>5938.5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1.436625</v>
      </c>
      <c r="P58">
        <f t="shared" si="1"/>
        <v>5828.5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2.1527586206896552</v>
      </c>
      <c r="P59">
        <f t="shared" si="1"/>
        <v>3222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2.2711111111111113</v>
      </c>
      <c r="P60">
        <f t="shared" si="1"/>
        <v>3171.5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2.7507142857142859</v>
      </c>
      <c r="P61">
        <f t="shared" si="1"/>
        <v>1989.5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1.4437048832271762</v>
      </c>
      <c r="P62">
        <f t="shared" si="1"/>
        <v>68798.5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0.92745983935742971</v>
      </c>
      <c r="P63">
        <f t="shared" si="1"/>
        <v>93501.5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7.226</v>
      </c>
      <c r="P64">
        <f t="shared" si="1"/>
        <v>7350.5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0.11851063829787234</v>
      </c>
      <c r="P65">
        <f t="shared" si="1"/>
        <v>281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0.97642857142857142</v>
      </c>
      <c r="P66">
        <f t="shared" si="1"/>
        <v>1386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E67/D67</f>
        <v>2.3614754098360655</v>
      </c>
      <c r="P67">
        <f t="shared" ref="P67:P130" si="7">AVERAGE(G67,E67)</f>
        <v>7320.5</v>
      </c>
      <c r="Q67" t="str">
        <f t="shared" ref="Q67:Q130" si="8">LEFT(N67,SEARCH("/",N67,1)-1)</f>
        <v>theater</v>
      </c>
      <c r="R67" t="str">
        <f t="shared" ref="R67:R130" si="9">RIGHT(N67,LEN(N67)-SEARCH("/",N67,1))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0.45068965517241377</v>
      </c>
      <c r="P68">
        <f t="shared" si="7"/>
        <v>659.5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1.6238567493112948</v>
      </c>
      <c r="P69">
        <f t="shared" si="7"/>
        <v>60978.5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2.5452631578947367</v>
      </c>
      <c r="P70">
        <f t="shared" si="7"/>
        <v>7377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0.24063291139240506</v>
      </c>
      <c r="P71">
        <f t="shared" si="7"/>
        <v>959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1.2374140625000001</v>
      </c>
      <c r="P72">
        <f t="shared" si="7"/>
        <v>80432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1.0806666666666667</v>
      </c>
      <c r="P73">
        <f t="shared" si="7"/>
        <v>3280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6.7033333333333331</v>
      </c>
      <c r="P74">
        <f t="shared" si="7"/>
        <v>2038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6.609285714285714</v>
      </c>
      <c r="P75">
        <f t="shared" si="7"/>
        <v>4670.5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1.2246153846153847</v>
      </c>
      <c r="P76">
        <f t="shared" si="7"/>
        <v>2430.5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1.5057731958762886</v>
      </c>
      <c r="P77">
        <f t="shared" si="7"/>
        <v>7388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0.78106590724165992</v>
      </c>
      <c r="P78">
        <f t="shared" si="7"/>
        <v>48838.5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0.46947368421052632</v>
      </c>
      <c r="P79">
        <f t="shared" si="7"/>
        <v>2258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3.008</v>
      </c>
      <c r="P80">
        <f t="shared" si="7"/>
        <v>6933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0.6959861591695502</v>
      </c>
      <c r="P81">
        <f t="shared" si="7"/>
        <v>20533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6.374545454545455</v>
      </c>
      <c r="P82">
        <f t="shared" si="7"/>
        <v>3569.5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2.253392857142857</v>
      </c>
      <c r="P83">
        <f t="shared" si="7"/>
        <v>19134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14.973000000000001</v>
      </c>
      <c r="P84">
        <f t="shared" si="7"/>
        <v>7576.5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0.37590225563909774</v>
      </c>
      <c r="P85">
        <f t="shared" si="7"/>
        <v>20498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1.3236942675159236</v>
      </c>
      <c r="P86">
        <f t="shared" si="7"/>
        <v>20969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1.3122448979591836</v>
      </c>
      <c r="P87">
        <f t="shared" si="7"/>
        <v>3250.5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1.6763513513513513</v>
      </c>
      <c r="P88">
        <f t="shared" si="7"/>
        <v>6304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0.6198488664987406</v>
      </c>
      <c r="P89">
        <f t="shared" si="7"/>
        <v>62261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2.6074999999999999</v>
      </c>
      <c r="P90">
        <f t="shared" si="7"/>
        <v>6314.5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2.5258823529411765</v>
      </c>
      <c r="P91">
        <f t="shared" si="7"/>
        <v>4342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0.7861538461538462</v>
      </c>
      <c r="P92">
        <f t="shared" si="7"/>
        <v>3119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0.48404406999351912</v>
      </c>
      <c r="P93">
        <f t="shared" si="7"/>
        <v>37683.5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2.5887500000000001</v>
      </c>
      <c r="P94">
        <f t="shared" si="7"/>
        <v>26136.5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0.60548713235294116</v>
      </c>
      <c r="P95">
        <f t="shared" si="7"/>
        <v>33243.5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3.036896551724138</v>
      </c>
      <c r="P96">
        <f t="shared" si="7"/>
        <v>4493.5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1.1299999999999999</v>
      </c>
      <c r="P97">
        <f t="shared" si="7"/>
        <v>522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2.1737876614060259</v>
      </c>
      <c r="P98">
        <f t="shared" si="7"/>
        <v>76922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9.2669230769230762</v>
      </c>
      <c r="P99">
        <f t="shared" si="7"/>
        <v>6080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0.33692229038854804</v>
      </c>
      <c r="P100">
        <f t="shared" si="7"/>
        <v>17085.5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1.9672368421052631</v>
      </c>
      <c r="P101">
        <f t="shared" si="7"/>
        <v>7557.5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10.214444444444444</v>
      </c>
      <c r="P103">
        <f t="shared" si="7"/>
        <v>4678.5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2.8167567567567566</v>
      </c>
      <c r="P104">
        <f t="shared" si="7"/>
        <v>5379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0.24610000000000001</v>
      </c>
      <c r="P105">
        <f t="shared" si="7"/>
        <v>1249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1.4314010067114094</v>
      </c>
      <c r="P106">
        <f t="shared" si="7"/>
        <v>86270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1.4454411764705883</v>
      </c>
      <c r="P107">
        <f t="shared" si="7"/>
        <v>4962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3.5912820512820511</v>
      </c>
      <c r="P108">
        <f t="shared" si="7"/>
        <v>7076.5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1.8648571428571428</v>
      </c>
      <c r="P109">
        <f t="shared" si="7"/>
        <v>3306.5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5.9526666666666666</v>
      </c>
      <c r="P110">
        <f t="shared" si="7"/>
        <v>4506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0.5921153846153846</v>
      </c>
      <c r="P111">
        <f t="shared" si="7"/>
        <v>1569.5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0.14962780898876404</v>
      </c>
      <c r="P112">
        <f t="shared" si="7"/>
        <v>10801.5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1.1995602605863191</v>
      </c>
      <c r="P113">
        <f t="shared" si="7"/>
        <v>37164.5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2.6882978723404256</v>
      </c>
      <c r="P114">
        <f t="shared" si="7"/>
        <v>6498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3.7687878787878786</v>
      </c>
      <c r="P115">
        <f t="shared" si="7"/>
        <v>6284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7.2715789473684209</v>
      </c>
      <c r="P116">
        <f t="shared" si="7"/>
        <v>6971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0.87211757648470301</v>
      </c>
      <c r="P117">
        <f t="shared" si="7"/>
        <v>74343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0.88</v>
      </c>
      <c r="P118">
        <f t="shared" si="7"/>
        <v>3204.5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1.7393877551020409</v>
      </c>
      <c r="P119">
        <f t="shared" si="7"/>
        <v>4399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1.1761111111111111</v>
      </c>
      <c r="P120">
        <f t="shared" si="7"/>
        <v>3209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2.1496</v>
      </c>
      <c r="P121">
        <f t="shared" si="7"/>
        <v>5451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1.4949667110519307</v>
      </c>
      <c r="P122">
        <f t="shared" si="7"/>
        <v>57027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2.1933995584988963</v>
      </c>
      <c r="P123">
        <f t="shared" si="7"/>
        <v>50132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0.64367690058479532</v>
      </c>
      <c r="P124">
        <f t="shared" si="7"/>
        <v>45721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0.18622397298818233</v>
      </c>
      <c r="P125">
        <f t="shared" si="7"/>
        <v>16877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3.6776923076923076</v>
      </c>
      <c r="P126">
        <f t="shared" si="7"/>
        <v>4828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1.5990566037735849</v>
      </c>
      <c r="P127">
        <f t="shared" si="7"/>
        <v>4327.5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0.38633185349611543</v>
      </c>
      <c r="P128">
        <f t="shared" si="7"/>
        <v>35195.5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0.51421511627906979</v>
      </c>
      <c r="P129">
        <f t="shared" si="7"/>
        <v>26869.5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0.60334277620396604</v>
      </c>
      <c r="P130">
        <f t="shared" si="7"/>
        <v>21564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E131/D131</f>
        <v>3.2026936026936029E-2</v>
      </c>
      <c r="P131">
        <f t="shared" ref="P131:P194" si="13">AVERAGE(G131,E131)</f>
        <v>2405.5</v>
      </c>
      <c r="Q131" t="str">
        <f t="shared" ref="Q131:Q194" si="14">LEFT(N131,SEARCH("/",N131,1)-1)</f>
        <v>food</v>
      </c>
      <c r="R131" t="str">
        <f t="shared" ref="R131:R194" si="15">RIGHT(N131,LEN(N131)-SEARCH("/",N131,1))</f>
        <v>food trucks</v>
      </c>
      <c r="S131" s="7">
        <f t="shared" ref="S131:S194" si="16">(((J131/60)/60)/24)+DATE(1970,1,1)</f>
        <v>42038.25</v>
      </c>
      <c r="T131" s="7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1.5546875</v>
      </c>
      <c r="P132">
        <f t="shared" si="13"/>
        <v>7729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1.0085974499089254</v>
      </c>
      <c r="P133">
        <f t="shared" si="13"/>
        <v>84279.5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1.1618181818181819</v>
      </c>
      <c r="P134">
        <f t="shared" si="13"/>
        <v>1961.5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3.1077777777777778</v>
      </c>
      <c r="P135">
        <f t="shared" si="13"/>
        <v>7072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0.89736683417085428</v>
      </c>
      <c r="P136">
        <f t="shared" si="13"/>
        <v>45114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0.71272727272727276</v>
      </c>
      <c r="P137">
        <f t="shared" si="13"/>
        <v>2802.5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3.2862318840579711E-2</v>
      </c>
      <c r="P138">
        <f t="shared" si="13"/>
        <v>1389.5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2.617777777777778</v>
      </c>
      <c r="P139">
        <f t="shared" si="13"/>
        <v>2381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0.96</v>
      </c>
      <c r="P140">
        <f t="shared" si="13"/>
        <v>4665.5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0.20896851248642778</v>
      </c>
      <c r="P141">
        <f t="shared" si="13"/>
        <v>9786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2.2316363636363636</v>
      </c>
      <c r="P142">
        <f t="shared" si="13"/>
        <v>6230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1.0159097978227061</v>
      </c>
      <c r="P143">
        <f t="shared" si="13"/>
        <v>33197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2.3003999999999998</v>
      </c>
      <c r="P144">
        <f t="shared" si="13"/>
        <v>5809.5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1.355925925925926</v>
      </c>
      <c r="P145">
        <f t="shared" si="13"/>
        <v>3696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1.2909999999999999</v>
      </c>
      <c r="P146">
        <f t="shared" si="13"/>
        <v>5877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2.3651200000000001</v>
      </c>
      <c r="P147">
        <f t="shared" si="13"/>
        <v>29948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0.17249999999999999</v>
      </c>
      <c r="P148">
        <f t="shared" si="13"/>
        <v>784.5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1.1249397590361445</v>
      </c>
      <c r="P149">
        <f t="shared" si="13"/>
        <v>4768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1.2102150537634409</v>
      </c>
      <c r="P150">
        <f t="shared" si="13"/>
        <v>5681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2.1987096774193549</v>
      </c>
      <c r="P151">
        <f t="shared" si="13"/>
        <v>6913.5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0.64166909620991253</v>
      </c>
      <c r="P153">
        <f t="shared" si="13"/>
        <v>44752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4.2306746987951804</v>
      </c>
      <c r="P154">
        <f t="shared" si="13"/>
        <v>89474.5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0.92984160506863778</v>
      </c>
      <c r="P155">
        <f t="shared" si="13"/>
        <v>90896.5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0.58756567425569173</v>
      </c>
      <c r="P156">
        <f t="shared" si="13"/>
        <v>50854.5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0.65022222222222226</v>
      </c>
      <c r="P157">
        <f t="shared" si="13"/>
        <v>45950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0.73939560439560437</v>
      </c>
      <c r="P158">
        <f t="shared" si="13"/>
        <v>13646.5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0.52666666666666662</v>
      </c>
      <c r="P159">
        <f t="shared" si="13"/>
        <v>1121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2.2095238095238097</v>
      </c>
      <c r="P160">
        <f t="shared" si="13"/>
        <v>2340.5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1.0001150627615063</v>
      </c>
      <c r="P161">
        <f t="shared" si="13"/>
        <v>96521.5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1.6231249999999999</v>
      </c>
      <c r="P162">
        <f t="shared" si="13"/>
        <v>6574.5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0.78181818181818186</v>
      </c>
      <c r="P163">
        <f t="shared" si="13"/>
        <v>2187.5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1.4973770491803278</v>
      </c>
      <c r="P164">
        <f t="shared" si="13"/>
        <v>4645.5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2.5325714285714285</v>
      </c>
      <c r="P165">
        <f t="shared" si="13"/>
        <v>4555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1.0016943521594683</v>
      </c>
      <c r="P166">
        <f t="shared" si="13"/>
        <v>76075.5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1.2199004424778761</v>
      </c>
      <c r="P167">
        <f t="shared" si="13"/>
        <v>56392.5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1.3713265306122449</v>
      </c>
      <c r="P168">
        <f t="shared" si="13"/>
        <v>6841.5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4.155384615384615</v>
      </c>
      <c r="P169">
        <f t="shared" si="13"/>
        <v>5475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0.3130913348946136</v>
      </c>
      <c r="P170">
        <f t="shared" si="13"/>
        <v>20531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4.240815450643777</v>
      </c>
      <c r="P171">
        <f t="shared" si="13"/>
        <v>50039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2.9388623072833599E-2</v>
      </c>
      <c r="P172">
        <f t="shared" si="13"/>
        <v>2797.5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0.1063265306122449</v>
      </c>
      <c r="P173">
        <f t="shared" si="13"/>
        <v>263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0.82874999999999999</v>
      </c>
      <c r="P174">
        <f t="shared" si="13"/>
        <v>344.5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1.6301447776628748</v>
      </c>
      <c r="P175">
        <f t="shared" si="13"/>
        <v>79598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8.9466666666666672</v>
      </c>
      <c r="P176">
        <f t="shared" si="13"/>
        <v>2708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0.26191501103752757</v>
      </c>
      <c r="P177">
        <f t="shared" si="13"/>
        <v>24294.5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0.74834782608695649</v>
      </c>
      <c r="P178">
        <f t="shared" si="13"/>
        <v>43421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4.1647680412371137</v>
      </c>
      <c r="P179">
        <f t="shared" si="13"/>
        <v>82166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0.96208333333333329</v>
      </c>
      <c r="P180">
        <f t="shared" si="13"/>
        <v>3568.5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3.5771910112359548</v>
      </c>
      <c r="P181">
        <f t="shared" si="13"/>
        <v>81361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3.0845714285714285</v>
      </c>
      <c r="P182">
        <f t="shared" si="13"/>
        <v>87421.5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0.61802325581395345</v>
      </c>
      <c r="P183">
        <f t="shared" si="13"/>
        <v>2725.5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7.2232472324723247</v>
      </c>
      <c r="P184">
        <f t="shared" si="13"/>
        <v>99534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0.69117647058823528</v>
      </c>
      <c r="P185">
        <f t="shared" si="13"/>
        <v>1805.5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2.9305555555555554</v>
      </c>
      <c r="P186">
        <f t="shared" si="13"/>
        <v>5445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0.71799999999999997</v>
      </c>
      <c r="P187">
        <f t="shared" si="13"/>
        <v>368.5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0.31934684684684683</v>
      </c>
      <c r="P188">
        <f t="shared" si="13"/>
        <v>14622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2.2987375415282392</v>
      </c>
      <c r="P189">
        <f t="shared" si="13"/>
        <v>69913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0.3201219512195122</v>
      </c>
      <c r="P190">
        <f t="shared" si="13"/>
        <v>1330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0.23525352848928385</v>
      </c>
      <c r="P191">
        <f t="shared" si="13"/>
        <v>22722.5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0.68594594594594593</v>
      </c>
      <c r="P192">
        <f t="shared" si="13"/>
        <v>1281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0.37952380952380954</v>
      </c>
      <c r="P193">
        <f t="shared" si="13"/>
        <v>1637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0.19992957746478873</v>
      </c>
      <c r="P194">
        <f t="shared" si="13"/>
        <v>4380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E195/D195</f>
        <v>0.45636363636363636</v>
      </c>
      <c r="P195">
        <f t="shared" ref="P195:P258" si="19">AVERAGE(G195,E195)</f>
        <v>1538.5</v>
      </c>
      <c r="Q195" t="str">
        <f t="shared" ref="Q195:Q258" si="20">LEFT(N195,SEARCH("/",N195,1)-1)</f>
        <v>music</v>
      </c>
      <c r="R195" t="str">
        <f t="shared" ref="R195:R258" si="21">RIGHT(N195,LEN(N195)-SEARCH("/",N195,1))</f>
        <v>indie rock</v>
      </c>
      <c r="S195" s="7">
        <f t="shared" ref="S195:S258" si="22">(((J195/60)/60)/24)+DATE(1970,1,1)</f>
        <v>43198.208333333328</v>
      </c>
      <c r="T195" s="7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1.227605633802817</v>
      </c>
      <c r="P196">
        <f t="shared" si="19"/>
        <v>4421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3.61753164556962</v>
      </c>
      <c r="P197">
        <f t="shared" si="19"/>
        <v>28840.5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0.63146341463414635</v>
      </c>
      <c r="P198">
        <f t="shared" si="19"/>
        <v>2639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2.9820475319926874</v>
      </c>
      <c r="P199">
        <f t="shared" si="19"/>
        <v>82553.5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9.5585443037974685E-2</v>
      </c>
      <c r="P200">
        <f t="shared" si="19"/>
        <v>3104.5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0.5377777777777778</v>
      </c>
      <c r="P201">
        <f t="shared" si="19"/>
        <v>490.5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0.02</v>
      </c>
      <c r="P202">
        <f t="shared" si="19"/>
        <v>1.5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6.8119047619047617</v>
      </c>
      <c r="P203">
        <f t="shared" si="19"/>
        <v>7231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0.78831325301204824</v>
      </c>
      <c r="P204">
        <f t="shared" si="19"/>
        <v>3312.5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1.3440792216817234</v>
      </c>
      <c r="P205">
        <f t="shared" si="19"/>
        <v>98955.5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3.372E-2</v>
      </c>
      <c r="P206">
        <f t="shared" si="19"/>
        <v>1284.5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4.3184615384615386</v>
      </c>
      <c r="P207">
        <f t="shared" si="19"/>
        <v>2847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0.38844444444444443</v>
      </c>
      <c r="P208">
        <f t="shared" si="19"/>
        <v>1776.5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4.2569999999999997</v>
      </c>
      <c r="P209">
        <f t="shared" si="19"/>
        <v>2150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1.0112239715591671</v>
      </c>
      <c r="P210">
        <f t="shared" si="19"/>
        <v>100581.5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0.21188688946015424</v>
      </c>
      <c r="P211">
        <f t="shared" si="19"/>
        <v>21010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0.67425531914893622</v>
      </c>
      <c r="P212">
        <f t="shared" si="19"/>
        <v>3282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0.9492337164750958</v>
      </c>
      <c r="P213">
        <f t="shared" si="19"/>
        <v>50362.5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1.5185185185185186</v>
      </c>
      <c r="P214">
        <f t="shared" si="19"/>
        <v>6234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1.9516382252559727</v>
      </c>
      <c r="P215">
        <f t="shared" si="19"/>
        <v>87919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10.231428571428571</v>
      </c>
      <c r="P216">
        <f t="shared" si="19"/>
        <v>7244.5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3.8418367346938778E-2</v>
      </c>
      <c r="P217">
        <f t="shared" si="19"/>
        <v>3083.5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1.5507066557107643</v>
      </c>
      <c r="P218">
        <f t="shared" si="19"/>
        <v>95268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0.44753477588871715</v>
      </c>
      <c r="P219">
        <f t="shared" si="19"/>
        <v>29422.5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2.1594736842105262</v>
      </c>
      <c r="P220">
        <f t="shared" si="19"/>
        <v>6353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3.3212709832134291</v>
      </c>
      <c r="P221">
        <f t="shared" si="19"/>
        <v>70018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8.4430379746835441E-2</v>
      </c>
      <c r="P222">
        <f t="shared" si="19"/>
        <v>342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0.9862551440329218</v>
      </c>
      <c r="P223">
        <f t="shared" si="19"/>
        <v>61004.5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1.3797916666666667</v>
      </c>
      <c r="P224">
        <f t="shared" si="19"/>
        <v>3380.5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0.93810996563573879</v>
      </c>
      <c r="P225">
        <f t="shared" si="19"/>
        <v>41414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4.0363930885529156</v>
      </c>
      <c r="P226">
        <f t="shared" si="19"/>
        <v>95239.5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2.6017404129793511</v>
      </c>
      <c r="P227">
        <f t="shared" si="19"/>
        <v>91139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3.6663333333333332</v>
      </c>
      <c r="P228">
        <f t="shared" si="19"/>
        <v>5555.5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1.687208538587849</v>
      </c>
      <c r="P229">
        <f t="shared" si="19"/>
        <v>51847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1.1990717911530093</v>
      </c>
      <c r="P230">
        <f t="shared" si="19"/>
        <v>83910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1.936892523364486</v>
      </c>
      <c r="P231">
        <f t="shared" si="19"/>
        <v>84174.5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4.2016666666666671</v>
      </c>
      <c r="P232">
        <f t="shared" si="19"/>
        <v>5092.5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0.76708333333333334</v>
      </c>
      <c r="P233">
        <f t="shared" si="19"/>
        <v>2795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1.7126470588235294</v>
      </c>
      <c r="P234">
        <f t="shared" si="19"/>
        <v>2957.5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1.5789473684210527</v>
      </c>
      <c r="P235">
        <f t="shared" si="19"/>
        <v>3031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1.0908</v>
      </c>
      <c r="P236">
        <f t="shared" si="19"/>
        <v>4165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0.41732558139534881</v>
      </c>
      <c r="P237">
        <f t="shared" si="19"/>
        <v>1840.5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0.10944303797468355</v>
      </c>
      <c r="P238">
        <f t="shared" si="19"/>
        <v>2190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1.593763440860215</v>
      </c>
      <c r="P239">
        <f t="shared" si="19"/>
        <v>7575.5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4.2241666666666671</v>
      </c>
      <c r="P240">
        <f t="shared" si="19"/>
        <v>5117.5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0.97718749999999999</v>
      </c>
      <c r="P241">
        <f t="shared" si="19"/>
        <v>1584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4.1878911564625847</v>
      </c>
      <c r="P242">
        <f t="shared" si="19"/>
        <v>62454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1.0191632047477746</v>
      </c>
      <c r="P243">
        <f t="shared" si="19"/>
        <v>86706.5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1.2772619047619047</v>
      </c>
      <c r="P244">
        <f t="shared" si="19"/>
        <v>5489.5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4.4521739130434783</v>
      </c>
      <c r="P245">
        <f t="shared" si="19"/>
        <v>5239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5.6971428571428575</v>
      </c>
      <c r="P246">
        <f t="shared" si="19"/>
        <v>2020.5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5.0934482758620687</v>
      </c>
      <c r="P247">
        <f t="shared" si="19"/>
        <v>7492.5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3.2553333333333332</v>
      </c>
      <c r="P248">
        <f t="shared" si="19"/>
        <v>7435.5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9.3261616161616168</v>
      </c>
      <c r="P249">
        <f t="shared" si="19"/>
        <v>93271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2.1133870967741935</v>
      </c>
      <c r="P250">
        <f t="shared" si="19"/>
        <v>6660.5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2.7332520325203253</v>
      </c>
      <c r="P251">
        <f t="shared" si="19"/>
        <v>87280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0.03</v>
      </c>
      <c r="P252">
        <f t="shared" si="19"/>
        <v>2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0.54084507042253516</v>
      </c>
      <c r="P253">
        <f t="shared" si="19"/>
        <v>1970.5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6.2629999999999999</v>
      </c>
      <c r="P254">
        <f t="shared" si="19"/>
        <v>3161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0.8902139917695473</v>
      </c>
      <c r="P255">
        <f t="shared" si="19"/>
        <v>54748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1.8489130434782608</v>
      </c>
      <c r="P256">
        <f t="shared" si="19"/>
        <v>4296.5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1.2016770186335404</v>
      </c>
      <c r="P257">
        <f t="shared" si="19"/>
        <v>49216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0.23390243902439026</v>
      </c>
      <c r="P258">
        <f t="shared" si="19"/>
        <v>487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E259/D259</f>
        <v>1.46</v>
      </c>
      <c r="P259">
        <f t="shared" ref="P259:P322" si="25">AVERAGE(G259,E259)</f>
        <v>4207</v>
      </c>
      <c r="Q259" t="str">
        <f t="shared" ref="Q259:Q322" si="26">LEFT(N259,SEARCH("/",N259,1)-1)</f>
        <v>theater</v>
      </c>
      <c r="R259" t="str">
        <f t="shared" ref="R259:R322" si="27">RIGHT(N259,LEN(N259)-SEARCH("/",N259,1))</f>
        <v>plays</v>
      </c>
      <c r="S259" s="7">
        <f t="shared" ref="S259:S322" si="28">(((J259/60)/60)/24)+DATE(1970,1,1)</f>
        <v>41338.25</v>
      </c>
      <c r="T259" s="7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2.6848000000000001</v>
      </c>
      <c r="P260">
        <f t="shared" si="25"/>
        <v>6805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5.9749999999999996</v>
      </c>
      <c r="P261">
        <f t="shared" si="25"/>
        <v>5446.5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1.5769841269841269</v>
      </c>
      <c r="P262">
        <f t="shared" si="25"/>
        <v>5098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0.31201660735468567</v>
      </c>
      <c r="P263">
        <f t="shared" si="25"/>
        <v>13378.5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3.1341176470588237</v>
      </c>
      <c r="P264">
        <f t="shared" si="25"/>
        <v>2717.5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3.7089655172413791</v>
      </c>
      <c r="P265">
        <f t="shared" si="25"/>
        <v>5477.5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3.6266447368421053</v>
      </c>
      <c r="P266">
        <f t="shared" si="25"/>
        <v>85443.5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1.2308163265306122</v>
      </c>
      <c r="P267">
        <f t="shared" si="25"/>
        <v>3058.5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0.76766756032171579</v>
      </c>
      <c r="P268">
        <f t="shared" si="25"/>
        <v>44542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2.3362012987012988</v>
      </c>
      <c r="P269">
        <f t="shared" si="25"/>
        <v>73339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1.8053333333333332</v>
      </c>
      <c r="P270">
        <f t="shared" si="25"/>
        <v>1378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2.5262857142857142</v>
      </c>
      <c r="P271">
        <f t="shared" si="25"/>
        <v>4464.5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0.27176538240368026</v>
      </c>
      <c r="P272">
        <f t="shared" si="25"/>
        <v>24575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1.2706571242680547E-2</v>
      </c>
      <c r="P273">
        <f t="shared" si="25"/>
        <v>1007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3.0400978473581213</v>
      </c>
      <c r="P274">
        <f t="shared" si="25"/>
        <v>78621.5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1.3723076923076922</v>
      </c>
      <c r="P275">
        <f t="shared" si="25"/>
        <v>5493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0.32208333333333333</v>
      </c>
      <c r="P276">
        <f t="shared" si="25"/>
        <v>394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2.4151282051282053</v>
      </c>
      <c r="P277">
        <f t="shared" si="25"/>
        <v>4767.5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0.96799999999999997</v>
      </c>
      <c r="P278">
        <f t="shared" si="25"/>
        <v>2728.5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10.664285714285715</v>
      </c>
      <c r="P279">
        <f t="shared" si="25"/>
        <v>3774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3.2588888888888889</v>
      </c>
      <c r="P280">
        <f t="shared" si="25"/>
        <v>4445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1.7070000000000001</v>
      </c>
      <c r="P281">
        <f t="shared" si="25"/>
        <v>7101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5.8144</v>
      </c>
      <c r="P282">
        <f t="shared" si="25"/>
        <v>7464.5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0.91520972644376897</v>
      </c>
      <c r="P283">
        <f t="shared" si="25"/>
        <v>76307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1.0804761904761904</v>
      </c>
      <c r="P284">
        <f t="shared" si="25"/>
        <v>4604.5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0.18728395061728395</v>
      </c>
      <c r="P285">
        <f t="shared" si="25"/>
        <v>773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0.83193877551020412</v>
      </c>
      <c r="P286">
        <f t="shared" si="25"/>
        <v>4142.5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7.0633333333333335</v>
      </c>
      <c r="P287">
        <f t="shared" si="25"/>
        <v>3305.5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0.17446030330062445</v>
      </c>
      <c r="P288">
        <f t="shared" si="25"/>
        <v>9870.5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2.0973015873015872</v>
      </c>
      <c r="P289">
        <f t="shared" si="25"/>
        <v>6694.5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0.97785714285714287</v>
      </c>
      <c r="P290">
        <f t="shared" si="25"/>
        <v>2806.5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16.842500000000001</v>
      </c>
      <c r="P291">
        <f t="shared" si="25"/>
        <v>6905.5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0.54402135231316728</v>
      </c>
      <c r="P292">
        <f t="shared" si="25"/>
        <v>46315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4.5661111111111108</v>
      </c>
      <c r="P293">
        <f t="shared" si="25"/>
        <v>4163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9.8219178082191785E-2</v>
      </c>
      <c r="P294">
        <f t="shared" si="25"/>
        <v>363.5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0.16384615384615384</v>
      </c>
      <c r="P295">
        <f t="shared" si="25"/>
        <v>548.5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13.396666666666667</v>
      </c>
      <c r="P296">
        <f t="shared" si="25"/>
        <v>4110.5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0.35650077760497667</v>
      </c>
      <c r="P297">
        <f t="shared" si="25"/>
        <v>35339.5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0.54950819672131146</v>
      </c>
      <c r="P298">
        <f t="shared" si="25"/>
        <v>1695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0.94236111111111109</v>
      </c>
      <c r="P299">
        <f t="shared" si="25"/>
        <v>3444.5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1.4391428571428571</v>
      </c>
      <c r="P300">
        <f t="shared" si="25"/>
        <v>2554.5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0.51421052631578945</v>
      </c>
      <c r="P301">
        <f t="shared" si="25"/>
        <v>1001.5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0.05</v>
      </c>
      <c r="P302">
        <f t="shared" si="25"/>
        <v>3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13.446666666666667</v>
      </c>
      <c r="P303">
        <f t="shared" si="25"/>
        <v>6198.5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0.31844940867279897</v>
      </c>
      <c r="P304">
        <f t="shared" si="25"/>
        <v>12239.5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0.82617647058823529</v>
      </c>
      <c r="P305">
        <f t="shared" si="25"/>
        <v>1420.5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5.4614285714285717</v>
      </c>
      <c r="P306">
        <f t="shared" si="25"/>
        <v>5805.5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2.8621428571428571</v>
      </c>
      <c r="P307">
        <f t="shared" si="25"/>
        <v>4049.5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7.9076923076923072E-2</v>
      </c>
      <c r="P308">
        <f t="shared" si="25"/>
        <v>260.5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1.3213677811550153</v>
      </c>
      <c r="P309">
        <f t="shared" si="25"/>
        <v>22066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0.74077834179357027</v>
      </c>
      <c r="P310">
        <f t="shared" si="25"/>
        <v>44181.5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0.75292682926829269</v>
      </c>
      <c r="P311">
        <f t="shared" si="25"/>
        <v>1581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0.20333333333333334</v>
      </c>
      <c r="P312">
        <f t="shared" si="25"/>
        <v>801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2.0336507936507937</v>
      </c>
      <c r="P313">
        <f t="shared" si="25"/>
        <v>6466.5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3.1022842639593908</v>
      </c>
      <c r="P314">
        <f t="shared" si="25"/>
        <v>93543.5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3.9531818181818181</v>
      </c>
      <c r="P315">
        <f t="shared" si="25"/>
        <v>4460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2.9471428571428571</v>
      </c>
      <c r="P316">
        <f t="shared" si="25"/>
        <v>2129.5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0.33894736842105261</v>
      </c>
      <c r="P317">
        <f t="shared" si="25"/>
        <v>1625.5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0.66677083333333331</v>
      </c>
      <c r="P318">
        <f t="shared" si="25"/>
        <v>3254.5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0.19227272727272726</v>
      </c>
      <c r="P319">
        <f t="shared" si="25"/>
        <v>649.5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0.15842105263157893</v>
      </c>
      <c r="P320">
        <f t="shared" si="25"/>
        <v>460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0.38702380952380955</v>
      </c>
      <c r="P321">
        <f t="shared" si="25"/>
        <v>1657.5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9.5876777251184833E-2</v>
      </c>
      <c r="P322">
        <f t="shared" si="25"/>
        <v>4086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E323/D323</f>
        <v>0.94144366197183094</v>
      </c>
      <c r="P323">
        <f t="shared" ref="P323:P386" si="31">AVERAGE(G323,E323)</f>
        <v>81445</v>
      </c>
      <c r="Q323" t="str">
        <f t="shared" ref="Q323:Q386" si="32">LEFT(N323,SEARCH("/",N323,1)-1)</f>
        <v>film &amp; video</v>
      </c>
      <c r="R323" t="str">
        <f t="shared" ref="R323:R386" si="33">RIGHT(N323,LEN(N323)-SEARCH("/",N323,1))</f>
        <v>shorts</v>
      </c>
      <c r="S323" s="7">
        <f t="shared" ref="S323:S386" si="34">(((J323/60)/60)/24)+DATE(1970,1,1)</f>
        <v>40634.208333333336</v>
      </c>
      <c r="T323" s="7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1.6656234096692113</v>
      </c>
      <c r="P324">
        <f t="shared" si="31"/>
        <v>100772.5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0.24134831460674158</v>
      </c>
      <c r="P325">
        <f t="shared" si="31"/>
        <v>1087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1.6405633802816901</v>
      </c>
      <c r="P326">
        <f t="shared" si="31"/>
        <v>5977.5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0.90723076923076929</v>
      </c>
      <c r="P327">
        <f t="shared" si="31"/>
        <v>2985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0.46194444444444444</v>
      </c>
      <c r="P328">
        <f t="shared" si="31"/>
        <v>1727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0.38538461538461538</v>
      </c>
      <c r="P329">
        <f t="shared" si="31"/>
        <v>517.5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1.3356231003039514</v>
      </c>
      <c r="P330">
        <f t="shared" si="31"/>
        <v>67133.5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0.22896588486140726</v>
      </c>
      <c r="P331">
        <f t="shared" si="31"/>
        <v>10844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1.8495548961424333</v>
      </c>
      <c r="P332">
        <f t="shared" si="31"/>
        <v>31857.5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4.4372727272727275</v>
      </c>
      <c r="P333">
        <f t="shared" si="31"/>
        <v>7416.5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1.999806763285024</v>
      </c>
      <c r="P334">
        <f t="shared" si="31"/>
        <v>20933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1.2395833333333333</v>
      </c>
      <c r="P335">
        <f t="shared" si="31"/>
        <v>6076.5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1.8661329305135952</v>
      </c>
      <c r="P336">
        <f t="shared" si="31"/>
        <v>62325.5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1.1428538550057536</v>
      </c>
      <c r="P337">
        <f t="shared" si="31"/>
        <v>100455.5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0.97032531824611035</v>
      </c>
      <c r="P338">
        <f t="shared" si="31"/>
        <v>34837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1.2281904761904763</v>
      </c>
      <c r="P339">
        <f t="shared" si="31"/>
        <v>58579.5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1.7914326647564469</v>
      </c>
      <c r="P340">
        <f t="shared" si="31"/>
        <v>63366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0.79951577402787966</v>
      </c>
      <c r="P341">
        <f t="shared" si="31"/>
        <v>55135.5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0.94242587601078165</v>
      </c>
      <c r="P342">
        <f t="shared" si="31"/>
        <v>17678.5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0.84669291338582675</v>
      </c>
      <c r="P343">
        <f t="shared" si="31"/>
        <v>49017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0.66521920668058454</v>
      </c>
      <c r="P344">
        <f t="shared" si="31"/>
        <v>16096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0.53922222222222227</v>
      </c>
      <c r="P345">
        <f t="shared" si="31"/>
        <v>2500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0.41983299595141699</v>
      </c>
      <c r="P346">
        <f t="shared" si="31"/>
        <v>41894.5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0.14694796954314721</v>
      </c>
      <c r="P347">
        <f t="shared" si="31"/>
        <v>11745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0.34475</v>
      </c>
      <c r="P348">
        <f t="shared" si="31"/>
        <v>1391.5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14.007777777777777</v>
      </c>
      <c r="P349">
        <f t="shared" si="31"/>
        <v>6399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0.71770351758793971</v>
      </c>
      <c r="P350">
        <f t="shared" si="31"/>
        <v>73153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0.53074115044247783</v>
      </c>
      <c r="P351">
        <f t="shared" si="31"/>
        <v>48440.5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0.05</v>
      </c>
      <c r="P352">
        <f t="shared" si="31"/>
        <v>3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1.2770715249662619</v>
      </c>
      <c r="P353">
        <f t="shared" si="31"/>
        <v>48322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0.34892857142857142</v>
      </c>
      <c r="P354">
        <f t="shared" si="31"/>
        <v>505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4.105982142857143</v>
      </c>
      <c r="P355">
        <f t="shared" si="31"/>
        <v>69832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1.2373770491803278</v>
      </c>
      <c r="P356">
        <f t="shared" si="31"/>
        <v>3814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0.58973684210526311</v>
      </c>
      <c r="P357">
        <f t="shared" si="31"/>
        <v>1163.5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0.36892473118279567</v>
      </c>
      <c r="P358">
        <f t="shared" si="31"/>
        <v>1735.5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1.8491304347826087</v>
      </c>
      <c r="P359">
        <f t="shared" si="31"/>
        <v>2147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0.11814432989690722</v>
      </c>
      <c r="P360">
        <f t="shared" si="31"/>
        <v>584.5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2.9870000000000001</v>
      </c>
      <c r="P361">
        <f t="shared" si="31"/>
        <v>6067.5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2.2635175879396985</v>
      </c>
      <c r="P362">
        <f t="shared" si="31"/>
        <v>69003.5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1.7356363636363636</v>
      </c>
      <c r="P363">
        <f t="shared" si="31"/>
        <v>4817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3.7175675675675675</v>
      </c>
      <c r="P364">
        <f t="shared" si="31"/>
        <v>6973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1.601923076923077</v>
      </c>
      <c r="P365">
        <f t="shared" si="31"/>
        <v>4234.5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16.163333333333334</v>
      </c>
      <c r="P366">
        <f t="shared" si="31"/>
        <v>7366.5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7.3343749999999996</v>
      </c>
      <c r="P367">
        <f t="shared" si="31"/>
        <v>5923.5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5.9211111111111112</v>
      </c>
      <c r="P368">
        <f t="shared" si="31"/>
        <v>5379.5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0.18888888888888888</v>
      </c>
      <c r="P369">
        <f t="shared" si="31"/>
        <v>972.5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2.7680769230769231</v>
      </c>
      <c r="P370">
        <f t="shared" si="31"/>
        <v>7300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2.730185185185185</v>
      </c>
      <c r="P371">
        <f t="shared" si="31"/>
        <v>7448.5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1.593633125556545</v>
      </c>
      <c r="P372">
        <f t="shared" si="31"/>
        <v>92465.5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0.67869978858350954</v>
      </c>
      <c r="P373">
        <f t="shared" si="31"/>
        <v>65293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15.915555555555555</v>
      </c>
      <c r="P374">
        <f t="shared" si="31"/>
        <v>7246.5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7.3018222222222224</v>
      </c>
      <c r="P375">
        <f t="shared" si="31"/>
        <v>83198.5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0.13185782556750297</v>
      </c>
      <c r="P376">
        <f t="shared" si="31"/>
        <v>11257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0.54777777777777781</v>
      </c>
      <c r="P377">
        <f t="shared" si="31"/>
        <v>752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3.6102941176470589</v>
      </c>
      <c r="P378">
        <f t="shared" si="31"/>
        <v>6203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0.10257545271629778</v>
      </c>
      <c r="P379">
        <f t="shared" si="31"/>
        <v>2612.5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0.13962962962962963</v>
      </c>
      <c r="P380">
        <f t="shared" si="31"/>
        <v>12618.5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0.40444444444444444</v>
      </c>
      <c r="P381">
        <f t="shared" si="31"/>
        <v>1478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1.6032</v>
      </c>
      <c r="P382">
        <f t="shared" si="31"/>
        <v>2046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1.8394339622641509</v>
      </c>
      <c r="P383">
        <f t="shared" si="31"/>
        <v>4952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0.63769230769230767</v>
      </c>
      <c r="P384">
        <f t="shared" si="31"/>
        <v>2935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2.2538095238095237</v>
      </c>
      <c r="P385">
        <f t="shared" si="31"/>
        <v>7194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1.7200961538461539</v>
      </c>
      <c r="P386">
        <f t="shared" si="31"/>
        <v>100789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E387/D387</f>
        <v>1.4616709511568124</v>
      </c>
      <c r="P387">
        <f t="shared" ref="P387:P450" si="37">AVERAGE(G387,E387)</f>
        <v>28998</v>
      </c>
      <c r="Q387" t="str">
        <f t="shared" ref="Q387:Q450" si="38">LEFT(N387,SEARCH("/",N387,1)-1)</f>
        <v>publishing</v>
      </c>
      <c r="R387" t="str">
        <f t="shared" ref="R387:R450" si="39">RIGHT(N387,LEN(N387)-SEARCH("/",N387,1))</f>
        <v>nonfiction</v>
      </c>
      <c r="S387" s="7">
        <f t="shared" ref="S387:S450" si="40">(((J387/60)/60)/24)+DATE(1970,1,1)</f>
        <v>43553.208333333328</v>
      </c>
      <c r="T387" s="7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0.76423616236162362</v>
      </c>
      <c r="P388">
        <f t="shared" si="37"/>
        <v>52311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0.39261467889908258</v>
      </c>
      <c r="P389">
        <f t="shared" si="37"/>
        <v>21609.5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0.11270034843205574</v>
      </c>
      <c r="P390">
        <f t="shared" si="37"/>
        <v>6541.5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1.2211084337349398</v>
      </c>
      <c r="P391">
        <f t="shared" si="37"/>
        <v>51252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1.8654166666666667</v>
      </c>
      <c r="P392">
        <f t="shared" si="37"/>
        <v>2263.5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7.27317880794702E-2</v>
      </c>
      <c r="P393">
        <f t="shared" si="37"/>
        <v>2272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0.65642371234207963</v>
      </c>
      <c r="P394">
        <f t="shared" si="37"/>
        <v>34577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2.2896178343949045</v>
      </c>
      <c r="P395">
        <f t="shared" si="37"/>
        <v>73423.5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4.6937499999999996</v>
      </c>
      <c r="P396">
        <f t="shared" si="37"/>
        <v>1894.5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1.3011267605633803</v>
      </c>
      <c r="P397">
        <f t="shared" si="37"/>
        <v>4729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1.6705422993492407</v>
      </c>
      <c r="P398">
        <f t="shared" si="37"/>
        <v>39308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1.738641975308642</v>
      </c>
      <c r="P399">
        <f t="shared" si="37"/>
        <v>7268.5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7.1776470588235295</v>
      </c>
      <c r="P400">
        <f t="shared" si="37"/>
        <v>6162.5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0.63850976361767731</v>
      </c>
      <c r="P401">
        <f t="shared" si="37"/>
        <v>31534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0.02</v>
      </c>
      <c r="P402">
        <f t="shared" si="37"/>
        <v>1.5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15.302222222222222</v>
      </c>
      <c r="P403">
        <f t="shared" si="37"/>
        <v>7035.5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0.40356164383561643</v>
      </c>
      <c r="P404">
        <f t="shared" si="37"/>
        <v>1493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0.86220633299284988</v>
      </c>
      <c r="P405">
        <f t="shared" si="37"/>
        <v>85917.5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3.1558486707566464</v>
      </c>
      <c r="P406">
        <f t="shared" si="37"/>
        <v>78279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0.89618243243243245</v>
      </c>
      <c r="P407">
        <f t="shared" si="37"/>
        <v>13481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1.8214503816793892</v>
      </c>
      <c r="P408">
        <f t="shared" si="37"/>
        <v>36114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3.5588235294117645</v>
      </c>
      <c r="P409">
        <f t="shared" si="37"/>
        <v>6292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1.3183695652173912</v>
      </c>
      <c r="P410">
        <f t="shared" si="37"/>
        <v>6141.5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0.46315634218289087</v>
      </c>
      <c r="P411">
        <f t="shared" si="37"/>
        <v>31759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0.36132726089785294</v>
      </c>
      <c r="P412">
        <f t="shared" si="37"/>
        <v>28323.5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1.0462820512820512</v>
      </c>
      <c r="P413">
        <f t="shared" si="37"/>
        <v>4121.5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6.6885714285714286</v>
      </c>
      <c r="P414">
        <f t="shared" si="37"/>
        <v>7090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0.62072823218997364</v>
      </c>
      <c r="P415">
        <f t="shared" si="37"/>
        <v>59358.5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0.84699787460148779</v>
      </c>
      <c r="P416">
        <f t="shared" si="37"/>
        <v>82451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0.11059030837004405</v>
      </c>
      <c r="P417">
        <f t="shared" si="37"/>
        <v>6485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0.43838781575037145</v>
      </c>
      <c r="P418">
        <f t="shared" si="37"/>
        <v>30223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0.55470588235294116</v>
      </c>
      <c r="P419">
        <f t="shared" si="37"/>
        <v>479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0.57399511301160655</v>
      </c>
      <c r="P420">
        <f t="shared" si="37"/>
        <v>47981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1.2343497363796134</v>
      </c>
      <c r="P421">
        <f t="shared" si="37"/>
        <v>72836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1.2846</v>
      </c>
      <c r="P422">
        <f t="shared" si="37"/>
        <v>3258.5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0.63989361702127656</v>
      </c>
      <c r="P423">
        <f t="shared" si="37"/>
        <v>3066.5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1.2729885057471264</v>
      </c>
      <c r="P424">
        <f t="shared" si="37"/>
        <v>5640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0.10638024357239513</v>
      </c>
      <c r="P425">
        <f t="shared" si="37"/>
        <v>7942.5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0.40470588235294119</v>
      </c>
      <c r="P426">
        <f t="shared" si="37"/>
        <v>1073.5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2.8766666666666665</v>
      </c>
      <c r="P427">
        <f t="shared" si="37"/>
        <v>3929.5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5.7294444444444448</v>
      </c>
      <c r="P428">
        <f t="shared" si="37"/>
        <v>5266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1.1290429799426933</v>
      </c>
      <c r="P429">
        <f t="shared" si="37"/>
        <v>99772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0.46387573964497042</v>
      </c>
      <c r="P430">
        <f t="shared" si="37"/>
        <v>23892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0.90675916230366493</v>
      </c>
      <c r="P431">
        <f t="shared" si="37"/>
        <v>87664.5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0.67740740740740746</v>
      </c>
      <c r="P432">
        <f t="shared" si="37"/>
        <v>2785.5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1.9249019607843136</v>
      </c>
      <c r="P433">
        <f t="shared" si="37"/>
        <v>4955.5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0.82714285714285718</v>
      </c>
      <c r="P434">
        <f t="shared" si="37"/>
        <v>3230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0.54163920922570019</v>
      </c>
      <c r="P435">
        <f t="shared" si="37"/>
        <v>33273.5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0.16722222222222222</v>
      </c>
      <c r="P436">
        <f t="shared" si="37"/>
        <v>456.5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1.168766404199475</v>
      </c>
      <c r="P437">
        <f t="shared" si="37"/>
        <v>89916.5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10.521538461538462</v>
      </c>
      <c r="P438">
        <f t="shared" si="37"/>
        <v>6963.5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1.2307407407407407</v>
      </c>
      <c r="P439">
        <f t="shared" si="37"/>
        <v>5080.5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1.7863855421686747</v>
      </c>
      <c r="P440">
        <f t="shared" si="37"/>
        <v>7537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3.5528169014084505</v>
      </c>
      <c r="P441">
        <f t="shared" si="37"/>
        <v>51596.5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1.6190634146341463</v>
      </c>
      <c r="P442">
        <f t="shared" si="37"/>
        <v>84542.5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0.24914285714285714</v>
      </c>
      <c r="P443">
        <f t="shared" si="37"/>
        <v>888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1.9872222222222222</v>
      </c>
      <c r="P444">
        <f t="shared" si="37"/>
        <v>5437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0.34752688172043011</v>
      </c>
      <c r="P445">
        <f t="shared" si="37"/>
        <v>1661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1.7641935483870967</v>
      </c>
      <c r="P446">
        <f t="shared" si="37"/>
        <v>5617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5.1138095238095236</v>
      </c>
      <c r="P447">
        <f t="shared" si="37"/>
        <v>5454.5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0.82044117647058823</v>
      </c>
      <c r="P448">
        <f t="shared" si="37"/>
        <v>2882.5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0.24326030927835052</v>
      </c>
      <c r="P449">
        <f t="shared" si="37"/>
        <v>19096.5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0.50482758620689661</v>
      </c>
      <c r="P450">
        <f t="shared" si="37"/>
        <v>22994.5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E451/D451</f>
        <v>9.67</v>
      </c>
      <c r="P451">
        <f t="shared" ref="P451:P514" si="43">AVERAGE(G451,E451)</f>
        <v>4394.5</v>
      </c>
      <c r="Q451" t="str">
        <f t="shared" ref="Q451:Q514" si="44">LEFT(N451,SEARCH("/",N451,1)-1)</f>
        <v>games</v>
      </c>
      <c r="R451" t="str">
        <f t="shared" ref="R451:R514" si="45">RIGHT(N451,LEN(N451)-SEARCH("/",N451,1))</f>
        <v>video games</v>
      </c>
      <c r="S451" s="7">
        <f t="shared" ref="S451:S514" si="46">(((J451/60)/60)/24)+DATE(1970,1,1)</f>
        <v>43530.25</v>
      </c>
      <c r="T451" s="7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0.04</v>
      </c>
      <c r="P452">
        <f t="shared" si="43"/>
        <v>2.5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1.2284501347708894</v>
      </c>
      <c r="P453">
        <f t="shared" si="43"/>
        <v>94294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0.63437500000000002</v>
      </c>
      <c r="P454">
        <f t="shared" si="43"/>
        <v>1538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0.56331688596491225</v>
      </c>
      <c r="P455">
        <f t="shared" si="43"/>
        <v>51965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0.44074999999999998</v>
      </c>
      <c r="P456">
        <f t="shared" si="43"/>
        <v>901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1.1837253218884121</v>
      </c>
      <c r="P457">
        <f t="shared" si="43"/>
        <v>70815.5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1.041243169398907</v>
      </c>
      <c r="P458">
        <f t="shared" si="43"/>
        <v>77021.5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0.26640000000000003</v>
      </c>
      <c r="P459">
        <f t="shared" si="43"/>
        <v>689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3.5120118343195266</v>
      </c>
      <c r="P460">
        <f t="shared" si="43"/>
        <v>60413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0.90063492063492068</v>
      </c>
      <c r="P461">
        <f t="shared" si="43"/>
        <v>2889.5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1.7162500000000001</v>
      </c>
      <c r="P462">
        <f t="shared" si="43"/>
        <v>2084.5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1.4104655870445344</v>
      </c>
      <c r="P463">
        <f t="shared" si="43"/>
        <v>70717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0.30579449152542371</v>
      </c>
      <c r="P464">
        <f t="shared" si="43"/>
        <v>29134.5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1.0816455696202532</v>
      </c>
      <c r="P465">
        <f t="shared" si="43"/>
        <v>73685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1.3345505617977529</v>
      </c>
      <c r="P466">
        <f t="shared" si="43"/>
        <v>48728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1.8785106382978722</v>
      </c>
      <c r="P467">
        <f t="shared" si="43"/>
        <v>4454.5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3.32</v>
      </c>
      <c r="P468">
        <f t="shared" si="43"/>
        <v>2013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5.7521428571428572</v>
      </c>
      <c r="P469">
        <f t="shared" si="43"/>
        <v>4096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0.40500000000000003</v>
      </c>
      <c r="P470">
        <f t="shared" si="43"/>
        <v>818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1.8442857142857143</v>
      </c>
      <c r="P471">
        <f t="shared" si="43"/>
        <v>5243.5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2.8580555555555556</v>
      </c>
      <c r="P472">
        <f t="shared" si="43"/>
        <v>5335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3.19</v>
      </c>
      <c r="P473">
        <f t="shared" si="43"/>
        <v>5041.5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0.39234070221066319</v>
      </c>
      <c r="P474">
        <f t="shared" si="43"/>
        <v>30458.5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1.7814000000000001</v>
      </c>
      <c r="P475">
        <f t="shared" si="43"/>
        <v>4506.5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3.6515</v>
      </c>
      <c r="P476">
        <f t="shared" si="43"/>
        <v>7374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1.1394594594594594</v>
      </c>
      <c r="P477">
        <f t="shared" si="43"/>
        <v>4321.5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0.29828720626631855</v>
      </c>
      <c r="P478">
        <f t="shared" si="43"/>
        <v>29121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0.54270588235294115</v>
      </c>
      <c r="P479">
        <f t="shared" si="43"/>
        <v>2363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2.3634156976744185</v>
      </c>
      <c r="P480">
        <f t="shared" si="43"/>
        <v>82679.5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5.1291666666666664</v>
      </c>
      <c r="P481">
        <f t="shared" si="43"/>
        <v>6241.5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1.0065116279069768</v>
      </c>
      <c r="P482">
        <f t="shared" si="43"/>
        <v>4371.5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0.81348423194303154</v>
      </c>
      <c r="P483">
        <f t="shared" si="43"/>
        <v>80734.5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0.16404761904761905</v>
      </c>
      <c r="P484">
        <f t="shared" si="43"/>
        <v>349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0.52774617067833696</v>
      </c>
      <c r="P485">
        <f t="shared" si="43"/>
        <v>24395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2.6020608108108108</v>
      </c>
      <c r="P486">
        <f t="shared" si="43"/>
        <v>39296.5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0.30732891832229581</v>
      </c>
      <c r="P487">
        <f t="shared" si="43"/>
        <v>14246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0.13500000000000001</v>
      </c>
      <c r="P488">
        <f t="shared" si="43"/>
        <v>361.5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1.7862556663644606</v>
      </c>
      <c r="P489">
        <f t="shared" si="43"/>
        <v>99685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2.2005660377358489</v>
      </c>
      <c r="P490">
        <f t="shared" si="43"/>
        <v>5889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1.015108695652174</v>
      </c>
      <c r="P491">
        <f t="shared" si="43"/>
        <v>4712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1.915</v>
      </c>
      <c r="P492">
        <f t="shared" si="43"/>
        <v>2370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3.0534683098591549</v>
      </c>
      <c r="P493">
        <f t="shared" si="43"/>
        <v>87940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0.23995287958115183</v>
      </c>
      <c r="P494">
        <f t="shared" si="43"/>
        <v>23213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7.2377777777777776</v>
      </c>
      <c r="P495">
        <f t="shared" si="43"/>
        <v>3289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5.4736000000000002</v>
      </c>
      <c r="P496">
        <f t="shared" si="43"/>
        <v>6976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4.1449999999999996</v>
      </c>
      <c r="P497">
        <f t="shared" si="43"/>
        <v>6729.5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9.0696409140369975E-3</v>
      </c>
      <c r="P498">
        <f t="shared" si="43"/>
        <v>860.5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0.34173469387755101</v>
      </c>
      <c r="P499">
        <f t="shared" si="43"/>
        <v>1734.5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0.239488107549121</v>
      </c>
      <c r="P500">
        <f t="shared" si="43"/>
        <v>23448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0.48072649572649573</v>
      </c>
      <c r="P501">
        <f t="shared" si="43"/>
        <v>40407.5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0.70145182291666663</v>
      </c>
      <c r="P503">
        <f t="shared" si="43"/>
        <v>54769.5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5.2992307692307694</v>
      </c>
      <c r="P504">
        <f t="shared" si="43"/>
        <v>3537.5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1.8032549019607844</v>
      </c>
      <c r="P505">
        <f t="shared" si="43"/>
        <v>23221.5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0.92320000000000002</v>
      </c>
      <c r="P506">
        <f t="shared" si="43"/>
        <v>3493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0.13901001112347053</v>
      </c>
      <c r="P507">
        <f t="shared" si="43"/>
        <v>6422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9.2707777777777771</v>
      </c>
      <c r="P508">
        <f t="shared" si="43"/>
        <v>84701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0.39857142857142858</v>
      </c>
      <c r="P509">
        <f t="shared" si="43"/>
        <v>428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1.1222929936305732</v>
      </c>
      <c r="P510">
        <f t="shared" si="43"/>
        <v>98738.5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0.70925816023738875</v>
      </c>
      <c r="P511">
        <f t="shared" si="43"/>
        <v>60384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1.1908974358974358</v>
      </c>
      <c r="P512">
        <f t="shared" si="43"/>
        <v>4710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0.24017591339648173</v>
      </c>
      <c r="P513">
        <f t="shared" si="43"/>
        <v>17930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1.3931868131868133</v>
      </c>
      <c r="P514">
        <f t="shared" si="43"/>
        <v>6458.5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E515/D515</f>
        <v>0.39277108433734942</v>
      </c>
      <c r="P515">
        <f t="shared" ref="P515:P578" si="49">AVERAGE(G515,E515)</f>
        <v>1647.5</v>
      </c>
      <c r="Q515" t="str">
        <f t="shared" ref="Q515:Q578" si="50">LEFT(N515,SEARCH("/",N515,1)-1)</f>
        <v>film &amp; video</v>
      </c>
      <c r="R515" t="str">
        <f t="shared" ref="R515:R578" si="51">RIGHT(N515,LEN(N515)-SEARCH("/",N515,1))</f>
        <v>television</v>
      </c>
      <c r="S515" s="7">
        <f t="shared" ref="S515:S578" si="52">(((J515/60)/60)/24)+DATE(1970,1,1)</f>
        <v>40430.208333333336</v>
      </c>
      <c r="T515" s="7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0.22439077144917088</v>
      </c>
      <c r="P516">
        <f t="shared" si="49"/>
        <v>15825.5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0.55779069767441858</v>
      </c>
      <c r="P517">
        <f t="shared" si="49"/>
        <v>2465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0.42523125996810207</v>
      </c>
      <c r="P518">
        <f t="shared" si="49"/>
        <v>27085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1.1200000000000001</v>
      </c>
      <c r="P519">
        <f t="shared" si="49"/>
        <v>3343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7.0681818181818179E-2</v>
      </c>
      <c r="P520">
        <f t="shared" si="49"/>
        <v>316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1.0174563871693867</v>
      </c>
      <c r="P521">
        <f t="shared" si="49"/>
        <v>91287.5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4.2575000000000003</v>
      </c>
      <c r="P522">
        <f t="shared" si="49"/>
        <v>1719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1.4553947368421052</v>
      </c>
      <c r="P523">
        <f t="shared" si="49"/>
        <v>5715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0.32453465346534655</v>
      </c>
      <c r="P524">
        <f t="shared" si="49"/>
        <v>8290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7.003333333333333</v>
      </c>
      <c r="P525">
        <f t="shared" si="49"/>
        <v>3196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0.83904860392967939</v>
      </c>
      <c r="P526">
        <f t="shared" si="49"/>
        <v>41557.5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0.84190476190476193</v>
      </c>
      <c r="P527">
        <f t="shared" si="49"/>
        <v>915.5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1.5595180722891566</v>
      </c>
      <c r="P528">
        <f t="shared" si="49"/>
        <v>6545.5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0.99619450317124736</v>
      </c>
      <c r="P529">
        <f t="shared" si="49"/>
        <v>97280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0.80300000000000005</v>
      </c>
      <c r="P530">
        <f t="shared" si="49"/>
        <v>3653.5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0.11254901960784314</v>
      </c>
      <c r="P531">
        <f t="shared" si="49"/>
        <v>291.5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0.91740952380952379</v>
      </c>
      <c r="P532">
        <f t="shared" si="49"/>
        <v>49056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0.95521156936261387</v>
      </c>
      <c r="P533">
        <f t="shared" si="49"/>
        <v>90989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5.0287499999999996</v>
      </c>
      <c r="P534">
        <f t="shared" si="49"/>
        <v>4086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1.5924394463667819</v>
      </c>
      <c r="P535">
        <f t="shared" si="49"/>
        <v>93152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0.15022446689113356</v>
      </c>
      <c r="P536">
        <f t="shared" si="49"/>
        <v>6814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4.820384615384615</v>
      </c>
      <c r="P537">
        <f t="shared" si="49"/>
        <v>6367.5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1.4996938775510205</v>
      </c>
      <c r="P538">
        <f t="shared" si="49"/>
        <v>7418.5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1.1722156398104266</v>
      </c>
      <c r="P539">
        <f t="shared" si="49"/>
        <v>49993.5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0.37695968274950431</v>
      </c>
      <c r="P540">
        <f t="shared" si="49"/>
        <v>29165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0.72653061224489801</v>
      </c>
      <c r="P541">
        <f t="shared" si="49"/>
        <v>3598.5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2.6598113207547169</v>
      </c>
      <c r="P542">
        <f t="shared" si="49"/>
        <v>7172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0.24205617977528091</v>
      </c>
      <c r="P543">
        <f t="shared" si="49"/>
        <v>21740.5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2.5064935064935064E-2</v>
      </c>
      <c r="P544">
        <f t="shared" si="49"/>
        <v>989.5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0.1632979976442874</v>
      </c>
      <c r="P545">
        <f t="shared" si="49"/>
        <v>7022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2.7650000000000001</v>
      </c>
      <c r="P546">
        <f t="shared" si="49"/>
        <v>3913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0.88803571428571426</v>
      </c>
      <c r="P547">
        <f t="shared" si="49"/>
        <v>83399.5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1.6357142857142857</v>
      </c>
      <c r="P548">
        <f t="shared" si="49"/>
        <v>3479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9.69</v>
      </c>
      <c r="P549">
        <f t="shared" si="49"/>
        <v>6376.5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2.7091376701966716</v>
      </c>
      <c r="P550">
        <f t="shared" si="49"/>
        <v>91029.5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2.8421355932203389</v>
      </c>
      <c r="P551">
        <f t="shared" si="49"/>
        <v>42302.5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0.04</v>
      </c>
      <c r="P552">
        <f t="shared" si="49"/>
        <v>2.5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0.58632981676846196</v>
      </c>
      <c r="P553">
        <f t="shared" si="49"/>
        <v>54188.5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0.98511111111111116</v>
      </c>
      <c r="P554">
        <f t="shared" si="49"/>
        <v>4479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0.43975381008206332</v>
      </c>
      <c r="P555">
        <f t="shared" si="49"/>
        <v>38025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1.5166315789473683</v>
      </c>
      <c r="P556">
        <f t="shared" si="49"/>
        <v>7481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2.2363492063492063</v>
      </c>
      <c r="P557">
        <f t="shared" si="49"/>
        <v>7112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2.3975</v>
      </c>
      <c r="P558">
        <f t="shared" si="49"/>
        <v>6294.5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1.9933333333333334</v>
      </c>
      <c r="P559">
        <f t="shared" si="49"/>
        <v>6090.5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1.373448275862069</v>
      </c>
      <c r="P560">
        <f t="shared" si="49"/>
        <v>4046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1.009696106362773</v>
      </c>
      <c r="P561">
        <f t="shared" si="49"/>
        <v>53671.5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7.9416000000000002</v>
      </c>
      <c r="P562">
        <f t="shared" si="49"/>
        <v>81004.5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3.6970000000000001</v>
      </c>
      <c r="P563">
        <f t="shared" si="49"/>
        <v>5644.5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0.12818181818181817</v>
      </c>
      <c r="P564">
        <f t="shared" si="49"/>
        <v>647.5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1.3802702702702703</v>
      </c>
      <c r="P565">
        <f t="shared" si="49"/>
        <v>2596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0.83813278008298753</v>
      </c>
      <c r="P566">
        <f t="shared" si="49"/>
        <v>71591.5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2.0460063224446787</v>
      </c>
      <c r="P567">
        <f t="shared" si="49"/>
        <v>98881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0.44344086021505374</v>
      </c>
      <c r="P568">
        <f t="shared" si="49"/>
        <v>2080.5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2.1860294117647059</v>
      </c>
      <c r="P569">
        <f t="shared" si="49"/>
        <v>7554.5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1.8603314917127072</v>
      </c>
      <c r="P570">
        <f t="shared" si="49"/>
        <v>69934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2.3733830845771142</v>
      </c>
      <c r="P571">
        <f t="shared" si="49"/>
        <v>24147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3.0565384615384614</v>
      </c>
      <c r="P572">
        <f t="shared" si="49"/>
        <v>49044.5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0.94142857142857139</v>
      </c>
      <c r="P573">
        <f t="shared" si="49"/>
        <v>1665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0.54400000000000004</v>
      </c>
      <c r="P574">
        <f t="shared" si="49"/>
        <v>2495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1.1188059701492536</v>
      </c>
      <c r="P575">
        <f t="shared" si="49"/>
        <v>3898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3.6914814814814814</v>
      </c>
      <c r="P576">
        <f t="shared" si="49"/>
        <v>5055.5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0.62930372148859548</v>
      </c>
      <c r="P577">
        <f t="shared" si="49"/>
        <v>26489.5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0.6492783505154639</v>
      </c>
      <c r="P578">
        <f t="shared" si="49"/>
        <v>3181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E579/D579</f>
        <v>0.18853658536585366</v>
      </c>
      <c r="P579">
        <f t="shared" ref="P579:P642" si="55">AVERAGE(G579,E579)</f>
        <v>791.5</v>
      </c>
      <c r="Q579" t="str">
        <f t="shared" ref="Q579:Q642" si="56">LEFT(N579,SEARCH("/",N579,1)-1)</f>
        <v>music</v>
      </c>
      <c r="R579" t="str">
        <f t="shared" ref="R579:R642" si="57">RIGHT(N579,LEN(N579)-SEARCH("/",N579,1))</f>
        <v>jazz</v>
      </c>
      <c r="S579" s="7">
        <f t="shared" ref="S579:S642" si="58">(((J579/60)/60)/24)+DATE(1970,1,1)</f>
        <v>40613.25</v>
      </c>
      <c r="T579" s="7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0.1675440414507772</v>
      </c>
      <c r="P580">
        <f t="shared" si="55"/>
        <v>8206.5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1.0111290322580646</v>
      </c>
      <c r="P581">
        <f t="shared" si="55"/>
        <v>3178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3.4150228310502282</v>
      </c>
      <c r="P582">
        <f t="shared" si="55"/>
        <v>76347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0.64016666666666666</v>
      </c>
      <c r="P583">
        <f t="shared" si="55"/>
        <v>1956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0.5208045977011494</v>
      </c>
      <c r="P584">
        <f t="shared" si="55"/>
        <v>2286.5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3.2240211640211642</v>
      </c>
      <c r="P585">
        <f t="shared" si="55"/>
        <v>30921.5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1.1950810185185186</v>
      </c>
      <c r="P586">
        <f t="shared" si="55"/>
        <v>52434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1.4679775280898877</v>
      </c>
      <c r="P587">
        <f t="shared" si="55"/>
        <v>6600.5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9.5057142857142853</v>
      </c>
      <c r="P588">
        <f t="shared" si="55"/>
        <v>3392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0.72893617021276591</v>
      </c>
      <c r="P589">
        <f t="shared" si="55"/>
        <v>3504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0.7900824873096447</v>
      </c>
      <c r="P590">
        <f t="shared" si="55"/>
        <v>62942.5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0.64721518987341775</v>
      </c>
      <c r="P591">
        <f t="shared" si="55"/>
        <v>2607.5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0.82028169014084507</v>
      </c>
      <c r="P592">
        <f t="shared" si="55"/>
        <v>2955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10.376666666666667</v>
      </c>
      <c r="P593">
        <f t="shared" si="55"/>
        <v>3164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0.12910076530612244</v>
      </c>
      <c r="P594">
        <f t="shared" si="55"/>
        <v>10248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1.5484210526315789</v>
      </c>
      <c r="P595">
        <f t="shared" si="55"/>
        <v>96147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7.0991735537190084E-2</v>
      </c>
      <c r="P596">
        <f t="shared" si="55"/>
        <v>5662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2.0852773826458035</v>
      </c>
      <c r="P597">
        <f t="shared" si="55"/>
        <v>74112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0.99683544303797467</v>
      </c>
      <c r="P598">
        <f t="shared" si="55"/>
        <v>4029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2.0159756097560977</v>
      </c>
      <c r="P599">
        <f t="shared" si="55"/>
        <v>75483.5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1.6209032258064515</v>
      </c>
      <c r="P600">
        <f t="shared" si="55"/>
        <v>89138.5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3.6436208125445471E-2</v>
      </c>
      <c r="P601">
        <f t="shared" si="55"/>
        <v>2597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0.05</v>
      </c>
      <c r="P602">
        <f t="shared" si="55"/>
        <v>3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2.0663492063492064</v>
      </c>
      <c r="P603">
        <f t="shared" si="55"/>
        <v>6606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1.2823628691983122</v>
      </c>
      <c r="P604">
        <f t="shared" si="55"/>
        <v>46158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1.1966037735849056</v>
      </c>
      <c r="P605">
        <f t="shared" si="55"/>
        <v>3222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1.7073055242390078</v>
      </c>
      <c r="P606">
        <f t="shared" si="55"/>
        <v>77147.5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1.8721212121212121</v>
      </c>
      <c r="P607">
        <f t="shared" si="55"/>
        <v>3142.5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1.8838235294117647</v>
      </c>
      <c r="P608">
        <f t="shared" si="55"/>
        <v>3282.5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1.3129869186046512</v>
      </c>
      <c r="P609">
        <f t="shared" si="55"/>
        <v>91448.5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2.8397435897435899</v>
      </c>
      <c r="P610">
        <f t="shared" si="55"/>
        <v>5695.5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1.2041999999999999</v>
      </c>
      <c r="P611">
        <f t="shared" si="55"/>
        <v>6079.5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4.1905607476635511</v>
      </c>
      <c r="P612">
        <f t="shared" si="55"/>
        <v>92881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0.13853658536585367</v>
      </c>
      <c r="P613">
        <f t="shared" si="55"/>
        <v>575.5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1.3943548387096774</v>
      </c>
      <c r="P614">
        <f t="shared" si="55"/>
        <v>4418.5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1.74</v>
      </c>
      <c r="P615">
        <f t="shared" si="55"/>
        <v>970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1.5549056603773586</v>
      </c>
      <c r="P616">
        <f t="shared" si="55"/>
        <v>20964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1.7044705882352942</v>
      </c>
      <c r="P617">
        <f t="shared" si="55"/>
        <v>7329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1.8951562500000001</v>
      </c>
      <c r="P618">
        <f t="shared" si="55"/>
        <v>6183.5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2.4971428571428573</v>
      </c>
      <c r="P619">
        <f t="shared" si="55"/>
        <v>1775.5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0.48860523665659616</v>
      </c>
      <c r="P620">
        <f t="shared" si="55"/>
        <v>49117.5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0.28461970393057684</v>
      </c>
      <c r="P621">
        <f t="shared" si="55"/>
        <v>28202.5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2.6802325581395348</v>
      </c>
      <c r="P622">
        <f t="shared" si="55"/>
        <v>5826.5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6.1980078125000002</v>
      </c>
      <c r="P623">
        <f t="shared" si="55"/>
        <v>80406.5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3.1301587301587303E-2</v>
      </c>
      <c r="P624">
        <f t="shared" si="55"/>
        <v>2990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1.5992152704135738</v>
      </c>
      <c r="P625">
        <f t="shared" si="55"/>
        <v>76749.5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2.793921568627451</v>
      </c>
      <c r="P626">
        <f t="shared" si="55"/>
        <v>7340.5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0.77373333333333338</v>
      </c>
      <c r="P627">
        <f t="shared" si="55"/>
        <v>2932.5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2.0632812500000002</v>
      </c>
      <c r="P628">
        <f t="shared" si="55"/>
        <v>6697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6.9424999999999999</v>
      </c>
      <c r="P629">
        <f t="shared" si="55"/>
        <v>5631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1.5178947368421052</v>
      </c>
      <c r="P630">
        <f t="shared" si="55"/>
        <v>1490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0.64582072176949945</v>
      </c>
      <c r="P631">
        <f t="shared" si="55"/>
        <v>28113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0.62873684210526315</v>
      </c>
      <c r="P632">
        <f t="shared" si="55"/>
        <v>3030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3.1039864864864866</v>
      </c>
      <c r="P633">
        <f t="shared" si="55"/>
        <v>93409.5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0.42859916782246882</v>
      </c>
      <c r="P634">
        <f t="shared" si="55"/>
        <v>15590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0.83119402985074631</v>
      </c>
      <c r="P635">
        <f t="shared" si="55"/>
        <v>2837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0.78531302876480547</v>
      </c>
      <c r="P636">
        <f t="shared" si="55"/>
        <v>47241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1.1409352517985611</v>
      </c>
      <c r="P637">
        <f t="shared" si="55"/>
        <v>80428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0.64537683358624176</v>
      </c>
      <c r="P638">
        <f t="shared" si="55"/>
        <v>65097.5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0.79411764705882348</v>
      </c>
      <c r="P639">
        <f t="shared" si="55"/>
        <v>3407.5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0.11419117647058824</v>
      </c>
      <c r="P640">
        <f t="shared" si="55"/>
        <v>4706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0.56186046511627907</v>
      </c>
      <c r="P641">
        <f t="shared" si="55"/>
        <v>2438.5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0.16501669449081802</v>
      </c>
      <c r="P642">
        <f t="shared" si="55"/>
        <v>10013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E643/D643</f>
        <v>1.1996808510638297</v>
      </c>
      <c r="P643">
        <f t="shared" ref="P643:P706" si="61">AVERAGE(G643,E643)</f>
        <v>5735.5</v>
      </c>
      <c r="Q643" t="str">
        <f t="shared" ref="Q643:Q706" si="62">LEFT(N643,SEARCH("/",N643,1)-1)</f>
        <v>theater</v>
      </c>
      <c r="R643" t="str">
        <f t="shared" ref="R643:R706" si="63">RIGHT(N643,LEN(N643)-SEARCH("/",N643,1))</f>
        <v>plays</v>
      </c>
      <c r="S643" s="7">
        <f t="shared" ref="S643:S706" si="64">(((J643/60)/60)/24)+DATE(1970,1,1)</f>
        <v>42786.25</v>
      </c>
      <c r="T643" s="7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1.4545652173913044</v>
      </c>
      <c r="P644">
        <f t="shared" si="61"/>
        <v>6755.5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2.2138255033557046</v>
      </c>
      <c r="P645">
        <f t="shared" si="61"/>
        <v>16680.5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0.48396694214876035</v>
      </c>
      <c r="P646">
        <f t="shared" si="61"/>
        <v>42456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0.92911504424778757</v>
      </c>
      <c r="P647">
        <f t="shared" si="61"/>
        <v>91590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0.88599797365754818</v>
      </c>
      <c r="P648">
        <f t="shared" si="61"/>
        <v>45181.5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0.41399999999999998</v>
      </c>
      <c r="P649">
        <f t="shared" si="61"/>
        <v>940.5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0.63056795131845844</v>
      </c>
      <c r="P650">
        <f t="shared" si="61"/>
        <v>31448.5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0.48482333607230893</v>
      </c>
      <c r="P651">
        <f t="shared" si="61"/>
        <v>29802.5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0.02</v>
      </c>
      <c r="P652">
        <f t="shared" si="61"/>
        <v>1.5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0.88479410269445857</v>
      </c>
      <c r="P653">
        <f t="shared" si="61"/>
        <v>88953.5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1.2684</v>
      </c>
      <c r="P654">
        <f t="shared" si="61"/>
        <v>6546.5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23.388333333333332</v>
      </c>
      <c r="P655">
        <f t="shared" si="61"/>
        <v>7133.5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5.0838857142857146</v>
      </c>
      <c r="P656">
        <f t="shared" si="61"/>
        <v>90476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1.9147826086956521</v>
      </c>
      <c r="P657">
        <f t="shared" si="61"/>
        <v>6738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0.42127533783783783</v>
      </c>
      <c r="P658">
        <f t="shared" si="61"/>
        <v>25191.5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8.2400000000000001E-2</v>
      </c>
      <c r="P659">
        <f t="shared" si="61"/>
        <v>419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0.60064638783269964</v>
      </c>
      <c r="P660">
        <f t="shared" si="61"/>
        <v>15992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0.47232808616404309</v>
      </c>
      <c r="P661">
        <f t="shared" si="61"/>
        <v>28880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0.81736263736263737</v>
      </c>
      <c r="P662">
        <f t="shared" si="61"/>
        <v>3757.5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0.54187265917603</v>
      </c>
      <c r="P663">
        <f t="shared" si="61"/>
        <v>29312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0.97868131868131869</v>
      </c>
      <c r="P664">
        <f t="shared" si="61"/>
        <v>4518.5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0.77239999999999998</v>
      </c>
      <c r="P665">
        <f t="shared" si="61"/>
        <v>3905.5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0.33464735516372796</v>
      </c>
      <c r="P666">
        <f t="shared" si="61"/>
        <v>13817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2.3958823529411766</v>
      </c>
      <c r="P667">
        <f t="shared" si="61"/>
        <v>6245.5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0.64032258064516134</v>
      </c>
      <c r="P668">
        <f t="shared" si="61"/>
        <v>1005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1.7615942028985507</v>
      </c>
      <c r="P669">
        <f t="shared" si="61"/>
        <v>6287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0.20338181818181819</v>
      </c>
      <c r="P670">
        <f t="shared" si="61"/>
        <v>2834.5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3.5864754098360656</v>
      </c>
      <c r="P671">
        <f t="shared" si="61"/>
        <v>88320.5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4.6885802469135802</v>
      </c>
      <c r="P672">
        <f t="shared" si="61"/>
        <v>38528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1.220563524590164</v>
      </c>
      <c r="P673">
        <f t="shared" si="61"/>
        <v>60100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0.55931783729156137</v>
      </c>
      <c r="P674">
        <f t="shared" si="61"/>
        <v>57558.5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0.43660714285714286</v>
      </c>
      <c r="P675">
        <f t="shared" si="61"/>
        <v>1251.5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0.33538371411833628</v>
      </c>
      <c r="P676">
        <f t="shared" si="61"/>
        <v>29234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1.2297938144329896</v>
      </c>
      <c r="P677">
        <f t="shared" si="61"/>
        <v>6130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1.8974959871589085</v>
      </c>
      <c r="P678">
        <f t="shared" si="61"/>
        <v>59692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0.83622641509433959</v>
      </c>
      <c r="P679">
        <f t="shared" si="61"/>
        <v>2271.5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0.17968844221105529</v>
      </c>
      <c r="P680">
        <f t="shared" si="61"/>
        <v>9047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10.365</v>
      </c>
      <c r="P681">
        <f t="shared" si="61"/>
        <v>7437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0.97405219780219776</v>
      </c>
      <c r="P682">
        <f t="shared" si="61"/>
        <v>72388.5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0.86386203150461705</v>
      </c>
      <c r="P683">
        <f t="shared" si="61"/>
        <v>80347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1.5016666666666667</v>
      </c>
      <c r="P684">
        <f t="shared" si="61"/>
        <v>4106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3.5843478260869563</v>
      </c>
      <c r="P685">
        <f t="shared" si="61"/>
        <v>4195.5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5.4285714285714288</v>
      </c>
      <c r="P686">
        <f t="shared" si="61"/>
        <v>3855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0.67500714285714281</v>
      </c>
      <c r="P687">
        <f t="shared" si="61"/>
        <v>47713.5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1.9174666666666667</v>
      </c>
      <c r="P688">
        <f t="shared" si="61"/>
        <v>7257.5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9.32</v>
      </c>
      <c r="P689">
        <f t="shared" si="61"/>
        <v>7124.5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4.2927586206896553</v>
      </c>
      <c r="P690">
        <f t="shared" si="61"/>
        <v>6312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1.0065753424657535</v>
      </c>
      <c r="P691">
        <f t="shared" si="61"/>
        <v>3708.5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2.266111111111111</v>
      </c>
      <c r="P692">
        <f t="shared" si="61"/>
        <v>4174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1.4238</v>
      </c>
      <c r="P693">
        <f t="shared" si="61"/>
        <v>3678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0.90633333333333332</v>
      </c>
      <c r="P694">
        <f t="shared" si="61"/>
        <v>2757.5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0.63966740576496672</v>
      </c>
      <c r="P695">
        <f t="shared" si="61"/>
        <v>58572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0.84131868131868137</v>
      </c>
      <c r="P696">
        <f t="shared" si="61"/>
        <v>3867.5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1.3393478260869565</v>
      </c>
      <c r="P697">
        <f t="shared" si="61"/>
        <v>6259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0.59042047531992692</v>
      </c>
      <c r="P698">
        <f t="shared" si="61"/>
        <v>48888.5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1.5280062063615205</v>
      </c>
      <c r="P699">
        <f t="shared" si="61"/>
        <v>102127.5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4.466912114014252</v>
      </c>
      <c r="P700">
        <f t="shared" si="61"/>
        <v>95475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0.8439189189189189</v>
      </c>
      <c r="P701">
        <f t="shared" si="61"/>
        <v>3150.5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0.03</v>
      </c>
      <c r="P702">
        <f t="shared" si="61"/>
        <v>2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1.7502692307692307</v>
      </c>
      <c r="P703">
        <f t="shared" si="61"/>
        <v>45917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0.54137931034482756</v>
      </c>
      <c r="P704">
        <f t="shared" si="61"/>
        <v>2396.5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3.1187381703470032</v>
      </c>
      <c r="P705">
        <f t="shared" si="61"/>
        <v>99883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1.2278160919540231</v>
      </c>
      <c r="P706">
        <f t="shared" si="61"/>
        <v>5399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E707/D707</f>
        <v>0.99026517383618151</v>
      </c>
      <c r="P707">
        <f t="shared" ref="P707:P770" si="67">AVERAGE(G707,E707)</f>
        <v>85036.5</v>
      </c>
      <c r="Q707" t="str">
        <f t="shared" ref="Q707:Q770" si="68">LEFT(N707,SEARCH("/",N707,1)-1)</f>
        <v>publishing</v>
      </c>
      <c r="R707" t="str">
        <f t="shared" ref="R707:R770" si="69">RIGHT(N707,LEN(N707)-SEARCH("/",N707,1))</f>
        <v>nonfiction</v>
      </c>
      <c r="S707" s="7">
        <f t="shared" ref="S707:S770" si="70">(((J707/60)/60)/24)+DATE(1970,1,1)</f>
        <v>41619.25</v>
      </c>
      <c r="T707" s="7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1.278468634686347</v>
      </c>
      <c r="P708">
        <f t="shared" si="67"/>
        <v>69965.5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1.5861643835616439</v>
      </c>
      <c r="P709">
        <f t="shared" si="67"/>
        <v>5873.5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7.0705882352941174</v>
      </c>
      <c r="P710">
        <f t="shared" si="67"/>
        <v>6078.5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1.4238775510204082</v>
      </c>
      <c r="P711">
        <f t="shared" si="67"/>
        <v>7070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1.4786046511627906</v>
      </c>
      <c r="P712">
        <f t="shared" si="67"/>
        <v>3241.5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0.20322580645161289</v>
      </c>
      <c r="P713">
        <f t="shared" si="67"/>
        <v>637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18.40625</v>
      </c>
      <c r="P714">
        <f t="shared" si="67"/>
        <v>7463.5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1.6194202898550725</v>
      </c>
      <c r="P715">
        <f t="shared" si="67"/>
        <v>5638.5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4.7282077922077921</v>
      </c>
      <c r="P716">
        <f t="shared" si="67"/>
        <v>91910.5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0.24466101694915254</v>
      </c>
      <c r="P717">
        <f t="shared" si="67"/>
        <v>14763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5.1764999999999999</v>
      </c>
      <c r="P718">
        <f t="shared" si="67"/>
        <v>5255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2.4764285714285714</v>
      </c>
      <c r="P719">
        <f t="shared" si="67"/>
        <v>7211.5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1.0020481927710843</v>
      </c>
      <c r="P720">
        <f t="shared" si="67"/>
        <v>4307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1.53</v>
      </c>
      <c r="P721">
        <f t="shared" si="67"/>
        <v>5340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0.37091954022988505</v>
      </c>
      <c r="P722">
        <f t="shared" si="67"/>
        <v>1632.5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4.3923948220064728E-2</v>
      </c>
      <c r="P723">
        <f t="shared" si="67"/>
        <v>2744.5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1.5650721649484536</v>
      </c>
      <c r="P724">
        <f t="shared" si="67"/>
        <v>39471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2.704081632653061</v>
      </c>
      <c r="P725">
        <f t="shared" si="67"/>
        <v>6697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1.3405952380952382</v>
      </c>
      <c r="P726">
        <f t="shared" si="67"/>
        <v>5691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0.50398033126293995</v>
      </c>
      <c r="P727">
        <f t="shared" si="67"/>
        <v>49482.5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0.88815837937384901</v>
      </c>
      <c r="P728">
        <f t="shared" si="67"/>
        <v>24375.5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1.65</v>
      </c>
      <c r="P729">
        <f t="shared" si="67"/>
        <v>7433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0.17499999999999999</v>
      </c>
      <c r="P730">
        <f t="shared" si="67"/>
        <v>372.5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1.8566071428571429</v>
      </c>
      <c r="P731">
        <f t="shared" si="67"/>
        <v>5259.5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4.1266319444444441</v>
      </c>
      <c r="P732">
        <f t="shared" si="67"/>
        <v>59959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0.90249999999999997</v>
      </c>
      <c r="P733">
        <f t="shared" si="67"/>
        <v>3719.5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0.91984615384615387</v>
      </c>
      <c r="P734">
        <f t="shared" si="67"/>
        <v>54371.5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5.2700632911392402</v>
      </c>
      <c r="P735">
        <f t="shared" si="67"/>
        <v>42123.5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3.1914285714285713</v>
      </c>
      <c r="P736">
        <f t="shared" si="67"/>
        <v>6970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3.5418867924528303</v>
      </c>
      <c r="P737">
        <f t="shared" si="67"/>
        <v>66697.5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0.32896103896103895</v>
      </c>
      <c r="P738">
        <f t="shared" si="67"/>
        <v>1281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1.358918918918919</v>
      </c>
      <c r="P739">
        <f t="shared" si="67"/>
        <v>2604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2.0843373493975904E-2</v>
      </c>
      <c r="P740">
        <f t="shared" si="67"/>
        <v>786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0.61</v>
      </c>
      <c r="P741">
        <f t="shared" si="67"/>
        <v>3145.5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0.30037735849056602</v>
      </c>
      <c r="P742">
        <f t="shared" si="67"/>
        <v>804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11.791666666666666</v>
      </c>
      <c r="P743">
        <f t="shared" si="67"/>
        <v>7140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11.260833333333334</v>
      </c>
      <c r="P744">
        <f t="shared" si="67"/>
        <v>6817.5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0.12923076923076923</v>
      </c>
      <c r="P745">
        <f t="shared" si="67"/>
        <v>260.5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7.12</v>
      </c>
      <c r="P746">
        <f t="shared" si="67"/>
        <v>7190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0.30304347826086958</v>
      </c>
      <c r="P747">
        <f t="shared" si="67"/>
        <v>1062.5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2.1250896057347672</v>
      </c>
      <c r="P748">
        <f t="shared" si="67"/>
        <v>60984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2.2885714285714287</v>
      </c>
      <c r="P749">
        <f t="shared" si="67"/>
        <v>5747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0.34959979476654696</v>
      </c>
      <c r="P750">
        <f t="shared" si="67"/>
        <v>34375.5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1.5729069767441861</v>
      </c>
      <c r="P751">
        <f t="shared" si="67"/>
        <v>6946.5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2.3230555555555554</v>
      </c>
      <c r="P753">
        <f t="shared" si="67"/>
        <v>4316.5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0.92448275862068963</v>
      </c>
      <c r="P754">
        <f t="shared" si="67"/>
        <v>2738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2.5670212765957445</v>
      </c>
      <c r="P755">
        <f t="shared" si="67"/>
        <v>6101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1.6847017045454546</v>
      </c>
      <c r="P756">
        <f t="shared" si="67"/>
        <v>60904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1.6657777777777778</v>
      </c>
      <c r="P757">
        <f t="shared" si="67"/>
        <v>3892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7.7207692307692311</v>
      </c>
      <c r="P758">
        <f t="shared" si="67"/>
        <v>5092.5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4.0685714285714285</v>
      </c>
      <c r="P759">
        <f t="shared" si="67"/>
        <v>2905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5.6420608108108112</v>
      </c>
      <c r="P760">
        <f t="shared" si="67"/>
        <v>84261.5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0.6842686567164179</v>
      </c>
      <c r="P761">
        <f t="shared" si="67"/>
        <v>57944.5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0.34351966873706002</v>
      </c>
      <c r="P762">
        <f t="shared" si="67"/>
        <v>8401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6.5545454545454547</v>
      </c>
      <c r="P763">
        <f t="shared" si="67"/>
        <v>7293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1.7725714285714285</v>
      </c>
      <c r="P764">
        <f t="shared" si="67"/>
        <v>3152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1.1317857142857144</v>
      </c>
      <c r="P765">
        <f t="shared" si="67"/>
        <v>3286.5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7.2818181818181822</v>
      </c>
      <c r="P766">
        <f t="shared" si="67"/>
        <v>4079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2.0833333333333335</v>
      </c>
      <c r="P767">
        <f t="shared" si="67"/>
        <v>4161.5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0.31171232876712329</v>
      </c>
      <c r="P768">
        <f t="shared" si="67"/>
        <v>6950.5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0.56967078189300413</v>
      </c>
      <c r="P769">
        <f t="shared" si="67"/>
        <v>27942.5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2.31</v>
      </c>
      <c r="P770">
        <f t="shared" si="67"/>
        <v>5619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E771/D771</f>
        <v>0.86867834394904464</v>
      </c>
      <c r="P771">
        <f t="shared" ref="P771:P834" si="73">AVERAGE(G771,E771)</f>
        <v>56258</v>
      </c>
      <c r="Q771" t="str">
        <f t="shared" ref="Q771:Q834" si="74">LEFT(N771,SEARCH("/",N771,1)-1)</f>
        <v>games</v>
      </c>
      <c r="R771" t="str">
        <f t="shared" ref="R771:R834" si="75">RIGHT(N771,LEN(N771)-SEARCH("/",N771,1))</f>
        <v>video games</v>
      </c>
      <c r="S771" s="7">
        <f t="shared" ref="S771:S834" si="76">(((J771/60)/60)/24)+DATE(1970,1,1)</f>
        <v>41501.208333333336</v>
      </c>
      <c r="T771" s="7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2.7074418604651163</v>
      </c>
      <c r="P772">
        <f t="shared" si="73"/>
        <v>5929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0.49446428571428569</v>
      </c>
      <c r="P773">
        <f t="shared" si="73"/>
        <v>1397.5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1.1335962566844919</v>
      </c>
      <c r="P774">
        <f t="shared" si="73"/>
        <v>87362.5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1.9055555555555554</v>
      </c>
      <c r="P775">
        <f t="shared" si="73"/>
        <v>51769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1.355</v>
      </c>
      <c r="P776">
        <f t="shared" si="73"/>
        <v>3426.5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0.10297872340425532</v>
      </c>
      <c r="P777">
        <f t="shared" si="73"/>
        <v>489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0.65544223826714798</v>
      </c>
      <c r="P778">
        <f t="shared" si="73"/>
        <v>37412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0.49026652452025588</v>
      </c>
      <c r="P779">
        <f t="shared" si="73"/>
        <v>23331.5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7.8792307692307695</v>
      </c>
      <c r="P780">
        <f t="shared" si="73"/>
        <v>5208.5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0.80306347746090156</v>
      </c>
      <c r="P781">
        <f t="shared" si="73"/>
        <v>44062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1.0629411764705883</v>
      </c>
      <c r="P782">
        <f t="shared" si="73"/>
        <v>2792.5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0.50735632183908042</v>
      </c>
      <c r="P783">
        <f t="shared" si="73"/>
        <v>2235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2.153137254901961</v>
      </c>
      <c r="P784">
        <f t="shared" si="73"/>
        <v>5571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1.4122972972972974</v>
      </c>
      <c r="P785">
        <f t="shared" si="73"/>
        <v>5294.5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1.1533745781777278</v>
      </c>
      <c r="P786">
        <f t="shared" si="73"/>
        <v>52921.5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1.9311940298507462</v>
      </c>
      <c r="P787">
        <f t="shared" si="73"/>
        <v>6533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7.2973333333333334</v>
      </c>
      <c r="P788">
        <f t="shared" si="73"/>
        <v>5576.5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0.99663398692810456</v>
      </c>
      <c r="P789">
        <f t="shared" si="73"/>
        <v>30926.5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0.88166666666666671</v>
      </c>
      <c r="P790">
        <f t="shared" si="73"/>
        <v>1602.5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0.37233333333333335</v>
      </c>
      <c r="P791">
        <f t="shared" si="73"/>
        <v>1698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0.30540075309306081</v>
      </c>
      <c r="P792">
        <f t="shared" si="73"/>
        <v>28943.5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0.25714285714285712</v>
      </c>
      <c r="P793">
        <f t="shared" si="73"/>
        <v>273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0.34</v>
      </c>
      <c r="P794">
        <f t="shared" si="73"/>
        <v>343.5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11.859090909090909</v>
      </c>
      <c r="P795">
        <f t="shared" si="73"/>
        <v>6613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1.2539393939393939</v>
      </c>
      <c r="P796">
        <f t="shared" si="73"/>
        <v>4193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0.14394366197183098</v>
      </c>
      <c r="P797">
        <f t="shared" si="73"/>
        <v>526.5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0.54807692307692313</v>
      </c>
      <c r="P798">
        <f t="shared" si="73"/>
        <v>2176.5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1.0963157894736841</v>
      </c>
      <c r="P799">
        <f t="shared" si="73"/>
        <v>4258.5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1.8847058823529412</v>
      </c>
      <c r="P800">
        <f t="shared" si="73"/>
        <v>3264.5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0.87008284023668636</v>
      </c>
      <c r="P801">
        <f t="shared" si="73"/>
        <v>37373.5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2.0291304347826089</v>
      </c>
      <c r="P803">
        <f t="shared" si="73"/>
        <v>2386.5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1.9703225806451612</v>
      </c>
      <c r="P804">
        <f t="shared" si="73"/>
        <v>6179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1.07</v>
      </c>
      <c r="P805">
        <f t="shared" si="73"/>
        <v>3380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2.6873076923076922</v>
      </c>
      <c r="P806">
        <f t="shared" si="73"/>
        <v>3602.5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0.50845360824742269</v>
      </c>
      <c r="P807">
        <f t="shared" si="73"/>
        <v>2499.5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11.802857142857142</v>
      </c>
      <c r="P808">
        <f t="shared" si="73"/>
        <v>4169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2.64</v>
      </c>
      <c r="P809">
        <f t="shared" si="73"/>
        <v>945.5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0.30442307692307691</v>
      </c>
      <c r="P810">
        <f t="shared" si="73"/>
        <v>801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0.62880681818181816</v>
      </c>
      <c r="P811">
        <f t="shared" si="73"/>
        <v>45322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1.9312499999999999</v>
      </c>
      <c r="P812">
        <f t="shared" si="73"/>
        <v>6290.5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0.77102702702702708</v>
      </c>
      <c r="P813">
        <f t="shared" si="73"/>
        <v>35999.5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2.2552763819095478</v>
      </c>
      <c r="P814">
        <f t="shared" si="73"/>
        <v>68722.5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2.3940625</v>
      </c>
      <c r="P815">
        <f t="shared" si="73"/>
        <v>3864.5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0.921875</v>
      </c>
      <c r="P816">
        <f t="shared" si="73"/>
        <v>1493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1.3023333333333333</v>
      </c>
      <c r="P817">
        <f t="shared" si="73"/>
        <v>5952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6.1521739130434785</v>
      </c>
      <c r="P818">
        <f t="shared" si="73"/>
        <v>7141.5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3.687953216374269</v>
      </c>
      <c r="P819">
        <f t="shared" si="73"/>
        <v>95840.5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10.948571428571428</v>
      </c>
      <c r="P820">
        <f t="shared" si="73"/>
        <v>3866.5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0.50662921348314605</v>
      </c>
      <c r="P821">
        <f t="shared" si="73"/>
        <v>2278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8.0060000000000002</v>
      </c>
      <c r="P822">
        <f t="shared" si="73"/>
        <v>6144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2.9128571428571428</v>
      </c>
      <c r="P823">
        <f t="shared" si="73"/>
        <v>7241.5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3.4996666666666667</v>
      </c>
      <c r="P824">
        <f t="shared" si="73"/>
        <v>95541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3.5707317073170732</v>
      </c>
      <c r="P825">
        <f t="shared" si="73"/>
        <v>7446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1.2648941176470587</v>
      </c>
      <c r="P826">
        <f t="shared" si="73"/>
        <v>54398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3.875</v>
      </c>
      <c r="P827">
        <f t="shared" si="73"/>
        <v>7053.5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4.5703571428571426</v>
      </c>
      <c r="P828">
        <f t="shared" si="73"/>
        <v>6495.5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2.6669565217391304</v>
      </c>
      <c r="P829">
        <f t="shared" si="73"/>
        <v>3108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0.69</v>
      </c>
      <c r="P830">
        <f t="shared" si="73"/>
        <v>2484.5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0.51343749999999999</v>
      </c>
      <c r="P831">
        <f t="shared" si="73"/>
        <v>2541.5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1.1710526315789473E-2</v>
      </c>
      <c r="P832">
        <f t="shared" si="73"/>
        <v>723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1.089773429454171</v>
      </c>
      <c r="P833">
        <f t="shared" si="73"/>
        <v>55025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3.1517592592592591</v>
      </c>
      <c r="P834">
        <f t="shared" si="73"/>
        <v>68726.5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E835/D835</f>
        <v>1.5769117647058823</v>
      </c>
      <c r="P835">
        <f t="shared" ref="P835:P898" si="79">AVERAGE(G835,E835)</f>
        <v>5444</v>
      </c>
      <c r="Q835" t="str">
        <f t="shared" ref="Q835:Q898" si="80">LEFT(N835,SEARCH("/",N835,1)-1)</f>
        <v>publishing</v>
      </c>
      <c r="R835" t="str">
        <f t="shared" ref="R835:R898" si="81">RIGHT(N835,LEN(N835)-SEARCH("/",N835,1))</f>
        <v>translations</v>
      </c>
      <c r="S835" s="7">
        <f t="shared" ref="S835:S898" si="82">(((J835/60)/60)/24)+DATE(1970,1,1)</f>
        <v>40588.25</v>
      </c>
      <c r="T835" s="7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1.5380821917808218</v>
      </c>
      <c r="P836">
        <f t="shared" si="79"/>
        <v>5673.5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0.89738979118329465</v>
      </c>
      <c r="P837">
        <f t="shared" si="79"/>
        <v>39556.5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0.75135802469135804</v>
      </c>
      <c r="P838">
        <f t="shared" si="79"/>
        <v>3090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8.5288135593220336</v>
      </c>
      <c r="P839">
        <f t="shared" si="79"/>
        <v>76378.5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1.3890625000000001</v>
      </c>
      <c r="P840">
        <f t="shared" si="79"/>
        <v>4575.5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1.9018181818181819</v>
      </c>
      <c r="P841">
        <f t="shared" si="79"/>
        <v>7400.5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1.0024333619948409</v>
      </c>
      <c r="P842">
        <f t="shared" si="79"/>
        <v>60058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1.4275824175824177</v>
      </c>
      <c r="P843">
        <f t="shared" si="79"/>
        <v>6573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5.6313333333333331</v>
      </c>
      <c r="P844">
        <f t="shared" si="79"/>
        <v>4289.5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0.30715909090909088</v>
      </c>
      <c r="P845">
        <f t="shared" si="79"/>
        <v>1368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0.99397727272727276</v>
      </c>
      <c r="P846">
        <f t="shared" si="79"/>
        <v>4420.5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1.9754935622317598</v>
      </c>
      <c r="P847">
        <f t="shared" si="79"/>
        <v>69720.5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5.085</v>
      </c>
      <c r="P848">
        <f t="shared" si="79"/>
        <v>2566.5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2.3774468085106384</v>
      </c>
      <c r="P849">
        <f t="shared" si="79"/>
        <v>5642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3.3846875000000001</v>
      </c>
      <c r="P850">
        <f t="shared" si="79"/>
        <v>5501.5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1.3308955223880596</v>
      </c>
      <c r="P851">
        <f t="shared" si="79"/>
        <v>4612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2.0779999999999998</v>
      </c>
      <c r="P853">
        <f t="shared" si="79"/>
        <v>6314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0.51122448979591839</v>
      </c>
      <c r="P854">
        <f t="shared" si="79"/>
        <v>1268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6.5205847953216374</v>
      </c>
      <c r="P855">
        <f t="shared" si="79"/>
        <v>56484.5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1.1363099415204678</v>
      </c>
      <c r="P856">
        <f t="shared" si="79"/>
        <v>98485.5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1.0237606837606839</v>
      </c>
      <c r="P857">
        <f t="shared" si="79"/>
        <v>12204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3.5658333333333334</v>
      </c>
      <c r="P858">
        <f t="shared" si="79"/>
        <v>4358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1.3986792452830188</v>
      </c>
      <c r="P859">
        <f t="shared" si="79"/>
        <v>3819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0.69450000000000001</v>
      </c>
      <c r="P860">
        <f t="shared" si="79"/>
        <v>1406.5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0.35534246575342465</v>
      </c>
      <c r="P861">
        <f t="shared" si="79"/>
        <v>1328.5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2.5165000000000002</v>
      </c>
      <c r="P862">
        <f t="shared" si="79"/>
        <v>2549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1.0587500000000001</v>
      </c>
      <c r="P863">
        <f t="shared" si="79"/>
        <v>4740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1.8742857142857143</v>
      </c>
      <c r="P864">
        <f t="shared" si="79"/>
        <v>3322.5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3.8678571428571429</v>
      </c>
      <c r="P865">
        <f t="shared" si="79"/>
        <v>2816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3.4707142857142856</v>
      </c>
      <c r="P866">
        <f t="shared" si="79"/>
        <v>7363.5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1.8582098765432098</v>
      </c>
      <c r="P867">
        <f t="shared" si="79"/>
        <v>76893.5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0.43241247264770238</v>
      </c>
      <c r="P868">
        <f t="shared" si="79"/>
        <v>39971.5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1.6243749999999999</v>
      </c>
      <c r="P869">
        <f t="shared" si="79"/>
        <v>4048.5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1.8484285714285715</v>
      </c>
      <c r="P870">
        <f t="shared" si="79"/>
        <v>6532.5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0.23703520691785052</v>
      </c>
      <c r="P871">
        <f t="shared" si="79"/>
        <v>19451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0.89870129870129867</v>
      </c>
      <c r="P872">
        <f t="shared" si="79"/>
        <v>3520.5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2.7260419580419581</v>
      </c>
      <c r="P873">
        <f t="shared" si="79"/>
        <v>98616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1.7004255319148935</v>
      </c>
      <c r="P874">
        <f t="shared" si="79"/>
        <v>4036.5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1.8828503562945369</v>
      </c>
      <c r="P875">
        <f t="shared" si="79"/>
        <v>40577.5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3.4693532338308457</v>
      </c>
      <c r="P876">
        <f t="shared" si="79"/>
        <v>71913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0.6917721518987342</v>
      </c>
      <c r="P877">
        <f t="shared" si="79"/>
        <v>2766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0.25433734939759034</v>
      </c>
      <c r="P878">
        <f t="shared" si="79"/>
        <v>1084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0.77400977995110021</v>
      </c>
      <c r="P879">
        <f t="shared" si="79"/>
        <v>63928.5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0.37481481481481482</v>
      </c>
      <c r="P880">
        <f t="shared" si="79"/>
        <v>512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5.4379999999999997</v>
      </c>
      <c r="P881">
        <f t="shared" si="79"/>
        <v>2745.5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2.2852189349112426</v>
      </c>
      <c r="P882">
        <f t="shared" si="79"/>
        <v>97757.5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0.38948339483394834</v>
      </c>
      <c r="P883">
        <f t="shared" si="79"/>
        <v>16058.5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3.7</v>
      </c>
      <c r="P884">
        <f t="shared" si="79"/>
        <v>1520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2.3791176470588233</v>
      </c>
      <c r="P885">
        <f t="shared" si="79"/>
        <v>4141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0.64036299765807958</v>
      </c>
      <c r="P886">
        <f t="shared" si="79"/>
        <v>55630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1.1827777777777777</v>
      </c>
      <c r="P887">
        <f t="shared" si="79"/>
        <v>1090.5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0.84824037184594958</v>
      </c>
      <c r="P888">
        <f t="shared" si="79"/>
        <v>64785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0.29346153846153844</v>
      </c>
      <c r="P889">
        <f t="shared" si="79"/>
        <v>1160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2.0989655172413793</v>
      </c>
      <c r="P890">
        <f t="shared" si="79"/>
        <v>6232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1.697857142857143</v>
      </c>
      <c r="P891">
        <f t="shared" si="79"/>
        <v>4815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1.1595907738095239</v>
      </c>
      <c r="P892">
        <f t="shared" si="79"/>
        <v>78659.5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2.5859999999999999</v>
      </c>
      <c r="P893">
        <f t="shared" si="79"/>
        <v>3961.5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2.3058333333333332</v>
      </c>
      <c r="P894">
        <f t="shared" si="79"/>
        <v>7008.5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1.2821428571428573</v>
      </c>
      <c r="P895">
        <f t="shared" si="79"/>
        <v>5484.5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1.8870588235294117</v>
      </c>
      <c r="P896">
        <f t="shared" si="79"/>
        <v>1632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6.9511889862327911E-2</v>
      </c>
      <c r="P897">
        <f t="shared" si="79"/>
        <v>5607.5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7.7443434343434348</v>
      </c>
      <c r="P898">
        <f t="shared" si="79"/>
        <v>77399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E899/D899</f>
        <v>0.27693181818181817</v>
      </c>
      <c r="P899">
        <f t="shared" ref="P899:P962" si="85">AVERAGE(G899,E899)</f>
        <v>1232</v>
      </c>
      <c r="Q899" t="str">
        <f t="shared" ref="Q899:Q962" si="86">LEFT(N899,SEARCH("/",N899,1)-1)</f>
        <v>theater</v>
      </c>
      <c r="R899" t="str">
        <f t="shared" ref="R899:R962" si="87">RIGHT(N899,LEN(N899)-SEARCH("/",N899,1))</f>
        <v>plays</v>
      </c>
      <c r="S899" s="7">
        <f t="shared" ref="S899:S962" si="88">(((J899/60)/60)/24)+DATE(1970,1,1)</f>
        <v>43583.208333333328</v>
      </c>
      <c r="T899" s="7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0.52479620323841425</v>
      </c>
      <c r="P900">
        <f t="shared" si="85"/>
        <v>47606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4.0709677419354842</v>
      </c>
      <c r="P901">
        <f t="shared" si="85"/>
        <v>6371.5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0.02</v>
      </c>
      <c r="P902">
        <f t="shared" si="85"/>
        <v>1.5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1.5617857142857143</v>
      </c>
      <c r="P903">
        <f t="shared" si="85"/>
        <v>4452.5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2.5242857142857145</v>
      </c>
      <c r="P904">
        <f t="shared" si="85"/>
        <v>1822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1.729268292682927E-2</v>
      </c>
      <c r="P905">
        <f t="shared" si="85"/>
        <v>361.5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0.12230769230769231</v>
      </c>
      <c r="P906">
        <f t="shared" si="85"/>
        <v>405.5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1.6398734177215191</v>
      </c>
      <c r="P907">
        <f t="shared" si="85"/>
        <v>6595.5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1.6298181818181818</v>
      </c>
      <c r="P908">
        <f t="shared" si="85"/>
        <v>4577.5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0.20252747252747252</v>
      </c>
      <c r="P909">
        <f t="shared" si="85"/>
        <v>942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3.1924083769633507</v>
      </c>
      <c r="P910">
        <f t="shared" si="85"/>
        <v>62942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4.7894444444444444</v>
      </c>
      <c r="P911">
        <f t="shared" si="85"/>
        <v>4350.5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0.19556634304207121</v>
      </c>
      <c r="P912">
        <f t="shared" si="85"/>
        <v>15255.5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1.9894827586206896</v>
      </c>
      <c r="P913">
        <f t="shared" si="85"/>
        <v>6000.5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7.95</v>
      </c>
      <c r="P914">
        <f t="shared" si="85"/>
        <v>7244.5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0.50621082621082625</v>
      </c>
      <c r="P915">
        <f t="shared" si="85"/>
        <v>18029.5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0.57437499999999997</v>
      </c>
      <c r="P916">
        <f t="shared" si="85"/>
        <v>1908.5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1.5562827640984909</v>
      </c>
      <c r="P917">
        <f t="shared" si="85"/>
        <v>98901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0.36297297297297298</v>
      </c>
      <c r="P918">
        <f t="shared" si="85"/>
        <v>697.5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0.58250000000000002</v>
      </c>
      <c r="P919">
        <f t="shared" si="85"/>
        <v>1062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2.3739473684210526</v>
      </c>
      <c r="P920">
        <f t="shared" si="85"/>
        <v>4588.5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0.58750000000000002</v>
      </c>
      <c r="P921">
        <f t="shared" si="85"/>
        <v>10570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1.8256603773584905</v>
      </c>
      <c r="P922">
        <f t="shared" si="85"/>
        <v>4965.5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7.5436408977556111E-3</v>
      </c>
      <c r="P923">
        <f t="shared" si="85"/>
        <v>624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1.7595330739299611</v>
      </c>
      <c r="P924">
        <f t="shared" si="85"/>
        <v>46350.5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2.3788235294117648</v>
      </c>
      <c r="P925">
        <f t="shared" si="85"/>
        <v>2042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4.8805076142131982</v>
      </c>
      <c r="P926">
        <f t="shared" si="85"/>
        <v>97290.5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2.2406666666666668</v>
      </c>
      <c r="P927">
        <f t="shared" si="85"/>
        <v>3393.5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0.18126436781609195</v>
      </c>
      <c r="P928">
        <f t="shared" si="85"/>
        <v>796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0.45847222222222223</v>
      </c>
      <c r="P929">
        <f t="shared" si="85"/>
        <v>1669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1.1731541218637993</v>
      </c>
      <c r="P930">
        <f t="shared" si="85"/>
        <v>100081.5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2.173090909090909</v>
      </c>
      <c r="P931">
        <f t="shared" si="85"/>
        <v>6068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1.1228571428571428</v>
      </c>
      <c r="P932">
        <f t="shared" si="85"/>
        <v>2007.5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0.72518987341772156</v>
      </c>
      <c r="P933">
        <f t="shared" si="85"/>
        <v>2920.5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2.1230434782608696</v>
      </c>
      <c r="P934">
        <f t="shared" si="85"/>
        <v>2513.5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2.3974657534246577</v>
      </c>
      <c r="P935">
        <f t="shared" si="85"/>
        <v>88458.5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1.8193548387096774</v>
      </c>
      <c r="P936">
        <f t="shared" si="85"/>
        <v>5692.5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1.6413114754098361</v>
      </c>
      <c r="P937">
        <f t="shared" si="85"/>
        <v>5072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1.6375968992248063E-2</v>
      </c>
      <c r="P938">
        <f t="shared" si="85"/>
        <v>855.5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0.49643859649122807</v>
      </c>
      <c r="P939">
        <f t="shared" si="85"/>
        <v>42933.5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1.0970652173913042</v>
      </c>
      <c r="P940">
        <f t="shared" si="85"/>
        <v>5094.5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0.49217948717948717</v>
      </c>
      <c r="P941">
        <f t="shared" si="85"/>
        <v>1953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0.62232323232323228</v>
      </c>
      <c r="P942">
        <f t="shared" si="85"/>
        <v>3113.5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0.1305813953488372</v>
      </c>
      <c r="P943">
        <f t="shared" si="85"/>
        <v>2846.5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0.64635416666666667</v>
      </c>
      <c r="P944">
        <f t="shared" si="85"/>
        <v>3136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1.5958666666666668</v>
      </c>
      <c r="P945">
        <f t="shared" si="85"/>
        <v>6041.5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0.81420000000000003</v>
      </c>
      <c r="P946">
        <f t="shared" si="85"/>
        <v>4202.5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0.32444767441860467</v>
      </c>
      <c r="P947">
        <f t="shared" si="85"/>
        <v>28748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9.9141184124918666E-2</v>
      </c>
      <c r="P948">
        <f t="shared" si="85"/>
        <v>7709.5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0.26694444444444443</v>
      </c>
      <c r="P949">
        <f t="shared" si="85"/>
        <v>487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0.62957446808510642</v>
      </c>
      <c r="P950">
        <f t="shared" si="85"/>
        <v>3039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1.6135593220338984</v>
      </c>
      <c r="P951">
        <f t="shared" si="85"/>
        <v>4861.5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0.05</v>
      </c>
      <c r="P952">
        <f t="shared" si="85"/>
        <v>3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10.969379310344827</v>
      </c>
      <c r="P953">
        <f t="shared" si="85"/>
        <v>80307.5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0.70094158075601376</v>
      </c>
      <c r="P954">
        <f t="shared" si="85"/>
        <v>52126.5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0.6</v>
      </c>
      <c r="P955">
        <f t="shared" si="85"/>
        <v>1000.5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3.6709859154929578</v>
      </c>
      <c r="P956">
        <f t="shared" si="85"/>
        <v>78966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11.09</v>
      </c>
      <c r="P957">
        <f t="shared" si="85"/>
        <v>3921.5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0.19028784648187633</v>
      </c>
      <c r="P958">
        <f t="shared" si="85"/>
        <v>18264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1.2687755102040816</v>
      </c>
      <c r="P959">
        <f t="shared" si="85"/>
        <v>6282.5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7.3463636363636367</v>
      </c>
      <c r="P960">
        <f t="shared" si="85"/>
        <v>4096.5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4.5731034482758622E-2</v>
      </c>
      <c r="P961">
        <f t="shared" si="85"/>
        <v>3380.5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0.85054545454545449</v>
      </c>
      <c r="P962">
        <f t="shared" si="85"/>
        <v>2366.5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E963/D963</f>
        <v>1.1929824561403508</v>
      </c>
      <c r="P963">
        <f t="shared" ref="P963:P1001" si="91">AVERAGE(G963,E963)</f>
        <v>3477.5</v>
      </c>
      <c r="Q963" t="str">
        <f t="shared" ref="Q963:Q1001" si="92">LEFT(N963,SEARCH("/",N963,1)-1)</f>
        <v>publishing</v>
      </c>
      <c r="R963" t="str">
        <f t="shared" ref="R963:R1001" si="93">RIGHT(N963,LEN(N963)-SEARCH("/",N963,1))</f>
        <v>translations</v>
      </c>
      <c r="S963" s="7">
        <f t="shared" ref="S963:S1001" si="94">(((J963/60)/60)/24)+DATE(1970,1,1)</f>
        <v>40591.25</v>
      </c>
      <c r="T963" s="7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2.9602777777777778</v>
      </c>
      <c r="P964">
        <f t="shared" si="91"/>
        <v>5461.5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0.84694915254237291</v>
      </c>
      <c r="P965">
        <f t="shared" si="91"/>
        <v>2555.5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3.5578378378378379</v>
      </c>
      <c r="P966">
        <f t="shared" si="91"/>
        <v>6659.5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3.8640909090909092</v>
      </c>
      <c r="P967">
        <f t="shared" si="91"/>
        <v>4354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7.9223529411764702</v>
      </c>
      <c r="P968">
        <f t="shared" si="91"/>
        <v>6856.5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1.3703393665158372</v>
      </c>
      <c r="P969">
        <f t="shared" si="91"/>
        <v>61355.5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3.3820833333333336</v>
      </c>
      <c r="P970">
        <f t="shared" si="91"/>
        <v>4115.5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1.0822784810126582</v>
      </c>
      <c r="P971">
        <f t="shared" si="91"/>
        <v>4321.5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0.60757639620653314</v>
      </c>
      <c r="P972">
        <f t="shared" si="91"/>
        <v>29126.5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0.27725490196078434</v>
      </c>
      <c r="P973">
        <f t="shared" si="91"/>
        <v>719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2.283934426229508</v>
      </c>
      <c r="P974">
        <f t="shared" si="91"/>
        <v>49602.5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0.21615194054500414</v>
      </c>
      <c r="P975">
        <f t="shared" si="91"/>
        <v>13214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3.73875</v>
      </c>
      <c r="P976">
        <f t="shared" si="91"/>
        <v>1511.5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1.5492592592592593</v>
      </c>
      <c r="P977">
        <f t="shared" si="91"/>
        <v>4250.5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3.2214999999999998</v>
      </c>
      <c r="P978">
        <f t="shared" si="91"/>
        <v>6513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0.73957142857142855</v>
      </c>
      <c r="P979">
        <f t="shared" si="91"/>
        <v>2622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8.641</v>
      </c>
      <c r="P980">
        <f t="shared" si="91"/>
        <v>4366.5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1.432624584717608</v>
      </c>
      <c r="P981">
        <f t="shared" si="91"/>
        <v>43629.5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0.40281762295081969</v>
      </c>
      <c r="P982">
        <f t="shared" si="91"/>
        <v>39686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1.7822388059701493</v>
      </c>
      <c r="P983">
        <f t="shared" si="91"/>
        <v>6132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0.84930555555555554</v>
      </c>
      <c r="P984">
        <f t="shared" si="91"/>
        <v>3095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1.4593648334624323</v>
      </c>
      <c r="P985">
        <f t="shared" si="91"/>
        <v>95365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1.5246153846153847</v>
      </c>
      <c r="P986">
        <f t="shared" si="91"/>
        <v>5145.5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0.67129542790152408</v>
      </c>
      <c r="P987">
        <f t="shared" si="91"/>
        <v>59464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0.40307692307692305</v>
      </c>
      <c r="P988">
        <f t="shared" si="91"/>
        <v>1618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2.1679032258064517</v>
      </c>
      <c r="P989">
        <f t="shared" si="91"/>
        <v>6960.5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0.52117021276595743</v>
      </c>
      <c r="P990">
        <f t="shared" si="91"/>
        <v>2481.5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4.9958333333333336</v>
      </c>
      <c r="P991">
        <f t="shared" si="91"/>
        <v>6108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0.87679487179487181</v>
      </c>
      <c r="P992">
        <f t="shared" si="91"/>
        <v>3451.5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1.131734693877551</v>
      </c>
      <c r="P993">
        <f t="shared" si="91"/>
        <v>5666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4.2654838709677421</v>
      </c>
      <c r="P994">
        <f t="shared" si="91"/>
        <v>6677.5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0.77632653061224488</v>
      </c>
      <c r="P995">
        <f t="shared" si="91"/>
        <v>3841.5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0.52496810772501767</v>
      </c>
      <c r="P996">
        <f t="shared" si="91"/>
        <v>37457.5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1.5746762589928058</v>
      </c>
      <c r="P997">
        <f t="shared" si="91"/>
        <v>77629.5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0.72939393939393937</v>
      </c>
      <c r="P998">
        <f t="shared" si="91"/>
        <v>2463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0.60565789473684206</v>
      </c>
      <c r="P999">
        <f t="shared" si="91"/>
        <v>2371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0.5679129129129129</v>
      </c>
      <c r="P1000">
        <f t="shared" si="91"/>
        <v>19098.5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0.56542754275427543</v>
      </c>
      <c r="P1001">
        <f t="shared" si="91"/>
        <v>31970.5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autoFilter ref="A1:T1001" xr:uid="{00000000-0001-0000-0000-000000000000}"/>
  <conditionalFormatting sqref="O2:O1001">
    <cfRule type="colorScale" priority="10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conditionalFormatting sqref="F2:F1001">
    <cfRule type="colorScale" priority="8">
      <colorScale>
        <cfvo type="formula" val="&quot;successful&quot;"/>
        <cfvo type="formula" val="&quot;canceled&quot;"/>
        <cfvo type="formula" val="&quot;failed&quot;"/>
        <color rgb="FFF8696B"/>
        <color rgb="FFFFEB84"/>
        <color rgb="FF63BE7B"/>
      </colorScale>
    </cfRule>
    <cfRule type="containsText" dxfId="5" priority="5" operator="containsText" text="successful">
      <formula>NOT(ISERROR(SEARCH("successful",F2)))</formula>
    </cfRule>
    <cfRule type="containsText" dxfId="6" priority="4" operator="containsText" text="failed">
      <formula>NOT(ISERROR(SEARCH("failed",F2)))</formula>
    </cfRule>
    <cfRule type="containsText" dxfId="7" priority="3" operator="containsText" text="successful">
      <formula>NOT(ISERROR(SEARCH("successful",F2)))</formula>
    </cfRule>
    <cfRule type="containsText" dxfId="8" priority="2" operator="containsText" text="canceled">
      <formula>NOT(ISERROR(SEARCH("canceled",F2)))</formula>
    </cfRule>
    <cfRule type="containsText" dxfId="4" priority="1" operator="containsText" text="live">
      <formula>NOT(ISERROR(SEARCH("live",F2)))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E663-F10F-AA4B-84E0-7D022E115F1F}">
  <sheetPr codeName="Sheet2"/>
  <dimension ref="A2:F15"/>
  <sheetViews>
    <sheetView workbookViewId="0">
      <selection activeCell="F15" sqref="A1:F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4" t="s">
        <v>6</v>
      </c>
      <c r="B2" t="s">
        <v>2033</v>
      </c>
    </row>
    <row r="4" spans="1:6" x14ac:dyDescent="0.2">
      <c r="A4" s="4" t="s">
        <v>2038</v>
      </c>
      <c r="B4" s="4" t="s">
        <v>2034</v>
      </c>
    </row>
    <row r="5" spans="1:6" x14ac:dyDescent="0.2">
      <c r="A5" s="4" t="s">
        <v>2039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2040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9" t="s">
        <v>2041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9" t="s">
        <v>2042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9" t="s">
        <v>2043</v>
      </c>
      <c r="B9" s="8"/>
      <c r="C9" s="8"/>
      <c r="D9" s="8"/>
      <c r="E9" s="8">
        <v>4</v>
      </c>
      <c r="F9" s="8">
        <v>4</v>
      </c>
    </row>
    <row r="10" spans="1:6" x14ac:dyDescent="0.2">
      <c r="A10" s="9" t="s">
        <v>2044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9" t="s">
        <v>2045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9" t="s">
        <v>2046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9" t="s">
        <v>2047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9" t="s">
        <v>2048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9" t="s">
        <v>2035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B226-AFCE-9044-8634-D9D2E823B8F4}">
  <sheetPr codeName="Sheet1"/>
  <dimension ref="A2:F30"/>
  <sheetViews>
    <sheetView workbookViewId="0">
      <selection activeCell="F30" sqref="A1:F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4" t="s">
        <v>6</v>
      </c>
      <c r="B2" t="s">
        <v>2033</v>
      </c>
    </row>
    <row r="4" spans="1:6" x14ac:dyDescent="0.2">
      <c r="A4" s="4" t="s">
        <v>2038</v>
      </c>
      <c r="B4" s="4" t="s">
        <v>2034</v>
      </c>
    </row>
    <row r="5" spans="1:6" x14ac:dyDescent="0.2">
      <c r="A5" s="4" t="s">
        <v>2039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9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9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9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9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9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9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9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9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9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9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9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9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9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9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9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9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9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9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9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9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9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9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9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9" t="s">
        <v>2035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076D-B508-364C-AC0B-B5C71732313B}">
  <sheetPr codeName="Sheet3"/>
  <dimension ref="A1:F18"/>
  <sheetViews>
    <sheetView workbookViewId="0">
      <selection activeCell="I11" sqref="I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9.5" bestFit="1" customWidth="1"/>
    <col min="9" max="9" width="8.83203125" bestFit="1" customWidth="1"/>
    <col min="10" max="12" width="9.5" bestFit="1" customWidth="1"/>
    <col min="13" max="13" width="9.1640625" bestFit="1" customWidth="1"/>
    <col min="14" max="17" width="9.5" bestFit="1" customWidth="1"/>
    <col min="18" max="18" width="8.6640625" bestFit="1" customWidth="1"/>
    <col min="19" max="27" width="9.5" bestFit="1" customWidth="1"/>
    <col min="28" max="28" width="8.5" bestFit="1" customWidth="1"/>
    <col min="29" max="32" width="9.5" bestFit="1" customWidth="1"/>
    <col min="33" max="33" width="8" bestFit="1" customWidth="1"/>
    <col min="34" max="37" width="9.5" bestFit="1" customWidth="1"/>
    <col min="38" max="38" width="9" bestFit="1" customWidth="1"/>
    <col min="39" max="41" width="9.5" bestFit="1" customWidth="1"/>
    <col min="42" max="42" width="8.83203125" bestFit="1" customWidth="1"/>
    <col min="43" max="46" width="9.5" bestFit="1" customWidth="1"/>
    <col min="47" max="47" width="8.6640625" bestFit="1" customWidth="1"/>
    <col min="48" max="51" width="9.5" bestFit="1" customWidth="1"/>
    <col min="52" max="52" width="9.1640625" bestFit="1" customWidth="1"/>
    <col min="53" max="56" width="9.5" bestFit="1" customWidth="1"/>
    <col min="57" max="57" width="9" bestFit="1" customWidth="1"/>
    <col min="58" max="58" width="10.83203125" bestFit="1" customWidth="1"/>
    <col min="59" max="59" width="9.5" bestFit="1" customWidth="1"/>
    <col min="60" max="62" width="7" bestFit="1" customWidth="1"/>
    <col min="63" max="63" width="9.5" bestFit="1" customWidth="1"/>
    <col min="64" max="66" width="7" bestFit="1" customWidth="1"/>
    <col min="67" max="67" width="9.5" bestFit="1" customWidth="1"/>
    <col min="68" max="68" width="9.83203125" bestFit="1" customWidth="1"/>
    <col min="69" max="71" width="7.33203125" bestFit="1" customWidth="1"/>
    <col min="72" max="72" width="9.5" bestFit="1" customWidth="1"/>
    <col min="73" max="75" width="7" bestFit="1" customWidth="1"/>
    <col min="76" max="76" width="9.5" bestFit="1" customWidth="1"/>
    <col min="77" max="79" width="7" bestFit="1" customWidth="1"/>
    <col min="80" max="80" width="9.5" bestFit="1" customWidth="1"/>
    <col min="81" max="83" width="7" bestFit="1" customWidth="1"/>
    <col min="84" max="84" width="9.5" bestFit="1" customWidth="1"/>
    <col min="85" max="85" width="9.83203125" bestFit="1" customWidth="1"/>
    <col min="86" max="88" width="7.33203125" bestFit="1" customWidth="1"/>
    <col min="89" max="89" width="9.5" bestFit="1" customWidth="1"/>
    <col min="90" max="92" width="7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1" spans="1:6" x14ac:dyDescent="0.2">
      <c r="A1" s="4" t="s">
        <v>2085</v>
      </c>
      <c r="B1" t="s">
        <v>2033</v>
      </c>
    </row>
    <row r="2" spans="1:6" x14ac:dyDescent="0.2">
      <c r="A2" s="4" t="s">
        <v>2031</v>
      </c>
      <c r="B2" t="s">
        <v>2033</v>
      </c>
    </row>
    <row r="4" spans="1:6" x14ac:dyDescent="0.2">
      <c r="A4" s="4" t="s">
        <v>2038</v>
      </c>
      <c r="B4" s="4" t="s">
        <v>2034</v>
      </c>
    </row>
    <row r="5" spans="1:6" x14ac:dyDescent="0.2">
      <c r="A5" s="4" t="s">
        <v>2039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0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10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10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10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10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10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10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10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10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10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10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10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10" t="s">
        <v>2035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B3AD-C4CE-6B46-9127-7487DCB2E1B5}">
  <sheetPr codeName="Sheet4"/>
  <dimension ref="A1:H13"/>
  <sheetViews>
    <sheetView workbookViewId="0">
      <selection activeCell="C15" sqref="C15"/>
    </sheetView>
  </sheetViews>
  <sheetFormatPr baseColWidth="10" defaultRowHeight="16" x14ac:dyDescent="0.2"/>
  <cols>
    <col min="1" max="1" width="26" customWidth="1"/>
    <col min="2" max="2" width="17.33203125" customWidth="1"/>
    <col min="3" max="3" width="13.83203125" style="6" customWidth="1"/>
    <col min="4" max="4" width="16.6640625" customWidth="1"/>
    <col min="5" max="5" width="12.1640625" customWidth="1"/>
    <col min="6" max="6" width="18.83203125" customWidth="1"/>
    <col min="7" max="7" width="19" customWidth="1"/>
    <col min="8" max="8" width="20.1640625" customWidth="1"/>
  </cols>
  <sheetData>
    <row r="1" spans="1:8" x14ac:dyDescent="0.2">
      <c r="A1" s="6" t="s">
        <v>2086</v>
      </c>
      <c r="B1" s="6" t="s">
        <v>2087</v>
      </c>
      <c r="C1" s="6" t="s">
        <v>2088</v>
      </c>
      <c r="D1" s="6" t="s">
        <v>2089</v>
      </c>
      <c r="E1" s="6" t="s">
        <v>2090</v>
      </c>
      <c r="F1" s="6" t="s">
        <v>2091</v>
      </c>
      <c r="G1" s="6" t="s">
        <v>2092</v>
      </c>
      <c r="H1" s="6" t="s">
        <v>2093</v>
      </c>
    </row>
    <row r="2" spans="1:8" x14ac:dyDescent="0.2">
      <c r="A2" t="s">
        <v>2094</v>
      </c>
      <c r="B2">
        <f>COUNTIFS(goal,"&lt;1000",outcome, "successful")</f>
        <v>30</v>
      </c>
      <c r="C2" s="5">
        <f>COUNTIFS(goal,"&lt;1000",outcome, "failed")</f>
        <v>20</v>
      </c>
      <c r="D2">
        <f>COUNTIFS(goal,"&lt;1000",outcome, 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2095</v>
      </c>
      <c r="B3">
        <f>COUNTIFS(goal,"&gt;=1000", goal, "&lt;=4999",outcome, "successful")</f>
        <v>191</v>
      </c>
      <c r="C3" s="5">
        <f>COUNTIFS(goal,"&gt;=1000", goal, "&lt;=4999",outcome, "failed")</f>
        <v>38</v>
      </c>
      <c r="D3">
        <f>COUNTIFS(goal,"&gt;=1000", goal, "&lt;=4999",outcome, "canceled")</f>
        <v>2</v>
      </c>
      <c r="E3">
        <f>SUM(B3:D3)</f>
        <v>231</v>
      </c>
      <c r="F3" s="11">
        <f>B3/E3</f>
        <v>0.82683982683982682</v>
      </c>
      <c r="G3" s="11">
        <f t="shared" ref="G3:G13" si="0">C3/E3</f>
        <v>0.16450216450216451</v>
      </c>
      <c r="H3" s="11">
        <f t="shared" ref="H3:H13" si="1">D3/E3</f>
        <v>8.658008658008658E-3</v>
      </c>
    </row>
    <row r="4" spans="1:8" x14ac:dyDescent="0.2">
      <c r="A4" t="s">
        <v>2096</v>
      </c>
      <c r="B4">
        <f>COUNTIFS(goal,"&gt;=5000", goal, "&lt;=9999",outcome, "successful")</f>
        <v>164</v>
      </c>
      <c r="C4" s="5">
        <f>COUNTIFS(goal,"&gt;=5000", goal, "&lt;=9999",outcome, "failed")</f>
        <v>126</v>
      </c>
      <c r="D4">
        <f>COUNTIFS(goal,"&gt;=5000", goal, "&lt;=9999",outcome, "canceled")</f>
        <v>25</v>
      </c>
      <c r="E4">
        <f>SUM(B4:D4)</f>
        <v>315</v>
      </c>
      <c r="F4" s="11">
        <f>B4/E4</f>
        <v>0.52063492063492067</v>
      </c>
      <c r="G4" s="11">
        <f t="shared" si="0"/>
        <v>0.4</v>
      </c>
      <c r="H4" s="11">
        <f t="shared" si="1"/>
        <v>7.9365079365079361E-2</v>
      </c>
    </row>
    <row r="5" spans="1:8" x14ac:dyDescent="0.2">
      <c r="A5" t="s">
        <v>2097</v>
      </c>
      <c r="B5">
        <f>COUNTIFS(goal,"&gt;=10000", goal, "&lt;=14999",outcome, "successful")</f>
        <v>4</v>
      </c>
      <c r="C5" s="5">
        <f>COUNTIFS(goal,"&gt;=10000", goal, "&lt;=14999",outcome, "failed")</f>
        <v>5</v>
      </c>
      <c r="D5">
        <f>COUNTIFS(goal,"&gt;=10000", goal, "&lt;=14999",outcome, "canceled")</f>
        <v>0</v>
      </c>
      <c r="E5">
        <f>SUM(B5:D5)</f>
        <v>9</v>
      </c>
      <c r="F5" s="11">
        <f>B5/E5</f>
        <v>0.44444444444444442</v>
      </c>
      <c r="G5" s="11">
        <f t="shared" si="0"/>
        <v>0.55555555555555558</v>
      </c>
      <c r="H5" s="11">
        <f t="shared" si="1"/>
        <v>0</v>
      </c>
    </row>
    <row r="6" spans="1:8" x14ac:dyDescent="0.2">
      <c r="A6" t="s">
        <v>2098</v>
      </c>
      <c r="B6">
        <f>COUNTIFS(goal,"&gt;=15000", goal, "&lt;=19999",outcome, "successful")</f>
        <v>10</v>
      </c>
      <c r="C6" s="5">
        <f>COUNTIFS(goal,"&gt;=15000", goal, "&lt;=19999",outcome, "failed")</f>
        <v>0</v>
      </c>
      <c r="D6">
        <f>COUNTIFS(goal,"&gt;=15000", goal, "&lt;=19999",outcome, "canceled")</f>
        <v>0</v>
      </c>
      <c r="E6">
        <f>SUM(B6:D6)</f>
        <v>10</v>
      </c>
      <c r="F6" s="11">
        <f>B6/E6</f>
        <v>1</v>
      </c>
      <c r="G6" s="11">
        <f t="shared" si="0"/>
        <v>0</v>
      </c>
      <c r="H6" s="11">
        <f t="shared" si="1"/>
        <v>0</v>
      </c>
    </row>
    <row r="7" spans="1:8" x14ac:dyDescent="0.2">
      <c r="A7" t="s">
        <v>2099</v>
      </c>
      <c r="B7">
        <f>COUNTIFS(goal,"&gt;=20000", goal, "&lt;=24999",outcome, "successful")</f>
        <v>7</v>
      </c>
      <c r="C7" s="5">
        <f>COUNTIFS(goal,"&gt;=20000", goal, "&lt;=24999",outcome, "failed")</f>
        <v>0</v>
      </c>
      <c r="D7">
        <f>COUNTIFS(goal,"&gt;=20000", goal, "&lt;=24999",outcome, "canceled")</f>
        <v>0</v>
      </c>
      <c r="E7">
        <f>SUM(B7:D7)</f>
        <v>7</v>
      </c>
      <c r="F7" s="11">
        <f>B7/E7</f>
        <v>1</v>
      </c>
      <c r="G7" s="11">
        <f t="shared" si="0"/>
        <v>0</v>
      </c>
      <c r="H7" s="11">
        <f t="shared" si="1"/>
        <v>0</v>
      </c>
    </row>
    <row r="8" spans="1:8" x14ac:dyDescent="0.2">
      <c r="A8" t="s">
        <v>2100</v>
      </c>
      <c r="B8">
        <f>COUNTIFS(goal,"&gt;=25000", goal, "&lt;=29999",outcome, "successful")</f>
        <v>11</v>
      </c>
      <c r="C8" s="5">
        <f>COUNTIFS(goal,"&gt;=25000", goal, "&lt;=29999",outcome, "failed")</f>
        <v>3</v>
      </c>
      <c r="D8">
        <f>COUNTIFS(goal,"&gt;=25000", goal, "&lt;=29999",outcome, "canceled")</f>
        <v>0</v>
      </c>
      <c r="E8">
        <f>SUM(B8:D8)</f>
        <v>14</v>
      </c>
      <c r="F8" s="11">
        <f>B8/E8</f>
        <v>0.7857142857142857</v>
      </c>
      <c r="G8" s="11">
        <f t="shared" si="0"/>
        <v>0.21428571428571427</v>
      </c>
      <c r="H8" s="11">
        <f t="shared" si="1"/>
        <v>0</v>
      </c>
    </row>
    <row r="9" spans="1:8" x14ac:dyDescent="0.2">
      <c r="A9" t="s">
        <v>2101</v>
      </c>
      <c r="B9">
        <f>COUNTIFS(goal,"&gt;=30000", goal, "&lt;=34999",outcome, "successful")</f>
        <v>7</v>
      </c>
      <c r="C9" s="5">
        <f>COUNTIFS(goal,"&gt;=30000", goal, "&lt;=34999",outcome, "failed")</f>
        <v>0</v>
      </c>
      <c r="D9">
        <f>COUNTIFS(goal,"&gt;=30000", goal, "&lt;=34999",outcome, "canceled")</f>
        <v>0</v>
      </c>
      <c r="E9">
        <f>SUM(B9:D9)</f>
        <v>7</v>
      </c>
      <c r="F9" s="11">
        <f>B9/E9</f>
        <v>1</v>
      </c>
      <c r="G9" s="11">
        <f t="shared" si="0"/>
        <v>0</v>
      </c>
      <c r="H9" s="11">
        <f t="shared" si="1"/>
        <v>0</v>
      </c>
    </row>
    <row r="10" spans="1:8" x14ac:dyDescent="0.2">
      <c r="A10" t="s">
        <v>2102</v>
      </c>
      <c r="B10">
        <f>COUNTIFS(goal,"&gt;=35000", goal, "&lt;=39999",outcome, "successful")</f>
        <v>8</v>
      </c>
      <c r="C10" s="5">
        <f>COUNTIFS(goal,"&gt;=35000", goal, "&lt;=39999",outcome, "failed")</f>
        <v>3</v>
      </c>
      <c r="D10">
        <f>COUNTIFS(goal,"&gt;=35000", goal, "&lt;=39999",outcome, "canceled")</f>
        <v>1</v>
      </c>
      <c r="E10">
        <f>SUM(B10:D10)</f>
        <v>12</v>
      </c>
      <c r="F10" s="11">
        <f>B10/E10</f>
        <v>0.66666666666666663</v>
      </c>
      <c r="G10" s="11">
        <f t="shared" si="0"/>
        <v>0.25</v>
      </c>
      <c r="H10" s="11">
        <f t="shared" si="1"/>
        <v>8.3333333333333329E-2</v>
      </c>
    </row>
    <row r="11" spans="1:8" x14ac:dyDescent="0.2">
      <c r="A11" t="s">
        <v>2103</v>
      </c>
      <c r="B11">
        <f>COUNTIFS(goal,"&gt;=40000", goal, "&lt;=44999",outcome, "successful")</f>
        <v>11</v>
      </c>
      <c r="C11" s="5">
        <f>COUNTIFS(goal,"&gt;=40000", goal, "&lt;=44999",outcome, "failed")</f>
        <v>3</v>
      </c>
      <c r="D11">
        <f>COUNTIFS(goal,"&gt;=40000", goal, "&lt;=44999",outcome, "canceled")</f>
        <v>0</v>
      </c>
      <c r="E11">
        <f>SUM(B11:D11)</f>
        <v>14</v>
      </c>
      <c r="F11" s="11">
        <f>B11/E11</f>
        <v>0.7857142857142857</v>
      </c>
      <c r="G11" s="11">
        <f t="shared" si="0"/>
        <v>0.21428571428571427</v>
      </c>
      <c r="H11" s="11">
        <f t="shared" si="1"/>
        <v>0</v>
      </c>
    </row>
    <row r="12" spans="1:8" x14ac:dyDescent="0.2">
      <c r="A12" t="s">
        <v>2104</v>
      </c>
      <c r="B12">
        <f>COUNTIFS(goal,"&gt;=45000", goal, "&lt;=49999",outcome, "successful")</f>
        <v>8</v>
      </c>
      <c r="C12" s="5">
        <f>COUNTIFS(goal,"&gt;=45000", goal, "&lt;=49999",outcome, "failed")</f>
        <v>3</v>
      </c>
      <c r="D12">
        <f>COUNTIFS(goal,"&gt;=45000", goal, "&lt;=49999",outcome, "successful")</f>
        <v>8</v>
      </c>
      <c r="E12">
        <f>SUM(B12:D12)</f>
        <v>19</v>
      </c>
      <c r="F12" s="11">
        <f>B12/E12</f>
        <v>0.42105263157894735</v>
      </c>
      <c r="G12" s="11">
        <f t="shared" si="0"/>
        <v>0.15789473684210525</v>
      </c>
      <c r="H12" s="11">
        <f t="shared" si="1"/>
        <v>0.42105263157894735</v>
      </c>
    </row>
    <row r="13" spans="1:8" x14ac:dyDescent="0.2">
      <c r="A13" t="s">
        <v>2105</v>
      </c>
      <c r="B13">
        <f>COUNTIFS(goal,"&gt;=50000", outcome, "successful")</f>
        <v>114</v>
      </c>
      <c r="C13" s="5">
        <f>COUNTIFS(goal,"&gt;=50000", outcome, "failed")</f>
        <v>163</v>
      </c>
      <c r="D13">
        <f>COUNTIFS(goal,"&gt;=50000", outcome, "canceled")</f>
        <v>28</v>
      </c>
      <c r="E13">
        <f>SUM(B13:D13)</f>
        <v>305</v>
      </c>
      <c r="F13" s="11">
        <f>B13/E13</f>
        <v>0.3737704918032787</v>
      </c>
      <c r="G13" s="11">
        <f t="shared" si="0"/>
        <v>0.53442622950819674</v>
      </c>
      <c r="H13" s="11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5FD2-7CFC-1641-BE6A-63608CDC3F6F}">
  <sheetPr codeName="Sheet5"/>
  <dimension ref="A1:H566"/>
  <sheetViews>
    <sheetView tabSelected="1" workbookViewId="0">
      <selection activeCell="J7" sqref="J7"/>
    </sheetView>
  </sheetViews>
  <sheetFormatPr baseColWidth="10" defaultRowHeight="16" x14ac:dyDescent="0.2"/>
  <cols>
    <col min="3" max="3" width="14.5" customWidth="1"/>
    <col min="7" max="7" width="16.83203125" customWidth="1"/>
    <col min="8" max="8" width="13.1640625" bestFit="1" customWidth="1"/>
  </cols>
  <sheetData>
    <row r="1" spans="1:8" x14ac:dyDescent="0.2">
      <c r="A1" s="6" t="s">
        <v>4</v>
      </c>
      <c r="B1" s="6" t="s">
        <v>2106</v>
      </c>
      <c r="D1" s="6" t="s">
        <v>4</v>
      </c>
      <c r="E1" s="6" t="s">
        <v>5</v>
      </c>
      <c r="G1" s="6" t="s">
        <v>2107</v>
      </c>
      <c r="H1">
        <f>AVERAGE(B2:B566)</f>
        <v>851.14690265486729</v>
      </c>
    </row>
    <row r="2" spans="1:8" x14ac:dyDescent="0.2">
      <c r="A2" t="s">
        <v>20</v>
      </c>
      <c r="B2">
        <v>16</v>
      </c>
      <c r="D2" t="s">
        <v>14</v>
      </c>
      <c r="E2">
        <v>0</v>
      </c>
      <c r="G2" s="6" t="s">
        <v>2109</v>
      </c>
      <c r="H2">
        <f>MEDIAN(B2:B566)</f>
        <v>201</v>
      </c>
    </row>
    <row r="3" spans="1:8" x14ac:dyDescent="0.2">
      <c r="A3" t="s">
        <v>20</v>
      </c>
      <c r="B3">
        <v>26</v>
      </c>
      <c r="D3" t="s">
        <v>14</v>
      </c>
      <c r="E3">
        <v>24</v>
      </c>
      <c r="G3" s="6" t="s">
        <v>2111</v>
      </c>
      <c r="H3" s="5">
        <f>MIN(B2:B566)</f>
        <v>16</v>
      </c>
    </row>
    <row r="4" spans="1:8" x14ac:dyDescent="0.2">
      <c r="A4" t="s">
        <v>20</v>
      </c>
      <c r="B4">
        <v>27</v>
      </c>
      <c r="D4" t="s">
        <v>14</v>
      </c>
      <c r="E4">
        <v>53</v>
      </c>
      <c r="G4" s="6" t="s">
        <v>2113</v>
      </c>
      <c r="H4">
        <f>MAX(B2:B566)</f>
        <v>7295</v>
      </c>
    </row>
    <row r="5" spans="1:8" x14ac:dyDescent="0.2">
      <c r="A5" t="s">
        <v>20</v>
      </c>
      <c r="B5">
        <v>32</v>
      </c>
      <c r="D5" t="s">
        <v>14</v>
      </c>
      <c r="E5">
        <v>18</v>
      </c>
      <c r="G5" s="6" t="s">
        <v>2115</v>
      </c>
      <c r="H5" s="5">
        <f>_xlfn.VAR.P(B2:B566)</f>
        <v>1603373.7324019109</v>
      </c>
    </row>
    <row r="6" spans="1:8" x14ac:dyDescent="0.2">
      <c r="A6" t="s">
        <v>20</v>
      </c>
      <c r="B6">
        <v>32</v>
      </c>
      <c r="D6" t="s">
        <v>14</v>
      </c>
      <c r="E6">
        <v>44</v>
      </c>
      <c r="G6" s="6" t="s">
        <v>2117</v>
      </c>
      <c r="H6">
        <f>_xlfn.STDEV.P(B2:B566)</f>
        <v>1266.2439466397898</v>
      </c>
    </row>
    <row r="7" spans="1:8" x14ac:dyDescent="0.2">
      <c r="A7" t="s">
        <v>20</v>
      </c>
      <c r="B7">
        <v>34</v>
      </c>
      <c r="D7" t="s">
        <v>14</v>
      </c>
      <c r="E7">
        <v>27</v>
      </c>
      <c r="G7" s="6" t="s">
        <v>2119</v>
      </c>
      <c r="H7" s="5">
        <f>MODE(B2:B566)</f>
        <v>80</v>
      </c>
    </row>
    <row r="8" spans="1:8" x14ac:dyDescent="0.2">
      <c r="A8" t="s">
        <v>20</v>
      </c>
      <c r="B8">
        <v>40</v>
      </c>
      <c r="D8" t="s">
        <v>14</v>
      </c>
      <c r="E8">
        <v>55</v>
      </c>
    </row>
    <row r="9" spans="1:8" x14ac:dyDescent="0.2">
      <c r="A9" t="s">
        <v>20</v>
      </c>
      <c r="B9">
        <v>41</v>
      </c>
      <c r="D9" t="s">
        <v>14</v>
      </c>
      <c r="E9">
        <v>200</v>
      </c>
    </row>
    <row r="10" spans="1:8" x14ac:dyDescent="0.2">
      <c r="A10" t="s">
        <v>20</v>
      </c>
      <c r="B10">
        <v>41</v>
      </c>
      <c r="D10" t="s">
        <v>14</v>
      </c>
      <c r="E10">
        <v>452</v>
      </c>
      <c r="G10" s="6" t="s">
        <v>2108</v>
      </c>
      <c r="H10">
        <f>AVERAGE(E2:E373)</f>
        <v>585.61538461538464</v>
      </c>
    </row>
    <row r="11" spans="1:8" x14ac:dyDescent="0.2">
      <c r="A11" t="s">
        <v>20</v>
      </c>
      <c r="B11">
        <v>42</v>
      </c>
      <c r="D11" t="s">
        <v>14</v>
      </c>
      <c r="E11">
        <v>674</v>
      </c>
      <c r="G11" s="6" t="s">
        <v>2110</v>
      </c>
      <c r="H11">
        <f>MEDIAN(E2:E365)</f>
        <v>114.5</v>
      </c>
    </row>
    <row r="12" spans="1:8" x14ac:dyDescent="0.2">
      <c r="A12" t="s">
        <v>20</v>
      </c>
      <c r="B12">
        <v>43</v>
      </c>
      <c r="D12" t="s">
        <v>14</v>
      </c>
      <c r="E12">
        <v>558</v>
      </c>
      <c r="G12" s="6" t="s">
        <v>2112</v>
      </c>
      <c r="H12">
        <f>MIN(E8:E371)</f>
        <v>0</v>
      </c>
    </row>
    <row r="13" spans="1:8" x14ac:dyDescent="0.2">
      <c r="A13" t="s">
        <v>20</v>
      </c>
      <c r="B13">
        <v>43</v>
      </c>
      <c r="D13" t="s">
        <v>14</v>
      </c>
      <c r="E13">
        <v>15</v>
      </c>
      <c r="G13" s="6" t="s">
        <v>2114</v>
      </c>
      <c r="H13">
        <f>MAX(E7:E370)</f>
        <v>6080</v>
      </c>
    </row>
    <row r="14" spans="1:8" x14ac:dyDescent="0.2">
      <c r="A14" t="s">
        <v>20</v>
      </c>
      <c r="B14">
        <v>48</v>
      </c>
      <c r="D14" t="s">
        <v>14</v>
      </c>
      <c r="E14">
        <v>2307</v>
      </c>
      <c r="G14" s="6" t="s">
        <v>2116</v>
      </c>
      <c r="H14">
        <f>_xlfn.VAR.P(E2:E365)</f>
        <v>921574.68174133555</v>
      </c>
    </row>
    <row r="15" spans="1:8" x14ac:dyDescent="0.2">
      <c r="A15" t="s">
        <v>20</v>
      </c>
      <c r="B15">
        <v>48</v>
      </c>
      <c r="D15" t="s">
        <v>14</v>
      </c>
      <c r="E15">
        <v>88</v>
      </c>
      <c r="G15" s="6" t="s">
        <v>2117</v>
      </c>
      <c r="H15">
        <f>_xlfn.STDEV.P(E2:E365)</f>
        <v>959.98681331637863</v>
      </c>
    </row>
    <row r="16" spans="1:8" x14ac:dyDescent="0.2">
      <c r="A16" t="s">
        <v>20</v>
      </c>
      <c r="B16">
        <v>48</v>
      </c>
      <c r="D16" t="s">
        <v>14</v>
      </c>
      <c r="E16">
        <v>48</v>
      </c>
      <c r="G16" s="6" t="s">
        <v>2118</v>
      </c>
      <c r="H16">
        <f>MODE(E2:E365)</f>
        <v>1</v>
      </c>
    </row>
    <row r="17" spans="1:5" x14ac:dyDescent="0.2">
      <c r="A17" t="s">
        <v>20</v>
      </c>
      <c r="B17">
        <v>50</v>
      </c>
      <c r="D17" t="s">
        <v>14</v>
      </c>
      <c r="E17">
        <v>1</v>
      </c>
    </row>
    <row r="18" spans="1:5" x14ac:dyDescent="0.2">
      <c r="A18" t="s">
        <v>20</v>
      </c>
      <c r="B18">
        <v>50</v>
      </c>
      <c r="D18" t="s">
        <v>14</v>
      </c>
      <c r="E18">
        <v>1467</v>
      </c>
    </row>
    <row r="19" spans="1:5" x14ac:dyDescent="0.2">
      <c r="A19" t="s">
        <v>20</v>
      </c>
      <c r="B19">
        <v>50</v>
      </c>
      <c r="D19" t="s">
        <v>14</v>
      </c>
      <c r="E19">
        <v>75</v>
      </c>
    </row>
    <row r="20" spans="1:5" x14ac:dyDescent="0.2">
      <c r="A20" t="s">
        <v>20</v>
      </c>
      <c r="B20">
        <v>52</v>
      </c>
      <c r="D20" t="s">
        <v>14</v>
      </c>
      <c r="E20">
        <v>120</v>
      </c>
    </row>
    <row r="21" spans="1:5" x14ac:dyDescent="0.2">
      <c r="A21" t="s">
        <v>20</v>
      </c>
      <c r="B21">
        <v>53</v>
      </c>
      <c r="D21" t="s">
        <v>14</v>
      </c>
      <c r="E21">
        <v>2253</v>
      </c>
    </row>
    <row r="22" spans="1:5" x14ac:dyDescent="0.2">
      <c r="A22" t="s">
        <v>20</v>
      </c>
      <c r="B22">
        <v>53</v>
      </c>
      <c r="D22" t="s">
        <v>14</v>
      </c>
      <c r="E22">
        <v>5</v>
      </c>
    </row>
    <row r="23" spans="1:5" x14ac:dyDescent="0.2">
      <c r="A23" t="s">
        <v>20</v>
      </c>
      <c r="B23">
        <v>54</v>
      </c>
      <c r="D23" t="s">
        <v>14</v>
      </c>
      <c r="E23">
        <v>38</v>
      </c>
    </row>
    <row r="24" spans="1:5" x14ac:dyDescent="0.2">
      <c r="A24" t="s">
        <v>20</v>
      </c>
      <c r="B24">
        <v>55</v>
      </c>
      <c r="D24" t="s">
        <v>14</v>
      </c>
      <c r="E24">
        <v>12</v>
      </c>
    </row>
    <row r="25" spans="1:5" x14ac:dyDescent="0.2">
      <c r="A25" t="s">
        <v>20</v>
      </c>
      <c r="B25">
        <v>56</v>
      </c>
      <c r="D25" t="s">
        <v>14</v>
      </c>
      <c r="E25">
        <v>1684</v>
      </c>
    </row>
    <row r="26" spans="1:5" x14ac:dyDescent="0.2">
      <c r="A26" t="s">
        <v>20</v>
      </c>
      <c r="B26">
        <v>59</v>
      </c>
      <c r="D26" t="s">
        <v>14</v>
      </c>
      <c r="E26">
        <v>56</v>
      </c>
    </row>
    <row r="27" spans="1:5" x14ac:dyDescent="0.2">
      <c r="A27" t="s">
        <v>20</v>
      </c>
      <c r="B27">
        <v>62</v>
      </c>
      <c r="D27" t="s">
        <v>14</v>
      </c>
      <c r="E27">
        <v>838</v>
      </c>
    </row>
    <row r="28" spans="1:5" x14ac:dyDescent="0.2">
      <c r="A28" t="s">
        <v>20</v>
      </c>
      <c r="B28">
        <v>64</v>
      </c>
      <c r="D28" t="s">
        <v>14</v>
      </c>
      <c r="E28">
        <v>1000</v>
      </c>
    </row>
    <row r="29" spans="1:5" x14ac:dyDescent="0.2">
      <c r="A29" t="s">
        <v>20</v>
      </c>
      <c r="B29">
        <v>65</v>
      </c>
      <c r="D29" t="s">
        <v>14</v>
      </c>
      <c r="E29">
        <v>1482</v>
      </c>
    </row>
    <row r="30" spans="1:5" x14ac:dyDescent="0.2">
      <c r="A30" t="s">
        <v>20</v>
      </c>
      <c r="B30">
        <v>65</v>
      </c>
      <c r="D30" t="s">
        <v>14</v>
      </c>
      <c r="E30">
        <v>106</v>
      </c>
    </row>
    <row r="31" spans="1:5" x14ac:dyDescent="0.2">
      <c r="A31" t="s">
        <v>20</v>
      </c>
      <c r="B31">
        <v>67</v>
      </c>
      <c r="D31" t="s">
        <v>14</v>
      </c>
      <c r="E31">
        <v>679</v>
      </c>
    </row>
    <row r="32" spans="1:5" x14ac:dyDescent="0.2">
      <c r="A32" t="s">
        <v>20</v>
      </c>
      <c r="B32">
        <v>68</v>
      </c>
      <c r="D32" t="s">
        <v>14</v>
      </c>
      <c r="E32">
        <v>1220</v>
      </c>
    </row>
    <row r="33" spans="1:5" x14ac:dyDescent="0.2">
      <c r="A33" t="s">
        <v>20</v>
      </c>
      <c r="B33">
        <v>69</v>
      </c>
      <c r="D33" t="s">
        <v>14</v>
      </c>
      <c r="E33">
        <v>1</v>
      </c>
    </row>
    <row r="34" spans="1:5" x14ac:dyDescent="0.2">
      <c r="A34" t="s">
        <v>20</v>
      </c>
      <c r="B34">
        <v>69</v>
      </c>
      <c r="D34" t="s">
        <v>14</v>
      </c>
      <c r="E34">
        <v>37</v>
      </c>
    </row>
    <row r="35" spans="1:5" x14ac:dyDescent="0.2">
      <c r="A35" t="s">
        <v>20</v>
      </c>
      <c r="B35">
        <v>70</v>
      </c>
      <c r="D35" t="s">
        <v>14</v>
      </c>
      <c r="E35">
        <v>60</v>
      </c>
    </row>
    <row r="36" spans="1:5" x14ac:dyDescent="0.2">
      <c r="A36" t="s">
        <v>20</v>
      </c>
      <c r="B36">
        <v>71</v>
      </c>
      <c r="D36" t="s">
        <v>14</v>
      </c>
      <c r="E36">
        <v>296</v>
      </c>
    </row>
    <row r="37" spans="1:5" x14ac:dyDescent="0.2">
      <c r="A37" t="s">
        <v>20</v>
      </c>
      <c r="B37">
        <v>72</v>
      </c>
      <c r="D37" t="s">
        <v>14</v>
      </c>
      <c r="E37">
        <v>3304</v>
      </c>
    </row>
    <row r="38" spans="1:5" x14ac:dyDescent="0.2">
      <c r="A38" t="s">
        <v>20</v>
      </c>
      <c r="B38">
        <v>76</v>
      </c>
      <c r="D38" t="s">
        <v>14</v>
      </c>
      <c r="E38">
        <v>73</v>
      </c>
    </row>
    <row r="39" spans="1:5" x14ac:dyDescent="0.2">
      <c r="A39" t="s">
        <v>20</v>
      </c>
      <c r="B39">
        <v>76</v>
      </c>
      <c r="D39" t="s">
        <v>14</v>
      </c>
      <c r="E39">
        <v>3387</v>
      </c>
    </row>
    <row r="40" spans="1:5" x14ac:dyDescent="0.2">
      <c r="A40" t="s">
        <v>20</v>
      </c>
      <c r="B40">
        <v>78</v>
      </c>
      <c r="D40" t="s">
        <v>14</v>
      </c>
      <c r="E40">
        <v>662</v>
      </c>
    </row>
    <row r="41" spans="1:5" x14ac:dyDescent="0.2">
      <c r="A41" t="s">
        <v>20</v>
      </c>
      <c r="B41">
        <v>78</v>
      </c>
      <c r="D41" t="s">
        <v>14</v>
      </c>
      <c r="E41">
        <v>774</v>
      </c>
    </row>
    <row r="42" spans="1:5" x14ac:dyDescent="0.2">
      <c r="A42" t="s">
        <v>20</v>
      </c>
      <c r="B42">
        <v>80</v>
      </c>
      <c r="D42" t="s">
        <v>14</v>
      </c>
      <c r="E42">
        <v>672</v>
      </c>
    </row>
    <row r="43" spans="1:5" x14ac:dyDescent="0.2">
      <c r="A43" t="s">
        <v>20</v>
      </c>
      <c r="B43">
        <v>80</v>
      </c>
      <c r="D43" t="s">
        <v>14</v>
      </c>
      <c r="E43">
        <v>940</v>
      </c>
    </row>
    <row r="44" spans="1:5" x14ac:dyDescent="0.2">
      <c r="A44" t="s">
        <v>20</v>
      </c>
      <c r="B44">
        <v>80</v>
      </c>
      <c r="D44" t="s">
        <v>14</v>
      </c>
      <c r="E44">
        <v>117</v>
      </c>
    </row>
    <row r="45" spans="1:5" x14ac:dyDescent="0.2">
      <c r="A45" t="s">
        <v>20</v>
      </c>
      <c r="B45">
        <v>80</v>
      </c>
      <c r="D45" t="s">
        <v>14</v>
      </c>
      <c r="E45">
        <v>115</v>
      </c>
    </row>
    <row r="46" spans="1:5" x14ac:dyDescent="0.2">
      <c r="A46" t="s">
        <v>20</v>
      </c>
      <c r="B46">
        <v>80</v>
      </c>
      <c r="D46" t="s">
        <v>14</v>
      </c>
      <c r="E46">
        <v>326</v>
      </c>
    </row>
    <row r="47" spans="1:5" x14ac:dyDescent="0.2">
      <c r="A47" t="s">
        <v>20</v>
      </c>
      <c r="B47">
        <v>80</v>
      </c>
      <c r="D47" t="s">
        <v>14</v>
      </c>
      <c r="E47">
        <v>1</v>
      </c>
    </row>
    <row r="48" spans="1:5" x14ac:dyDescent="0.2">
      <c r="A48" t="s">
        <v>20</v>
      </c>
      <c r="B48">
        <v>81</v>
      </c>
      <c r="D48" t="s">
        <v>14</v>
      </c>
      <c r="E48">
        <v>1467</v>
      </c>
    </row>
    <row r="49" spans="1:5" x14ac:dyDescent="0.2">
      <c r="A49" t="s">
        <v>20</v>
      </c>
      <c r="B49">
        <v>82</v>
      </c>
      <c r="D49" t="s">
        <v>14</v>
      </c>
      <c r="E49">
        <v>5681</v>
      </c>
    </row>
    <row r="50" spans="1:5" x14ac:dyDescent="0.2">
      <c r="A50" t="s">
        <v>20</v>
      </c>
      <c r="B50">
        <v>82</v>
      </c>
      <c r="D50" t="s">
        <v>14</v>
      </c>
      <c r="E50">
        <v>1059</v>
      </c>
    </row>
    <row r="51" spans="1:5" x14ac:dyDescent="0.2">
      <c r="A51" t="s">
        <v>20</v>
      </c>
      <c r="B51">
        <v>83</v>
      </c>
      <c r="D51" t="s">
        <v>14</v>
      </c>
      <c r="E51">
        <v>1194</v>
      </c>
    </row>
    <row r="52" spans="1:5" x14ac:dyDescent="0.2">
      <c r="A52" t="s">
        <v>20</v>
      </c>
      <c r="B52">
        <v>83</v>
      </c>
      <c r="D52" t="s">
        <v>14</v>
      </c>
      <c r="E52">
        <v>30</v>
      </c>
    </row>
    <row r="53" spans="1:5" x14ac:dyDescent="0.2">
      <c r="A53" t="s">
        <v>20</v>
      </c>
      <c r="B53">
        <v>84</v>
      </c>
      <c r="D53" t="s">
        <v>14</v>
      </c>
      <c r="E53">
        <v>75</v>
      </c>
    </row>
    <row r="54" spans="1:5" x14ac:dyDescent="0.2">
      <c r="A54" t="s">
        <v>20</v>
      </c>
      <c r="B54">
        <v>84</v>
      </c>
      <c r="D54" t="s">
        <v>14</v>
      </c>
      <c r="E54">
        <v>955</v>
      </c>
    </row>
    <row r="55" spans="1:5" x14ac:dyDescent="0.2">
      <c r="A55" t="s">
        <v>20</v>
      </c>
      <c r="B55">
        <v>85</v>
      </c>
      <c r="D55" t="s">
        <v>14</v>
      </c>
      <c r="E55">
        <v>67</v>
      </c>
    </row>
    <row r="56" spans="1:5" x14ac:dyDescent="0.2">
      <c r="A56" t="s">
        <v>20</v>
      </c>
      <c r="B56">
        <v>85</v>
      </c>
      <c r="D56" t="s">
        <v>14</v>
      </c>
      <c r="E56">
        <v>5</v>
      </c>
    </row>
    <row r="57" spans="1:5" x14ac:dyDescent="0.2">
      <c r="A57" t="s">
        <v>20</v>
      </c>
      <c r="B57">
        <v>85</v>
      </c>
      <c r="D57" t="s">
        <v>14</v>
      </c>
      <c r="E57">
        <v>26</v>
      </c>
    </row>
    <row r="58" spans="1:5" x14ac:dyDescent="0.2">
      <c r="A58" t="s">
        <v>20</v>
      </c>
      <c r="B58">
        <v>85</v>
      </c>
      <c r="D58" t="s">
        <v>14</v>
      </c>
      <c r="E58">
        <v>1130</v>
      </c>
    </row>
    <row r="59" spans="1:5" x14ac:dyDescent="0.2">
      <c r="A59" t="s">
        <v>20</v>
      </c>
      <c r="B59">
        <v>85</v>
      </c>
      <c r="D59" t="s">
        <v>14</v>
      </c>
      <c r="E59">
        <v>782</v>
      </c>
    </row>
    <row r="60" spans="1:5" x14ac:dyDescent="0.2">
      <c r="A60" t="s">
        <v>20</v>
      </c>
      <c r="B60">
        <v>85</v>
      </c>
      <c r="D60" t="s">
        <v>14</v>
      </c>
      <c r="E60">
        <v>210</v>
      </c>
    </row>
    <row r="61" spans="1:5" x14ac:dyDescent="0.2">
      <c r="A61" t="s">
        <v>20</v>
      </c>
      <c r="B61">
        <v>86</v>
      </c>
      <c r="D61" t="s">
        <v>14</v>
      </c>
      <c r="E61">
        <v>136</v>
      </c>
    </row>
    <row r="62" spans="1:5" x14ac:dyDescent="0.2">
      <c r="A62" t="s">
        <v>20</v>
      </c>
      <c r="B62">
        <v>86</v>
      </c>
      <c r="D62" t="s">
        <v>14</v>
      </c>
      <c r="E62">
        <v>86</v>
      </c>
    </row>
    <row r="63" spans="1:5" x14ac:dyDescent="0.2">
      <c r="A63" t="s">
        <v>20</v>
      </c>
      <c r="B63">
        <v>86</v>
      </c>
      <c r="D63" t="s">
        <v>14</v>
      </c>
      <c r="E63">
        <v>19</v>
      </c>
    </row>
    <row r="64" spans="1:5" x14ac:dyDescent="0.2">
      <c r="A64" t="s">
        <v>20</v>
      </c>
      <c r="B64">
        <v>87</v>
      </c>
      <c r="D64" t="s">
        <v>14</v>
      </c>
      <c r="E64">
        <v>886</v>
      </c>
    </row>
    <row r="65" spans="1:5" x14ac:dyDescent="0.2">
      <c r="A65" t="s">
        <v>20</v>
      </c>
      <c r="B65">
        <v>87</v>
      </c>
      <c r="D65" t="s">
        <v>14</v>
      </c>
      <c r="E65">
        <v>35</v>
      </c>
    </row>
    <row r="66" spans="1:5" x14ac:dyDescent="0.2">
      <c r="A66" t="s">
        <v>20</v>
      </c>
      <c r="B66">
        <v>87</v>
      </c>
      <c r="D66" t="s">
        <v>14</v>
      </c>
      <c r="E66">
        <v>24</v>
      </c>
    </row>
    <row r="67" spans="1:5" x14ac:dyDescent="0.2">
      <c r="A67" t="s">
        <v>20</v>
      </c>
      <c r="B67">
        <v>88</v>
      </c>
      <c r="D67" t="s">
        <v>14</v>
      </c>
      <c r="E67">
        <v>86</v>
      </c>
    </row>
    <row r="68" spans="1:5" x14ac:dyDescent="0.2">
      <c r="A68" t="s">
        <v>20</v>
      </c>
      <c r="B68">
        <v>88</v>
      </c>
      <c r="D68" t="s">
        <v>14</v>
      </c>
      <c r="E68">
        <v>243</v>
      </c>
    </row>
    <row r="69" spans="1:5" x14ac:dyDescent="0.2">
      <c r="A69" t="s">
        <v>20</v>
      </c>
      <c r="B69">
        <v>88</v>
      </c>
      <c r="D69" t="s">
        <v>14</v>
      </c>
      <c r="E69">
        <v>65</v>
      </c>
    </row>
    <row r="70" spans="1:5" x14ac:dyDescent="0.2">
      <c r="A70" t="s">
        <v>20</v>
      </c>
      <c r="B70">
        <v>88</v>
      </c>
      <c r="D70" t="s">
        <v>14</v>
      </c>
      <c r="E70">
        <v>100</v>
      </c>
    </row>
    <row r="71" spans="1:5" x14ac:dyDescent="0.2">
      <c r="A71" t="s">
        <v>20</v>
      </c>
      <c r="B71">
        <v>89</v>
      </c>
      <c r="D71" t="s">
        <v>14</v>
      </c>
      <c r="E71">
        <v>168</v>
      </c>
    </row>
    <row r="72" spans="1:5" x14ac:dyDescent="0.2">
      <c r="A72" t="s">
        <v>20</v>
      </c>
      <c r="B72">
        <v>89</v>
      </c>
      <c r="D72" t="s">
        <v>14</v>
      </c>
      <c r="E72">
        <v>13</v>
      </c>
    </row>
    <row r="73" spans="1:5" x14ac:dyDescent="0.2">
      <c r="A73" t="s">
        <v>20</v>
      </c>
      <c r="B73">
        <v>91</v>
      </c>
      <c r="D73" t="s">
        <v>14</v>
      </c>
      <c r="E73">
        <v>1</v>
      </c>
    </row>
    <row r="74" spans="1:5" x14ac:dyDescent="0.2">
      <c r="A74" t="s">
        <v>20</v>
      </c>
      <c r="B74">
        <v>92</v>
      </c>
      <c r="D74" t="s">
        <v>14</v>
      </c>
      <c r="E74">
        <v>40</v>
      </c>
    </row>
    <row r="75" spans="1:5" x14ac:dyDescent="0.2">
      <c r="A75" t="s">
        <v>20</v>
      </c>
      <c r="B75">
        <v>92</v>
      </c>
      <c r="D75" t="s">
        <v>14</v>
      </c>
      <c r="E75">
        <v>226</v>
      </c>
    </row>
    <row r="76" spans="1:5" x14ac:dyDescent="0.2">
      <c r="A76" t="s">
        <v>20</v>
      </c>
      <c r="B76">
        <v>92</v>
      </c>
      <c r="D76" t="s">
        <v>14</v>
      </c>
      <c r="E76">
        <v>1625</v>
      </c>
    </row>
    <row r="77" spans="1:5" x14ac:dyDescent="0.2">
      <c r="A77" t="s">
        <v>20</v>
      </c>
      <c r="B77">
        <v>92</v>
      </c>
      <c r="D77" t="s">
        <v>14</v>
      </c>
      <c r="E77">
        <v>143</v>
      </c>
    </row>
    <row r="78" spans="1:5" x14ac:dyDescent="0.2">
      <c r="A78" t="s">
        <v>20</v>
      </c>
      <c r="B78">
        <v>92</v>
      </c>
      <c r="D78" t="s">
        <v>14</v>
      </c>
      <c r="E78">
        <v>934</v>
      </c>
    </row>
    <row r="79" spans="1:5" x14ac:dyDescent="0.2">
      <c r="A79" t="s">
        <v>20</v>
      </c>
      <c r="B79">
        <v>93</v>
      </c>
      <c r="D79" t="s">
        <v>14</v>
      </c>
      <c r="E79">
        <v>17</v>
      </c>
    </row>
    <row r="80" spans="1:5" x14ac:dyDescent="0.2">
      <c r="A80" t="s">
        <v>20</v>
      </c>
      <c r="B80">
        <v>94</v>
      </c>
      <c r="D80" t="s">
        <v>14</v>
      </c>
      <c r="E80">
        <v>2179</v>
      </c>
    </row>
    <row r="81" spans="1:5" x14ac:dyDescent="0.2">
      <c r="A81" t="s">
        <v>20</v>
      </c>
      <c r="B81">
        <v>94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95</v>
      </c>
      <c r="D83" t="s">
        <v>14</v>
      </c>
      <c r="E83">
        <v>57</v>
      </c>
    </row>
    <row r="84" spans="1:5" x14ac:dyDescent="0.2">
      <c r="A84" t="s">
        <v>20</v>
      </c>
      <c r="B84">
        <v>96</v>
      </c>
      <c r="D84" t="s">
        <v>14</v>
      </c>
      <c r="E84">
        <v>41</v>
      </c>
    </row>
    <row r="85" spans="1:5" x14ac:dyDescent="0.2">
      <c r="A85" t="s">
        <v>20</v>
      </c>
      <c r="B85">
        <v>96</v>
      </c>
      <c r="D85" t="s">
        <v>14</v>
      </c>
      <c r="E85">
        <v>1</v>
      </c>
    </row>
    <row r="86" spans="1:5" x14ac:dyDescent="0.2">
      <c r="A86" t="s">
        <v>20</v>
      </c>
      <c r="B86">
        <v>96</v>
      </c>
      <c r="D86" t="s">
        <v>14</v>
      </c>
      <c r="E86">
        <v>101</v>
      </c>
    </row>
    <row r="87" spans="1:5" x14ac:dyDescent="0.2">
      <c r="A87" t="s">
        <v>20</v>
      </c>
      <c r="B87">
        <v>97</v>
      </c>
      <c r="D87" t="s">
        <v>14</v>
      </c>
      <c r="E87">
        <v>1335</v>
      </c>
    </row>
    <row r="88" spans="1:5" x14ac:dyDescent="0.2">
      <c r="A88" t="s">
        <v>20</v>
      </c>
      <c r="B88">
        <v>98</v>
      </c>
      <c r="D88" t="s">
        <v>14</v>
      </c>
      <c r="E88">
        <v>15</v>
      </c>
    </row>
    <row r="89" spans="1:5" x14ac:dyDescent="0.2">
      <c r="A89" t="s">
        <v>20</v>
      </c>
      <c r="B89">
        <v>98</v>
      </c>
      <c r="D89" t="s">
        <v>14</v>
      </c>
      <c r="E89">
        <v>454</v>
      </c>
    </row>
    <row r="90" spans="1:5" x14ac:dyDescent="0.2">
      <c r="A90" t="s">
        <v>20</v>
      </c>
      <c r="B90">
        <v>100</v>
      </c>
      <c r="D90" t="s">
        <v>14</v>
      </c>
      <c r="E90">
        <v>3182</v>
      </c>
    </row>
    <row r="91" spans="1:5" x14ac:dyDescent="0.2">
      <c r="A91" t="s">
        <v>20</v>
      </c>
      <c r="B91">
        <v>100</v>
      </c>
      <c r="D91" t="s">
        <v>14</v>
      </c>
      <c r="E91">
        <v>15</v>
      </c>
    </row>
    <row r="92" spans="1:5" x14ac:dyDescent="0.2">
      <c r="A92" t="s">
        <v>20</v>
      </c>
      <c r="B92">
        <v>101</v>
      </c>
      <c r="D92" t="s">
        <v>14</v>
      </c>
      <c r="E92">
        <v>133</v>
      </c>
    </row>
    <row r="93" spans="1:5" x14ac:dyDescent="0.2">
      <c r="A93" t="s">
        <v>20</v>
      </c>
      <c r="B93">
        <v>101</v>
      </c>
      <c r="D93" t="s">
        <v>14</v>
      </c>
      <c r="E93">
        <v>2062</v>
      </c>
    </row>
    <row r="94" spans="1:5" x14ac:dyDescent="0.2">
      <c r="A94" t="s">
        <v>20</v>
      </c>
      <c r="B94">
        <v>102</v>
      </c>
      <c r="D94" t="s">
        <v>14</v>
      </c>
      <c r="E94">
        <v>29</v>
      </c>
    </row>
    <row r="95" spans="1:5" x14ac:dyDescent="0.2">
      <c r="A95" t="s">
        <v>20</v>
      </c>
      <c r="B95">
        <v>102</v>
      </c>
      <c r="D95" t="s">
        <v>14</v>
      </c>
      <c r="E95">
        <v>132</v>
      </c>
    </row>
    <row r="96" spans="1:5" x14ac:dyDescent="0.2">
      <c r="A96" t="s">
        <v>20</v>
      </c>
      <c r="B96">
        <v>103</v>
      </c>
      <c r="D96" t="s">
        <v>14</v>
      </c>
      <c r="E96">
        <v>137</v>
      </c>
    </row>
    <row r="97" spans="1:5" x14ac:dyDescent="0.2">
      <c r="A97" t="s">
        <v>20</v>
      </c>
      <c r="B97">
        <v>103</v>
      </c>
      <c r="D97" t="s">
        <v>14</v>
      </c>
      <c r="E97">
        <v>908</v>
      </c>
    </row>
    <row r="98" spans="1:5" x14ac:dyDescent="0.2">
      <c r="A98" t="s">
        <v>20</v>
      </c>
      <c r="B98">
        <v>105</v>
      </c>
      <c r="D98" t="s">
        <v>14</v>
      </c>
      <c r="E98">
        <v>10</v>
      </c>
    </row>
    <row r="99" spans="1:5" x14ac:dyDescent="0.2">
      <c r="A99" t="s">
        <v>20</v>
      </c>
      <c r="B99">
        <v>106</v>
      </c>
      <c r="D99" t="s">
        <v>14</v>
      </c>
      <c r="E99">
        <v>1910</v>
      </c>
    </row>
    <row r="100" spans="1:5" x14ac:dyDescent="0.2">
      <c r="A100" t="s">
        <v>20</v>
      </c>
      <c r="B100">
        <v>106</v>
      </c>
      <c r="D100" t="s">
        <v>14</v>
      </c>
      <c r="E100">
        <v>38</v>
      </c>
    </row>
    <row r="101" spans="1:5" x14ac:dyDescent="0.2">
      <c r="A101" t="s">
        <v>20</v>
      </c>
      <c r="B101">
        <v>107</v>
      </c>
      <c r="D101" t="s">
        <v>14</v>
      </c>
      <c r="E101">
        <v>104</v>
      </c>
    </row>
    <row r="102" spans="1:5" x14ac:dyDescent="0.2">
      <c r="A102" t="s">
        <v>20</v>
      </c>
      <c r="B102">
        <v>107</v>
      </c>
      <c r="D102" t="s">
        <v>14</v>
      </c>
      <c r="E102">
        <v>49</v>
      </c>
    </row>
    <row r="103" spans="1:5" x14ac:dyDescent="0.2">
      <c r="A103" t="s">
        <v>20</v>
      </c>
      <c r="B103">
        <v>107</v>
      </c>
      <c r="D103" t="s">
        <v>14</v>
      </c>
      <c r="E103">
        <v>1</v>
      </c>
    </row>
    <row r="104" spans="1:5" x14ac:dyDescent="0.2">
      <c r="A104" t="s">
        <v>20</v>
      </c>
      <c r="B104">
        <v>107</v>
      </c>
      <c r="D104" t="s">
        <v>14</v>
      </c>
      <c r="E104">
        <v>245</v>
      </c>
    </row>
    <row r="105" spans="1:5" x14ac:dyDescent="0.2">
      <c r="A105" t="s">
        <v>20</v>
      </c>
      <c r="B105">
        <v>107</v>
      </c>
      <c r="D105" t="s">
        <v>14</v>
      </c>
      <c r="E105">
        <v>32</v>
      </c>
    </row>
    <row r="106" spans="1:5" x14ac:dyDescent="0.2">
      <c r="A106" t="s">
        <v>20</v>
      </c>
      <c r="B106">
        <v>110</v>
      </c>
      <c r="D106" t="s">
        <v>14</v>
      </c>
      <c r="E106">
        <v>7</v>
      </c>
    </row>
    <row r="107" spans="1:5" x14ac:dyDescent="0.2">
      <c r="A107" t="s">
        <v>20</v>
      </c>
      <c r="B107">
        <v>110</v>
      </c>
      <c r="D107" t="s">
        <v>14</v>
      </c>
      <c r="E107">
        <v>803</v>
      </c>
    </row>
    <row r="108" spans="1:5" x14ac:dyDescent="0.2">
      <c r="A108" t="s">
        <v>20</v>
      </c>
      <c r="B108">
        <v>110</v>
      </c>
      <c r="D108" t="s">
        <v>14</v>
      </c>
      <c r="E108">
        <v>16</v>
      </c>
    </row>
    <row r="109" spans="1:5" x14ac:dyDescent="0.2">
      <c r="A109" t="s">
        <v>20</v>
      </c>
      <c r="B109">
        <v>110</v>
      </c>
      <c r="D109" t="s">
        <v>14</v>
      </c>
      <c r="E109">
        <v>31</v>
      </c>
    </row>
    <row r="110" spans="1:5" x14ac:dyDescent="0.2">
      <c r="A110" t="s">
        <v>20</v>
      </c>
      <c r="B110">
        <v>111</v>
      </c>
      <c r="D110" t="s">
        <v>14</v>
      </c>
      <c r="E110">
        <v>108</v>
      </c>
    </row>
    <row r="111" spans="1:5" x14ac:dyDescent="0.2">
      <c r="A111" t="s">
        <v>20</v>
      </c>
      <c r="B111">
        <v>112</v>
      </c>
      <c r="D111" t="s">
        <v>14</v>
      </c>
      <c r="E111">
        <v>30</v>
      </c>
    </row>
    <row r="112" spans="1:5" x14ac:dyDescent="0.2">
      <c r="A112" t="s">
        <v>20</v>
      </c>
      <c r="B112">
        <v>112</v>
      </c>
      <c r="D112" t="s">
        <v>14</v>
      </c>
      <c r="E112">
        <v>17</v>
      </c>
    </row>
    <row r="113" spans="1:5" x14ac:dyDescent="0.2">
      <c r="A113" t="s">
        <v>20</v>
      </c>
      <c r="B113">
        <v>112</v>
      </c>
      <c r="D113" t="s">
        <v>14</v>
      </c>
      <c r="E113">
        <v>80</v>
      </c>
    </row>
    <row r="114" spans="1:5" x14ac:dyDescent="0.2">
      <c r="A114" t="s">
        <v>20</v>
      </c>
      <c r="B114">
        <v>113</v>
      </c>
      <c r="D114" t="s">
        <v>14</v>
      </c>
      <c r="E114">
        <v>2468</v>
      </c>
    </row>
    <row r="115" spans="1:5" x14ac:dyDescent="0.2">
      <c r="A115" t="s">
        <v>20</v>
      </c>
      <c r="B115">
        <v>113</v>
      </c>
      <c r="D115" t="s">
        <v>14</v>
      </c>
      <c r="E115">
        <v>26</v>
      </c>
    </row>
    <row r="116" spans="1:5" x14ac:dyDescent="0.2">
      <c r="A116" t="s">
        <v>20</v>
      </c>
      <c r="B116">
        <v>114</v>
      </c>
      <c r="D116" t="s">
        <v>14</v>
      </c>
      <c r="E116">
        <v>73</v>
      </c>
    </row>
    <row r="117" spans="1:5" x14ac:dyDescent="0.2">
      <c r="A117" t="s">
        <v>20</v>
      </c>
      <c r="B117">
        <v>114</v>
      </c>
      <c r="D117" t="s">
        <v>14</v>
      </c>
      <c r="E117">
        <v>128</v>
      </c>
    </row>
    <row r="118" spans="1:5" x14ac:dyDescent="0.2">
      <c r="A118" t="s">
        <v>20</v>
      </c>
      <c r="B118">
        <v>114</v>
      </c>
      <c r="D118" t="s">
        <v>14</v>
      </c>
      <c r="E118">
        <v>33</v>
      </c>
    </row>
    <row r="119" spans="1:5" x14ac:dyDescent="0.2">
      <c r="A119" t="s">
        <v>20</v>
      </c>
      <c r="B119">
        <v>115</v>
      </c>
      <c r="D119" t="s">
        <v>14</v>
      </c>
      <c r="E119">
        <v>1072</v>
      </c>
    </row>
    <row r="120" spans="1:5" x14ac:dyDescent="0.2">
      <c r="A120" t="s">
        <v>20</v>
      </c>
      <c r="B120">
        <v>116</v>
      </c>
      <c r="D120" t="s">
        <v>14</v>
      </c>
      <c r="E120">
        <v>393</v>
      </c>
    </row>
    <row r="121" spans="1:5" x14ac:dyDescent="0.2">
      <c r="A121" t="s">
        <v>20</v>
      </c>
      <c r="B121">
        <v>116</v>
      </c>
      <c r="D121" t="s">
        <v>14</v>
      </c>
      <c r="E121">
        <v>1257</v>
      </c>
    </row>
    <row r="122" spans="1:5" x14ac:dyDescent="0.2">
      <c r="A122" t="s">
        <v>20</v>
      </c>
      <c r="B122">
        <v>117</v>
      </c>
      <c r="D122" t="s">
        <v>14</v>
      </c>
      <c r="E122">
        <v>328</v>
      </c>
    </row>
    <row r="123" spans="1:5" x14ac:dyDescent="0.2">
      <c r="A123" t="s">
        <v>20</v>
      </c>
      <c r="B123">
        <v>117</v>
      </c>
      <c r="D123" t="s">
        <v>14</v>
      </c>
      <c r="E123">
        <v>147</v>
      </c>
    </row>
    <row r="124" spans="1:5" x14ac:dyDescent="0.2">
      <c r="A124" t="s">
        <v>20</v>
      </c>
      <c r="B124">
        <v>119</v>
      </c>
      <c r="D124" t="s">
        <v>14</v>
      </c>
      <c r="E124">
        <v>830</v>
      </c>
    </row>
    <row r="125" spans="1:5" x14ac:dyDescent="0.2">
      <c r="A125" t="s">
        <v>20</v>
      </c>
      <c r="B125">
        <v>121</v>
      </c>
      <c r="D125" t="s">
        <v>14</v>
      </c>
      <c r="E125">
        <v>331</v>
      </c>
    </row>
    <row r="126" spans="1:5" x14ac:dyDescent="0.2">
      <c r="A126" t="s">
        <v>20</v>
      </c>
      <c r="B126">
        <v>121</v>
      </c>
      <c r="D126" t="s">
        <v>14</v>
      </c>
      <c r="E126">
        <v>25</v>
      </c>
    </row>
    <row r="127" spans="1:5" x14ac:dyDescent="0.2">
      <c r="A127" t="s">
        <v>20</v>
      </c>
      <c r="B127">
        <v>121</v>
      </c>
      <c r="D127" t="s">
        <v>14</v>
      </c>
      <c r="E127">
        <v>3483</v>
      </c>
    </row>
    <row r="128" spans="1:5" x14ac:dyDescent="0.2">
      <c r="A128" t="s">
        <v>20</v>
      </c>
      <c r="B128">
        <v>122</v>
      </c>
      <c r="D128" t="s">
        <v>14</v>
      </c>
      <c r="E128">
        <v>923</v>
      </c>
    </row>
    <row r="129" spans="1:5" x14ac:dyDescent="0.2">
      <c r="A129" t="s">
        <v>20</v>
      </c>
      <c r="B129">
        <v>122</v>
      </c>
      <c r="D129" t="s">
        <v>14</v>
      </c>
      <c r="E129">
        <v>1</v>
      </c>
    </row>
    <row r="130" spans="1:5" x14ac:dyDescent="0.2">
      <c r="A130" t="s">
        <v>20</v>
      </c>
      <c r="B130">
        <v>122</v>
      </c>
      <c r="D130" t="s">
        <v>14</v>
      </c>
      <c r="E130">
        <v>33</v>
      </c>
    </row>
    <row r="131" spans="1:5" x14ac:dyDescent="0.2">
      <c r="A131" t="s">
        <v>20</v>
      </c>
      <c r="B131">
        <v>122</v>
      </c>
      <c r="D131" t="s">
        <v>14</v>
      </c>
      <c r="E131">
        <v>40</v>
      </c>
    </row>
    <row r="132" spans="1:5" x14ac:dyDescent="0.2">
      <c r="A132" t="s">
        <v>20</v>
      </c>
      <c r="B132">
        <v>123</v>
      </c>
      <c r="D132" t="s">
        <v>14</v>
      </c>
      <c r="E132">
        <v>23</v>
      </c>
    </row>
    <row r="133" spans="1:5" x14ac:dyDescent="0.2">
      <c r="A133" t="s">
        <v>20</v>
      </c>
      <c r="B133">
        <v>123</v>
      </c>
      <c r="D133" t="s">
        <v>14</v>
      </c>
      <c r="E133">
        <v>75</v>
      </c>
    </row>
    <row r="134" spans="1:5" x14ac:dyDescent="0.2">
      <c r="A134" t="s">
        <v>20</v>
      </c>
      <c r="B134">
        <v>123</v>
      </c>
      <c r="D134" t="s">
        <v>14</v>
      </c>
      <c r="E134">
        <v>2176</v>
      </c>
    </row>
    <row r="135" spans="1:5" x14ac:dyDescent="0.2">
      <c r="A135" t="s">
        <v>20</v>
      </c>
      <c r="B135">
        <v>125</v>
      </c>
      <c r="D135" t="s">
        <v>14</v>
      </c>
      <c r="E135">
        <v>441</v>
      </c>
    </row>
    <row r="136" spans="1:5" x14ac:dyDescent="0.2">
      <c r="A136" t="s">
        <v>20</v>
      </c>
      <c r="B136">
        <v>126</v>
      </c>
      <c r="D136" t="s">
        <v>14</v>
      </c>
      <c r="E136">
        <v>25</v>
      </c>
    </row>
    <row r="137" spans="1:5" x14ac:dyDescent="0.2">
      <c r="A137" t="s">
        <v>20</v>
      </c>
      <c r="B137">
        <v>126</v>
      </c>
      <c r="D137" t="s">
        <v>14</v>
      </c>
      <c r="E137">
        <v>127</v>
      </c>
    </row>
    <row r="138" spans="1:5" x14ac:dyDescent="0.2">
      <c r="A138" t="s">
        <v>20</v>
      </c>
      <c r="B138">
        <v>126</v>
      </c>
      <c r="D138" t="s">
        <v>14</v>
      </c>
      <c r="E138">
        <v>355</v>
      </c>
    </row>
    <row r="139" spans="1:5" x14ac:dyDescent="0.2">
      <c r="A139" t="s">
        <v>20</v>
      </c>
      <c r="B139">
        <v>126</v>
      </c>
      <c r="D139" t="s">
        <v>14</v>
      </c>
      <c r="E139">
        <v>44</v>
      </c>
    </row>
    <row r="140" spans="1:5" x14ac:dyDescent="0.2">
      <c r="A140" t="s">
        <v>20</v>
      </c>
      <c r="B140">
        <v>126</v>
      </c>
      <c r="D140" t="s">
        <v>14</v>
      </c>
      <c r="E140">
        <v>67</v>
      </c>
    </row>
    <row r="141" spans="1:5" x14ac:dyDescent="0.2">
      <c r="A141" t="s">
        <v>20</v>
      </c>
      <c r="B141">
        <v>127</v>
      </c>
      <c r="D141" t="s">
        <v>14</v>
      </c>
      <c r="E141">
        <v>1068</v>
      </c>
    </row>
    <row r="142" spans="1:5" x14ac:dyDescent="0.2">
      <c r="A142" t="s">
        <v>20</v>
      </c>
      <c r="B142">
        <v>127</v>
      </c>
      <c r="D142" t="s">
        <v>14</v>
      </c>
      <c r="E142">
        <v>424</v>
      </c>
    </row>
    <row r="143" spans="1:5" x14ac:dyDescent="0.2">
      <c r="A143" t="s">
        <v>20</v>
      </c>
      <c r="B143">
        <v>128</v>
      </c>
      <c r="D143" t="s">
        <v>14</v>
      </c>
      <c r="E143">
        <v>151</v>
      </c>
    </row>
    <row r="144" spans="1:5" x14ac:dyDescent="0.2">
      <c r="A144" t="s">
        <v>20</v>
      </c>
      <c r="B144">
        <v>128</v>
      </c>
      <c r="D144" t="s">
        <v>14</v>
      </c>
      <c r="E144">
        <v>1608</v>
      </c>
    </row>
    <row r="145" spans="1:5" x14ac:dyDescent="0.2">
      <c r="A145" t="s">
        <v>20</v>
      </c>
      <c r="B145">
        <v>129</v>
      </c>
      <c r="D145" t="s">
        <v>14</v>
      </c>
      <c r="E145">
        <v>941</v>
      </c>
    </row>
    <row r="146" spans="1:5" x14ac:dyDescent="0.2">
      <c r="A146" t="s">
        <v>20</v>
      </c>
      <c r="B146">
        <v>129</v>
      </c>
      <c r="D146" t="s">
        <v>14</v>
      </c>
      <c r="E146">
        <v>1</v>
      </c>
    </row>
    <row r="147" spans="1:5" x14ac:dyDescent="0.2">
      <c r="A147" t="s">
        <v>20</v>
      </c>
      <c r="B147">
        <v>130</v>
      </c>
      <c r="D147" t="s">
        <v>14</v>
      </c>
      <c r="E147">
        <v>40</v>
      </c>
    </row>
    <row r="148" spans="1:5" x14ac:dyDescent="0.2">
      <c r="A148" t="s">
        <v>20</v>
      </c>
      <c r="B148">
        <v>130</v>
      </c>
      <c r="D148" t="s">
        <v>14</v>
      </c>
      <c r="E148">
        <v>3015</v>
      </c>
    </row>
    <row r="149" spans="1:5" x14ac:dyDescent="0.2">
      <c r="A149" t="s">
        <v>20</v>
      </c>
      <c r="B149">
        <v>131</v>
      </c>
      <c r="D149" t="s">
        <v>14</v>
      </c>
      <c r="E149">
        <v>435</v>
      </c>
    </row>
    <row r="150" spans="1:5" x14ac:dyDescent="0.2">
      <c r="A150" t="s">
        <v>20</v>
      </c>
      <c r="B150">
        <v>131</v>
      </c>
      <c r="D150" t="s">
        <v>14</v>
      </c>
      <c r="E150">
        <v>714</v>
      </c>
    </row>
    <row r="151" spans="1:5" x14ac:dyDescent="0.2">
      <c r="A151" t="s">
        <v>20</v>
      </c>
      <c r="B151">
        <v>131</v>
      </c>
      <c r="D151" t="s">
        <v>14</v>
      </c>
      <c r="E151">
        <v>5497</v>
      </c>
    </row>
    <row r="152" spans="1:5" x14ac:dyDescent="0.2">
      <c r="A152" t="s">
        <v>20</v>
      </c>
      <c r="B152">
        <v>131</v>
      </c>
      <c r="D152" t="s">
        <v>14</v>
      </c>
      <c r="E152">
        <v>418</v>
      </c>
    </row>
    <row r="153" spans="1:5" x14ac:dyDescent="0.2">
      <c r="A153" t="s">
        <v>20</v>
      </c>
      <c r="B153">
        <v>131</v>
      </c>
      <c r="D153" t="s">
        <v>14</v>
      </c>
      <c r="E153">
        <v>1439</v>
      </c>
    </row>
    <row r="154" spans="1:5" x14ac:dyDescent="0.2">
      <c r="A154" t="s">
        <v>20</v>
      </c>
      <c r="B154">
        <v>132</v>
      </c>
      <c r="D154" t="s">
        <v>14</v>
      </c>
      <c r="E154">
        <v>15</v>
      </c>
    </row>
    <row r="155" spans="1:5" x14ac:dyDescent="0.2">
      <c r="A155" t="s">
        <v>20</v>
      </c>
      <c r="B155">
        <v>132</v>
      </c>
      <c r="D155" t="s">
        <v>14</v>
      </c>
      <c r="E155">
        <v>1999</v>
      </c>
    </row>
    <row r="156" spans="1:5" x14ac:dyDescent="0.2">
      <c r="A156" t="s">
        <v>20</v>
      </c>
      <c r="B156">
        <v>132</v>
      </c>
      <c r="D156" t="s">
        <v>14</v>
      </c>
      <c r="E156">
        <v>118</v>
      </c>
    </row>
    <row r="157" spans="1:5" x14ac:dyDescent="0.2">
      <c r="A157" t="s">
        <v>20</v>
      </c>
      <c r="B157">
        <v>133</v>
      </c>
      <c r="D157" t="s">
        <v>14</v>
      </c>
      <c r="E157">
        <v>162</v>
      </c>
    </row>
    <row r="158" spans="1:5" x14ac:dyDescent="0.2">
      <c r="A158" t="s">
        <v>20</v>
      </c>
      <c r="B158">
        <v>133</v>
      </c>
      <c r="D158" t="s">
        <v>14</v>
      </c>
      <c r="E158">
        <v>83</v>
      </c>
    </row>
    <row r="159" spans="1:5" x14ac:dyDescent="0.2">
      <c r="A159" t="s">
        <v>20</v>
      </c>
      <c r="B159">
        <v>133</v>
      </c>
      <c r="D159" t="s">
        <v>14</v>
      </c>
      <c r="E159">
        <v>747</v>
      </c>
    </row>
    <row r="160" spans="1:5" x14ac:dyDescent="0.2">
      <c r="A160" t="s">
        <v>20</v>
      </c>
      <c r="B160">
        <v>134</v>
      </c>
      <c r="D160" t="s">
        <v>14</v>
      </c>
      <c r="E160">
        <v>84</v>
      </c>
    </row>
    <row r="161" spans="1:5" x14ac:dyDescent="0.2">
      <c r="A161" t="s">
        <v>20</v>
      </c>
      <c r="B161">
        <v>134</v>
      </c>
      <c r="D161" t="s">
        <v>14</v>
      </c>
      <c r="E161">
        <v>91</v>
      </c>
    </row>
    <row r="162" spans="1:5" x14ac:dyDescent="0.2">
      <c r="A162" t="s">
        <v>20</v>
      </c>
      <c r="B162">
        <v>134</v>
      </c>
      <c r="D162" t="s">
        <v>14</v>
      </c>
      <c r="E162">
        <v>792</v>
      </c>
    </row>
    <row r="163" spans="1:5" x14ac:dyDescent="0.2">
      <c r="A163" t="s">
        <v>20</v>
      </c>
      <c r="B163">
        <v>135</v>
      </c>
      <c r="D163" t="s">
        <v>14</v>
      </c>
      <c r="E163">
        <v>32</v>
      </c>
    </row>
    <row r="164" spans="1:5" x14ac:dyDescent="0.2">
      <c r="A164" t="s">
        <v>20</v>
      </c>
      <c r="B164">
        <v>135</v>
      </c>
      <c r="D164" t="s">
        <v>14</v>
      </c>
      <c r="E164">
        <v>186</v>
      </c>
    </row>
    <row r="165" spans="1:5" x14ac:dyDescent="0.2">
      <c r="A165" t="s">
        <v>20</v>
      </c>
      <c r="B165">
        <v>135</v>
      </c>
      <c r="D165" t="s">
        <v>14</v>
      </c>
      <c r="E165">
        <v>605</v>
      </c>
    </row>
    <row r="166" spans="1:5" x14ac:dyDescent="0.2">
      <c r="A166" t="s">
        <v>20</v>
      </c>
      <c r="B166">
        <v>136</v>
      </c>
      <c r="D166" t="s">
        <v>14</v>
      </c>
      <c r="E166">
        <v>1</v>
      </c>
    </row>
    <row r="167" spans="1:5" x14ac:dyDescent="0.2">
      <c r="A167" t="s">
        <v>20</v>
      </c>
      <c r="B167">
        <v>137</v>
      </c>
      <c r="D167" t="s">
        <v>14</v>
      </c>
      <c r="E167">
        <v>31</v>
      </c>
    </row>
    <row r="168" spans="1:5" x14ac:dyDescent="0.2">
      <c r="A168" t="s">
        <v>20</v>
      </c>
      <c r="B168">
        <v>137</v>
      </c>
      <c r="D168" t="s">
        <v>14</v>
      </c>
      <c r="E168">
        <v>1181</v>
      </c>
    </row>
    <row r="169" spans="1:5" x14ac:dyDescent="0.2">
      <c r="A169" t="s">
        <v>20</v>
      </c>
      <c r="B169">
        <v>138</v>
      </c>
      <c r="D169" t="s">
        <v>14</v>
      </c>
      <c r="E169">
        <v>39</v>
      </c>
    </row>
    <row r="170" spans="1:5" x14ac:dyDescent="0.2">
      <c r="A170" t="s">
        <v>20</v>
      </c>
      <c r="B170">
        <v>138</v>
      </c>
      <c r="D170" t="s">
        <v>14</v>
      </c>
      <c r="E170">
        <v>46</v>
      </c>
    </row>
    <row r="171" spans="1:5" x14ac:dyDescent="0.2">
      <c r="A171" t="s">
        <v>20</v>
      </c>
      <c r="B171">
        <v>138</v>
      </c>
      <c r="D171" t="s">
        <v>14</v>
      </c>
      <c r="E171">
        <v>105</v>
      </c>
    </row>
    <row r="172" spans="1:5" x14ac:dyDescent="0.2">
      <c r="A172" t="s">
        <v>20</v>
      </c>
      <c r="B172">
        <v>139</v>
      </c>
      <c r="D172" t="s">
        <v>14</v>
      </c>
      <c r="E172">
        <v>535</v>
      </c>
    </row>
    <row r="173" spans="1:5" x14ac:dyDescent="0.2">
      <c r="A173" t="s">
        <v>20</v>
      </c>
      <c r="B173">
        <v>139</v>
      </c>
      <c r="D173" t="s">
        <v>14</v>
      </c>
      <c r="E173">
        <v>16</v>
      </c>
    </row>
    <row r="174" spans="1:5" x14ac:dyDescent="0.2">
      <c r="A174" t="s">
        <v>20</v>
      </c>
      <c r="B174">
        <v>140</v>
      </c>
      <c r="D174" t="s">
        <v>14</v>
      </c>
      <c r="E174">
        <v>575</v>
      </c>
    </row>
    <row r="175" spans="1:5" x14ac:dyDescent="0.2">
      <c r="A175" t="s">
        <v>20</v>
      </c>
      <c r="B175">
        <v>140</v>
      </c>
      <c r="D175" t="s">
        <v>14</v>
      </c>
      <c r="E175">
        <v>1120</v>
      </c>
    </row>
    <row r="176" spans="1:5" x14ac:dyDescent="0.2">
      <c r="A176" t="s">
        <v>20</v>
      </c>
      <c r="B176">
        <v>140</v>
      </c>
      <c r="D176" t="s">
        <v>14</v>
      </c>
      <c r="E176">
        <v>113</v>
      </c>
    </row>
    <row r="177" spans="1:5" x14ac:dyDescent="0.2">
      <c r="A177" t="s">
        <v>20</v>
      </c>
      <c r="B177">
        <v>142</v>
      </c>
      <c r="D177" t="s">
        <v>14</v>
      </c>
      <c r="E177">
        <v>1538</v>
      </c>
    </row>
    <row r="178" spans="1:5" x14ac:dyDescent="0.2">
      <c r="A178" t="s">
        <v>20</v>
      </c>
      <c r="B178">
        <v>142</v>
      </c>
      <c r="D178" t="s">
        <v>14</v>
      </c>
      <c r="E178">
        <v>9</v>
      </c>
    </row>
    <row r="179" spans="1:5" x14ac:dyDescent="0.2">
      <c r="A179" t="s">
        <v>20</v>
      </c>
      <c r="B179">
        <v>142</v>
      </c>
      <c r="D179" t="s">
        <v>14</v>
      </c>
      <c r="E179">
        <v>554</v>
      </c>
    </row>
    <row r="180" spans="1:5" x14ac:dyDescent="0.2">
      <c r="A180" t="s">
        <v>20</v>
      </c>
      <c r="B180">
        <v>142</v>
      </c>
      <c r="D180" t="s">
        <v>14</v>
      </c>
      <c r="E180">
        <v>648</v>
      </c>
    </row>
    <row r="181" spans="1:5" x14ac:dyDescent="0.2">
      <c r="A181" t="s">
        <v>20</v>
      </c>
      <c r="B181">
        <v>143</v>
      </c>
      <c r="D181" t="s">
        <v>14</v>
      </c>
      <c r="E181">
        <v>21</v>
      </c>
    </row>
    <row r="182" spans="1:5" x14ac:dyDescent="0.2">
      <c r="A182" t="s">
        <v>20</v>
      </c>
      <c r="B182">
        <v>144</v>
      </c>
      <c r="D182" t="s">
        <v>14</v>
      </c>
      <c r="E182">
        <v>54</v>
      </c>
    </row>
    <row r="183" spans="1:5" x14ac:dyDescent="0.2">
      <c r="A183" t="s">
        <v>20</v>
      </c>
      <c r="B183">
        <v>144</v>
      </c>
      <c r="D183" t="s">
        <v>14</v>
      </c>
      <c r="E183">
        <v>120</v>
      </c>
    </row>
    <row r="184" spans="1:5" x14ac:dyDescent="0.2">
      <c r="A184" t="s">
        <v>20</v>
      </c>
      <c r="B184">
        <v>144</v>
      </c>
      <c r="D184" t="s">
        <v>14</v>
      </c>
      <c r="E184">
        <v>579</v>
      </c>
    </row>
    <row r="185" spans="1:5" x14ac:dyDescent="0.2">
      <c r="A185" t="s">
        <v>20</v>
      </c>
      <c r="B185">
        <v>144</v>
      </c>
      <c r="D185" t="s">
        <v>14</v>
      </c>
      <c r="E185">
        <v>2072</v>
      </c>
    </row>
    <row r="186" spans="1:5" x14ac:dyDescent="0.2">
      <c r="A186" t="s">
        <v>20</v>
      </c>
      <c r="B186">
        <v>146</v>
      </c>
      <c r="D186" t="s">
        <v>14</v>
      </c>
      <c r="E186">
        <v>0</v>
      </c>
    </row>
    <row r="187" spans="1:5" x14ac:dyDescent="0.2">
      <c r="A187" t="s">
        <v>20</v>
      </c>
      <c r="B187">
        <v>147</v>
      </c>
      <c r="D187" t="s">
        <v>14</v>
      </c>
      <c r="E187">
        <v>1796</v>
      </c>
    </row>
    <row r="188" spans="1:5" x14ac:dyDescent="0.2">
      <c r="A188" t="s">
        <v>20</v>
      </c>
      <c r="B188">
        <v>147</v>
      </c>
      <c r="D188" t="s">
        <v>14</v>
      </c>
      <c r="E188">
        <v>62</v>
      </c>
    </row>
    <row r="189" spans="1:5" x14ac:dyDescent="0.2">
      <c r="A189" t="s">
        <v>20</v>
      </c>
      <c r="B189">
        <v>147</v>
      </c>
      <c r="D189" t="s">
        <v>14</v>
      </c>
      <c r="E189">
        <v>347</v>
      </c>
    </row>
    <row r="190" spans="1:5" x14ac:dyDescent="0.2">
      <c r="A190" t="s">
        <v>20</v>
      </c>
      <c r="B190">
        <v>148</v>
      </c>
      <c r="D190" t="s">
        <v>14</v>
      </c>
      <c r="E190">
        <v>19</v>
      </c>
    </row>
    <row r="191" spans="1:5" x14ac:dyDescent="0.2">
      <c r="A191" t="s">
        <v>20</v>
      </c>
      <c r="B191">
        <v>148</v>
      </c>
      <c r="D191" t="s">
        <v>14</v>
      </c>
      <c r="E191">
        <v>1258</v>
      </c>
    </row>
    <row r="192" spans="1:5" x14ac:dyDescent="0.2">
      <c r="A192" t="s">
        <v>20</v>
      </c>
      <c r="B192">
        <v>149</v>
      </c>
      <c r="D192" t="s">
        <v>14</v>
      </c>
      <c r="E192">
        <v>362</v>
      </c>
    </row>
    <row r="193" spans="1:5" x14ac:dyDescent="0.2">
      <c r="A193" t="s">
        <v>20</v>
      </c>
      <c r="B193">
        <v>149</v>
      </c>
      <c r="D193" t="s">
        <v>14</v>
      </c>
      <c r="E193">
        <v>133</v>
      </c>
    </row>
    <row r="194" spans="1:5" x14ac:dyDescent="0.2">
      <c r="A194" t="s">
        <v>20</v>
      </c>
      <c r="B194">
        <v>150</v>
      </c>
      <c r="D194" t="s">
        <v>14</v>
      </c>
      <c r="E194">
        <v>846</v>
      </c>
    </row>
    <row r="195" spans="1:5" x14ac:dyDescent="0.2">
      <c r="A195" t="s">
        <v>20</v>
      </c>
      <c r="B195">
        <v>150</v>
      </c>
      <c r="D195" t="s">
        <v>14</v>
      </c>
      <c r="E195">
        <v>10</v>
      </c>
    </row>
    <row r="196" spans="1:5" x14ac:dyDescent="0.2">
      <c r="A196" t="s">
        <v>20</v>
      </c>
      <c r="B196">
        <v>154</v>
      </c>
      <c r="D196" t="s">
        <v>14</v>
      </c>
      <c r="E196">
        <v>191</v>
      </c>
    </row>
    <row r="197" spans="1:5" x14ac:dyDescent="0.2">
      <c r="A197" t="s">
        <v>20</v>
      </c>
      <c r="B197">
        <v>154</v>
      </c>
      <c r="D197" t="s">
        <v>14</v>
      </c>
      <c r="E197">
        <v>1979</v>
      </c>
    </row>
    <row r="198" spans="1:5" x14ac:dyDescent="0.2">
      <c r="A198" t="s">
        <v>20</v>
      </c>
      <c r="B198">
        <v>154</v>
      </c>
      <c r="D198" t="s">
        <v>14</v>
      </c>
      <c r="E198">
        <v>63</v>
      </c>
    </row>
    <row r="199" spans="1:5" x14ac:dyDescent="0.2">
      <c r="A199" t="s">
        <v>20</v>
      </c>
      <c r="B199">
        <v>154</v>
      </c>
      <c r="D199" t="s">
        <v>14</v>
      </c>
      <c r="E199">
        <v>6080</v>
      </c>
    </row>
    <row r="200" spans="1:5" x14ac:dyDescent="0.2">
      <c r="A200" t="s">
        <v>20</v>
      </c>
      <c r="B200">
        <v>155</v>
      </c>
      <c r="D200" t="s">
        <v>14</v>
      </c>
      <c r="E200">
        <v>80</v>
      </c>
    </row>
    <row r="201" spans="1:5" x14ac:dyDescent="0.2">
      <c r="A201" t="s">
        <v>20</v>
      </c>
      <c r="B201">
        <v>155</v>
      </c>
      <c r="D201" t="s">
        <v>14</v>
      </c>
      <c r="E201">
        <v>9</v>
      </c>
    </row>
    <row r="202" spans="1:5" x14ac:dyDescent="0.2">
      <c r="A202" t="s">
        <v>20</v>
      </c>
      <c r="B202">
        <v>155</v>
      </c>
      <c r="D202" t="s">
        <v>14</v>
      </c>
      <c r="E202">
        <v>1784</v>
      </c>
    </row>
    <row r="203" spans="1:5" x14ac:dyDescent="0.2">
      <c r="A203" t="s">
        <v>20</v>
      </c>
      <c r="B203">
        <v>155</v>
      </c>
      <c r="D203" t="s">
        <v>14</v>
      </c>
      <c r="E203">
        <v>243</v>
      </c>
    </row>
    <row r="204" spans="1:5" x14ac:dyDescent="0.2">
      <c r="A204" t="s">
        <v>20</v>
      </c>
      <c r="B204">
        <v>156</v>
      </c>
      <c r="D204" t="s">
        <v>14</v>
      </c>
      <c r="E204">
        <v>1296</v>
      </c>
    </row>
    <row r="205" spans="1:5" x14ac:dyDescent="0.2">
      <c r="A205" t="s">
        <v>20</v>
      </c>
      <c r="B205">
        <v>156</v>
      </c>
      <c r="D205" t="s">
        <v>14</v>
      </c>
      <c r="E205">
        <v>77</v>
      </c>
    </row>
    <row r="206" spans="1:5" x14ac:dyDescent="0.2">
      <c r="A206" t="s">
        <v>20</v>
      </c>
      <c r="B206">
        <v>157</v>
      </c>
      <c r="D206" t="s">
        <v>14</v>
      </c>
      <c r="E206">
        <v>395</v>
      </c>
    </row>
    <row r="207" spans="1:5" x14ac:dyDescent="0.2">
      <c r="A207" t="s">
        <v>20</v>
      </c>
      <c r="B207">
        <v>157</v>
      </c>
      <c r="D207" t="s">
        <v>14</v>
      </c>
      <c r="E207">
        <v>49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2690</v>
      </c>
    </row>
    <row r="210" spans="1:5" x14ac:dyDescent="0.2">
      <c r="A210" t="s">
        <v>20</v>
      </c>
      <c r="B210">
        <v>157</v>
      </c>
      <c r="D210" t="s">
        <v>14</v>
      </c>
      <c r="E210">
        <v>2779</v>
      </c>
    </row>
    <row r="211" spans="1:5" x14ac:dyDescent="0.2">
      <c r="A211" t="s">
        <v>20</v>
      </c>
      <c r="B211">
        <v>158</v>
      </c>
      <c r="D211" t="s">
        <v>14</v>
      </c>
      <c r="E211">
        <v>92</v>
      </c>
    </row>
    <row r="212" spans="1:5" x14ac:dyDescent="0.2">
      <c r="A212" t="s">
        <v>20</v>
      </c>
      <c r="B212">
        <v>158</v>
      </c>
      <c r="D212" t="s">
        <v>14</v>
      </c>
      <c r="E212">
        <v>1028</v>
      </c>
    </row>
    <row r="213" spans="1:5" x14ac:dyDescent="0.2">
      <c r="A213" t="s">
        <v>20</v>
      </c>
      <c r="B213">
        <v>159</v>
      </c>
      <c r="D213" t="s">
        <v>14</v>
      </c>
      <c r="E213">
        <v>26</v>
      </c>
    </row>
    <row r="214" spans="1:5" x14ac:dyDescent="0.2">
      <c r="A214" t="s">
        <v>20</v>
      </c>
      <c r="B214">
        <v>159</v>
      </c>
      <c r="D214" t="s">
        <v>14</v>
      </c>
      <c r="E214">
        <v>1790</v>
      </c>
    </row>
    <row r="215" spans="1:5" x14ac:dyDescent="0.2">
      <c r="A215" t="s">
        <v>20</v>
      </c>
      <c r="B215">
        <v>159</v>
      </c>
      <c r="D215" t="s">
        <v>14</v>
      </c>
      <c r="E215">
        <v>37</v>
      </c>
    </row>
    <row r="216" spans="1:5" x14ac:dyDescent="0.2">
      <c r="A216" t="s">
        <v>20</v>
      </c>
      <c r="B216">
        <v>160</v>
      </c>
      <c r="D216" t="s">
        <v>14</v>
      </c>
      <c r="E216">
        <v>35</v>
      </c>
    </row>
    <row r="217" spans="1:5" x14ac:dyDescent="0.2">
      <c r="A217" t="s">
        <v>20</v>
      </c>
      <c r="B217">
        <v>160</v>
      </c>
      <c r="D217" t="s">
        <v>14</v>
      </c>
      <c r="E217">
        <v>558</v>
      </c>
    </row>
    <row r="218" spans="1:5" x14ac:dyDescent="0.2">
      <c r="A218" t="s">
        <v>20</v>
      </c>
      <c r="B218">
        <v>161</v>
      </c>
      <c r="D218" t="s">
        <v>14</v>
      </c>
      <c r="E218">
        <v>64</v>
      </c>
    </row>
    <row r="219" spans="1:5" x14ac:dyDescent="0.2">
      <c r="A219" t="s">
        <v>20</v>
      </c>
      <c r="B219">
        <v>163</v>
      </c>
      <c r="D219" t="s">
        <v>14</v>
      </c>
      <c r="E219">
        <v>245</v>
      </c>
    </row>
    <row r="220" spans="1:5" x14ac:dyDescent="0.2">
      <c r="A220" t="s">
        <v>20</v>
      </c>
      <c r="B220">
        <v>163</v>
      </c>
      <c r="D220" t="s">
        <v>14</v>
      </c>
      <c r="E220">
        <v>71</v>
      </c>
    </row>
    <row r="221" spans="1:5" x14ac:dyDescent="0.2">
      <c r="A221" t="s">
        <v>20</v>
      </c>
      <c r="B221">
        <v>164</v>
      </c>
      <c r="D221" t="s">
        <v>14</v>
      </c>
      <c r="E221">
        <v>42</v>
      </c>
    </row>
    <row r="222" spans="1:5" x14ac:dyDescent="0.2">
      <c r="A222" t="s">
        <v>20</v>
      </c>
      <c r="B222">
        <v>164</v>
      </c>
      <c r="D222" t="s">
        <v>14</v>
      </c>
      <c r="E222">
        <v>156</v>
      </c>
    </row>
    <row r="223" spans="1:5" x14ac:dyDescent="0.2">
      <c r="A223" t="s">
        <v>20</v>
      </c>
      <c r="B223">
        <v>164</v>
      </c>
      <c r="D223" t="s">
        <v>14</v>
      </c>
      <c r="E223">
        <v>1368</v>
      </c>
    </row>
    <row r="224" spans="1:5" x14ac:dyDescent="0.2">
      <c r="A224" t="s">
        <v>20</v>
      </c>
      <c r="B224">
        <v>164</v>
      </c>
      <c r="D224" t="s">
        <v>14</v>
      </c>
      <c r="E224">
        <v>102</v>
      </c>
    </row>
    <row r="225" spans="1:5" x14ac:dyDescent="0.2">
      <c r="A225" t="s">
        <v>20</v>
      </c>
      <c r="B225">
        <v>164</v>
      </c>
      <c r="D225" t="s">
        <v>14</v>
      </c>
      <c r="E225">
        <v>86</v>
      </c>
    </row>
    <row r="226" spans="1:5" x14ac:dyDescent="0.2">
      <c r="A226" t="s">
        <v>20</v>
      </c>
      <c r="B226">
        <v>165</v>
      </c>
      <c r="D226" t="s">
        <v>14</v>
      </c>
      <c r="E226">
        <v>253</v>
      </c>
    </row>
    <row r="227" spans="1:5" x14ac:dyDescent="0.2">
      <c r="A227" t="s">
        <v>20</v>
      </c>
      <c r="B227">
        <v>165</v>
      </c>
      <c r="D227" t="s">
        <v>14</v>
      </c>
      <c r="E227">
        <v>157</v>
      </c>
    </row>
    <row r="228" spans="1:5" x14ac:dyDescent="0.2">
      <c r="A228" t="s">
        <v>20</v>
      </c>
      <c r="B228">
        <v>165</v>
      </c>
      <c r="D228" t="s">
        <v>14</v>
      </c>
      <c r="E228">
        <v>183</v>
      </c>
    </row>
    <row r="229" spans="1:5" x14ac:dyDescent="0.2">
      <c r="A229" t="s">
        <v>20</v>
      </c>
      <c r="B229">
        <v>165</v>
      </c>
      <c r="D229" t="s">
        <v>14</v>
      </c>
      <c r="E229">
        <v>82</v>
      </c>
    </row>
    <row r="230" spans="1:5" x14ac:dyDescent="0.2">
      <c r="A230" t="s">
        <v>20</v>
      </c>
      <c r="B230">
        <v>166</v>
      </c>
      <c r="D230" t="s">
        <v>14</v>
      </c>
      <c r="E230">
        <v>1</v>
      </c>
    </row>
    <row r="231" spans="1:5" x14ac:dyDescent="0.2">
      <c r="A231" t="s">
        <v>20</v>
      </c>
      <c r="B231">
        <v>168</v>
      </c>
      <c r="D231" t="s">
        <v>14</v>
      </c>
      <c r="E231">
        <v>1198</v>
      </c>
    </row>
    <row r="232" spans="1:5" x14ac:dyDescent="0.2">
      <c r="A232" t="s">
        <v>20</v>
      </c>
      <c r="B232">
        <v>168</v>
      </c>
      <c r="D232" t="s">
        <v>14</v>
      </c>
      <c r="E232">
        <v>648</v>
      </c>
    </row>
    <row r="233" spans="1:5" x14ac:dyDescent="0.2">
      <c r="A233" t="s">
        <v>20</v>
      </c>
      <c r="B233">
        <v>169</v>
      </c>
      <c r="D233" t="s">
        <v>14</v>
      </c>
      <c r="E233">
        <v>64</v>
      </c>
    </row>
    <row r="234" spans="1:5" x14ac:dyDescent="0.2">
      <c r="A234" t="s">
        <v>20</v>
      </c>
      <c r="B234">
        <v>170</v>
      </c>
      <c r="D234" t="s">
        <v>14</v>
      </c>
      <c r="E234">
        <v>62</v>
      </c>
    </row>
    <row r="235" spans="1:5" x14ac:dyDescent="0.2">
      <c r="A235" t="s">
        <v>20</v>
      </c>
      <c r="B235">
        <v>170</v>
      </c>
      <c r="D235" t="s">
        <v>14</v>
      </c>
      <c r="E235">
        <v>750</v>
      </c>
    </row>
    <row r="236" spans="1:5" x14ac:dyDescent="0.2">
      <c r="A236" t="s">
        <v>20</v>
      </c>
      <c r="B236">
        <v>170</v>
      </c>
      <c r="D236" t="s">
        <v>14</v>
      </c>
      <c r="E236">
        <v>105</v>
      </c>
    </row>
    <row r="237" spans="1:5" x14ac:dyDescent="0.2">
      <c r="A237" t="s">
        <v>20</v>
      </c>
      <c r="B237">
        <v>172</v>
      </c>
      <c r="D237" t="s">
        <v>14</v>
      </c>
      <c r="E237">
        <v>2604</v>
      </c>
    </row>
    <row r="238" spans="1:5" x14ac:dyDescent="0.2">
      <c r="A238" t="s">
        <v>20</v>
      </c>
      <c r="B238">
        <v>173</v>
      </c>
      <c r="D238" t="s">
        <v>14</v>
      </c>
      <c r="E238">
        <v>65</v>
      </c>
    </row>
    <row r="239" spans="1:5" x14ac:dyDescent="0.2">
      <c r="A239" t="s">
        <v>20</v>
      </c>
      <c r="B239">
        <v>174</v>
      </c>
      <c r="D239" t="s">
        <v>14</v>
      </c>
      <c r="E239">
        <v>94</v>
      </c>
    </row>
    <row r="240" spans="1:5" x14ac:dyDescent="0.2">
      <c r="A240" t="s">
        <v>20</v>
      </c>
      <c r="B240">
        <v>174</v>
      </c>
      <c r="D240" t="s">
        <v>14</v>
      </c>
      <c r="E240">
        <v>257</v>
      </c>
    </row>
    <row r="241" spans="1:5" x14ac:dyDescent="0.2">
      <c r="A241" t="s">
        <v>20</v>
      </c>
      <c r="B241">
        <v>175</v>
      </c>
      <c r="D241" t="s">
        <v>14</v>
      </c>
      <c r="E241">
        <v>2928</v>
      </c>
    </row>
    <row r="242" spans="1:5" x14ac:dyDescent="0.2">
      <c r="A242" t="s">
        <v>20</v>
      </c>
      <c r="B242">
        <v>176</v>
      </c>
      <c r="D242" t="s">
        <v>14</v>
      </c>
      <c r="E242">
        <v>4697</v>
      </c>
    </row>
    <row r="243" spans="1:5" x14ac:dyDescent="0.2">
      <c r="A243" t="s">
        <v>20</v>
      </c>
      <c r="B243">
        <v>179</v>
      </c>
      <c r="D243" t="s">
        <v>14</v>
      </c>
      <c r="E243">
        <v>2915</v>
      </c>
    </row>
    <row r="244" spans="1:5" x14ac:dyDescent="0.2">
      <c r="A244" t="s">
        <v>20</v>
      </c>
      <c r="B244">
        <v>180</v>
      </c>
      <c r="D244" t="s">
        <v>14</v>
      </c>
      <c r="E244">
        <v>18</v>
      </c>
    </row>
    <row r="245" spans="1:5" x14ac:dyDescent="0.2">
      <c r="A245" t="s">
        <v>20</v>
      </c>
      <c r="B245">
        <v>180</v>
      </c>
      <c r="D245" t="s">
        <v>14</v>
      </c>
      <c r="E245">
        <v>602</v>
      </c>
    </row>
    <row r="246" spans="1:5" x14ac:dyDescent="0.2">
      <c r="A246" t="s">
        <v>20</v>
      </c>
      <c r="B246">
        <v>180</v>
      </c>
      <c r="D246" t="s">
        <v>14</v>
      </c>
      <c r="E246">
        <v>1</v>
      </c>
    </row>
    <row r="247" spans="1:5" x14ac:dyDescent="0.2">
      <c r="A247" t="s">
        <v>20</v>
      </c>
      <c r="B247">
        <v>180</v>
      </c>
      <c r="D247" t="s">
        <v>14</v>
      </c>
      <c r="E247">
        <v>3868</v>
      </c>
    </row>
    <row r="248" spans="1:5" x14ac:dyDescent="0.2">
      <c r="A248" t="s">
        <v>20</v>
      </c>
      <c r="B248">
        <v>181</v>
      </c>
      <c r="D248" t="s">
        <v>14</v>
      </c>
      <c r="E248">
        <v>504</v>
      </c>
    </row>
    <row r="249" spans="1:5" x14ac:dyDescent="0.2">
      <c r="A249" t="s">
        <v>20</v>
      </c>
      <c r="B249">
        <v>181</v>
      </c>
      <c r="D249" t="s">
        <v>14</v>
      </c>
      <c r="E249">
        <v>14</v>
      </c>
    </row>
    <row r="250" spans="1:5" x14ac:dyDescent="0.2">
      <c r="A250" t="s">
        <v>20</v>
      </c>
      <c r="B250">
        <v>182</v>
      </c>
      <c r="D250" t="s">
        <v>14</v>
      </c>
      <c r="E250">
        <v>750</v>
      </c>
    </row>
    <row r="251" spans="1:5" x14ac:dyDescent="0.2">
      <c r="A251" t="s">
        <v>20</v>
      </c>
      <c r="B251">
        <v>183</v>
      </c>
      <c r="D251" t="s">
        <v>14</v>
      </c>
      <c r="E251">
        <v>77</v>
      </c>
    </row>
    <row r="252" spans="1:5" x14ac:dyDescent="0.2">
      <c r="A252" t="s">
        <v>20</v>
      </c>
      <c r="B252">
        <v>183</v>
      </c>
      <c r="D252" t="s">
        <v>14</v>
      </c>
      <c r="E252">
        <v>752</v>
      </c>
    </row>
    <row r="253" spans="1:5" x14ac:dyDescent="0.2">
      <c r="A253" t="s">
        <v>20</v>
      </c>
      <c r="B253">
        <v>184</v>
      </c>
      <c r="D253" t="s">
        <v>14</v>
      </c>
      <c r="E253">
        <v>131</v>
      </c>
    </row>
    <row r="254" spans="1:5" x14ac:dyDescent="0.2">
      <c r="A254" t="s">
        <v>20</v>
      </c>
      <c r="B254">
        <v>185</v>
      </c>
      <c r="D254" t="s">
        <v>14</v>
      </c>
      <c r="E254">
        <v>87</v>
      </c>
    </row>
    <row r="255" spans="1:5" x14ac:dyDescent="0.2">
      <c r="A255" t="s">
        <v>20</v>
      </c>
      <c r="B255">
        <v>186</v>
      </c>
      <c r="D255" t="s">
        <v>14</v>
      </c>
      <c r="E255">
        <v>1063</v>
      </c>
    </row>
    <row r="256" spans="1:5" x14ac:dyDescent="0.2">
      <c r="A256" t="s">
        <v>20</v>
      </c>
      <c r="B256">
        <v>186</v>
      </c>
      <c r="D256" t="s">
        <v>14</v>
      </c>
      <c r="E256">
        <v>76</v>
      </c>
    </row>
    <row r="257" spans="1:5" x14ac:dyDescent="0.2">
      <c r="A257" t="s">
        <v>20</v>
      </c>
      <c r="B257">
        <v>186</v>
      </c>
      <c r="D257" t="s">
        <v>14</v>
      </c>
      <c r="E257">
        <v>4428</v>
      </c>
    </row>
    <row r="258" spans="1:5" x14ac:dyDescent="0.2">
      <c r="A258" t="s">
        <v>20</v>
      </c>
      <c r="B258">
        <v>186</v>
      </c>
      <c r="D258" t="s">
        <v>14</v>
      </c>
      <c r="E258">
        <v>58</v>
      </c>
    </row>
    <row r="259" spans="1:5" x14ac:dyDescent="0.2">
      <c r="A259" t="s">
        <v>20</v>
      </c>
      <c r="B259">
        <v>186</v>
      </c>
      <c r="D259" t="s">
        <v>14</v>
      </c>
      <c r="E259">
        <v>111</v>
      </c>
    </row>
    <row r="260" spans="1:5" x14ac:dyDescent="0.2">
      <c r="A260" t="s">
        <v>20</v>
      </c>
      <c r="B260">
        <v>187</v>
      </c>
      <c r="D260" t="s">
        <v>14</v>
      </c>
      <c r="E260">
        <v>2955</v>
      </c>
    </row>
    <row r="261" spans="1:5" x14ac:dyDescent="0.2">
      <c r="A261" t="s">
        <v>20</v>
      </c>
      <c r="B261">
        <v>189</v>
      </c>
      <c r="D261" t="s">
        <v>14</v>
      </c>
      <c r="E261">
        <v>1657</v>
      </c>
    </row>
    <row r="262" spans="1:5" x14ac:dyDescent="0.2">
      <c r="A262" t="s">
        <v>20</v>
      </c>
      <c r="B262">
        <v>189</v>
      </c>
      <c r="D262" t="s">
        <v>14</v>
      </c>
      <c r="E262">
        <v>926</v>
      </c>
    </row>
    <row r="263" spans="1:5" x14ac:dyDescent="0.2">
      <c r="A263" t="s">
        <v>20</v>
      </c>
      <c r="B263">
        <v>190</v>
      </c>
      <c r="D263" t="s">
        <v>14</v>
      </c>
      <c r="E263">
        <v>77</v>
      </c>
    </row>
    <row r="264" spans="1:5" x14ac:dyDescent="0.2">
      <c r="A264" t="s">
        <v>20</v>
      </c>
      <c r="B264">
        <v>190</v>
      </c>
      <c r="D264" t="s">
        <v>14</v>
      </c>
      <c r="E264">
        <v>1748</v>
      </c>
    </row>
    <row r="265" spans="1:5" x14ac:dyDescent="0.2">
      <c r="A265" t="s">
        <v>20</v>
      </c>
      <c r="B265">
        <v>191</v>
      </c>
      <c r="D265" t="s">
        <v>14</v>
      </c>
      <c r="E265">
        <v>79</v>
      </c>
    </row>
    <row r="266" spans="1:5" x14ac:dyDescent="0.2">
      <c r="A266" t="s">
        <v>20</v>
      </c>
      <c r="B266">
        <v>191</v>
      </c>
      <c r="D266" t="s">
        <v>14</v>
      </c>
      <c r="E266">
        <v>889</v>
      </c>
    </row>
    <row r="267" spans="1:5" x14ac:dyDescent="0.2">
      <c r="A267" t="s">
        <v>20</v>
      </c>
      <c r="B267">
        <v>191</v>
      </c>
      <c r="D267" t="s">
        <v>14</v>
      </c>
      <c r="E267">
        <v>56</v>
      </c>
    </row>
    <row r="268" spans="1:5" x14ac:dyDescent="0.2">
      <c r="A268" t="s">
        <v>20</v>
      </c>
      <c r="B268">
        <v>192</v>
      </c>
      <c r="D268" t="s">
        <v>14</v>
      </c>
      <c r="E268">
        <v>1</v>
      </c>
    </row>
    <row r="269" spans="1:5" x14ac:dyDescent="0.2">
      <c r="A269" t="s">
        <v>20</v>
      </c>
      <c r="B269">
        <v>192</v>
      </c>
      <c r="D269" t="s">
        <v>14</v>
      </c>
      <c r="E269">
        <v>83</v>
      </c>
    </row>
    <row r="270" spans="1:5" x14ac:dyDescent="0.2">
      <c r="A270" t="s">
        <v>20</v>
      </c>
      <c r="B270">
        <v>193</v>
      </c>
      <c r="D270" t="s">
        <v>14</v>
      </c>
      <c r="E270">
        <v>2025</v>
      </c>
    </row>
    <row r="271" spans="1:5" x14ac:dyDescent="0.2">
      <c r="A271" t="s">
        <v>20</v>
      </c>
      <c r="B271">
        <v>194</v>
      </c>
      <c r="D271" t="s">
        <v>14</v>
      </c>
      <c r="E271">
        <v>14</v>
      </c>
    </row>
    <row r="272" spans="1:5" x14ac:dyDescent="0.2">
      <c r="A272" t="s">
        <v>20</v>
      </c>
      <c r="B272">
        <v>194</v>
      </c>
      <c r="D272" t="s">
        <v>14</v>
      </c>
      <c r="E272">
        <v>656</v>
      </c>
    </row>
    <row r="273" spans="1:5" x14ac:dyDescent="0.2">
      <c r="A273" t="s">
        <v>20</v>
      </c>
      <c r="B273">
        <v>194</v>
      </c>
      <c r="D273" t="s">
        <v>14</v>
      </c>
      <c r="E273">
        <v>1596</v>
      </c>
    </row>
    <row r="274" spans="1:5" x14ac:dyDescent="0.2">
      <c r="A274" t="s">
        <v>20</v>
      </c>
      <c r="B274">
        <v>194</v>
      </c>
      <c r="D274" t="s">
        <v>14</v>
      </c>
      <c r="E274">
        <v>10</v>
      </c>
    </row>
    <row r="275" spans="1:5" x14ac:dyDescent="0.2">
      <c r="A275" t="s">
        <v>20</v>
      </c>
      <c r="B275">
        <v>195</v>
      </c>
      <c r="D275" t="s">
        <v>14</v>
      </c>
      <c r="E275">
        <v>1121</v>
      </c>
    </row>
    <row r="276" spans="1:5" x14ac:dyDescent="0.2">
      <c r="A276" t="s">
        <v>20</v>
      </c>
      <c r="B276">
        <v>195</v>
      </c>
      <c r="D276" t="s">
        <v>14</v>
      </c>
      <c r="E276">
        <v>15</v>
      </c>
    </row>
    <row r="277" spans="1:5" x14ac:dyDescent="0.2">
      <c r="A277" t="s">
        <v>20</v>
      </c>
      <c r="B277">
        <v>196</v>
      </c>
      <c r="D277" t="s">
        <v>14</v>
      </c>
      <c r="E277">
        <v>191</v>
      </c>
    </row>
    <row r="278" spans="1:5" x14ac:dyDescent="0.2">
      <c r="A278" t="s">
        <v>20</v>
      </c>
      <c r="B278">
        <v>198</v>
      </c>
      <c r="D278" t="s">
        <v>14</v>
      </c>
      <c r="E278">
        <v>16</v>
      </c>
    </row>
    <row r="279" spans="1:5" x14ac:dyDescent="0.2">
      <c r="A279" t="s">
        <v>20</v>
      </c>
      <c r="B279">
        <v>198</v>
      </c>
      <c r="D279" t="s">
        <v>14</v>
      </c>
      <c r="E279">
        <v>17</v>
      </c>
    </row>
    <row r="280" spans="1:5" x14ac:dyDescent="0.2">
      <c r="A280" t="s">
        <v>20</v>
      </c>
      <c r="B280">
        <v>198</v>
      </c>
      <c r="D280" t="s">
        <v>14</v>
      </c>
      <c r="E280">
        <v>34</v>
      </c>
    </row>
    <row r="281" spans="1:5" x14ac:dyDescent="0.2">
      <c r="A281" t="s">
        <v>20</v>
      </c>
      <c r="B281">
        <v>199</v>
      </c>
      <c r="D281" t="s">
        <v>14</v>
      </c>
      <c r="E281">
        <v>1</v>
      </c>
    </row>
    <row r="282" spans="1:5" x14ac:dyDescent="0.2">
      <c r="A282" t="s">
        <v>20</v>
      </c>
      <c r="B282">
        <v>199</v>
      </c>
      <c r="D282" t="s">
        <v>14</v>
      </c>
      <c r="E282">
        <v>1274</v>
      </c>
    </row>
    <row r="283" spans="1:5" x14ac:dyDescent="0.2">
      <c r="A283" t="s">
        <v>20</v>
      </c>
      <c r="B283">
        <v>199</v>
      </c>
      <c r="D283" t="s">
        <v>14</v>
      </c>
      <c r="E283">
        <v>210</v>
      </c>
    </row>
    <row r="284" spans="1:5" x14ac:dyDescent="0.2">
      <c r="A284" t="s">
        <v>20</v>
      </c>
      <c r="B284">
        <v>201</v>
      </c>
      <c r="D284" t="s">
        <v>14</v>
      </c>
      <c r="E284">
        <v>248</v>
      </c>
    </row>
    <row r="285" spans="1:5" x14ac:dyDescent="0.2">
      <c r="A285" t="s">
        <v>20</v>
      </c>
      <c r="B285">
        <v>202</v>
      </c>
      <c r="D285" t="s">
        <v>14</v>
      </c>
      <c r="E285">
        <v>513</v>
      </c>
    </row>
    <row r="286" spans="1:5" x14ac:dyDescent="0.2">
      <c r="A286" t="s">
        <v>20</v>
      </c>
      <c r="B286">
        <v>202</v>
      </c>
      <c r="D286" t="s">
        <v>14</v>
      </c>
      <c r="E286">
        <v>3410</v>
      </c>
    </row>
    <row r="287" spans="1:5" x14ac:dyDescent="0.2">
      <c r="A287" t="s">
        <v>20</v>
      </c>
      <c r="B287">
        <v>203</v>
      </c>
      <c r="D287" t="s">
        <v>14</v>
      </c>
      <c r="E287">
        <v>10</v>
      </c>
    </row>
    <row r="288" spans="1:5" x14ac:dyDescent="0.2">
      <c r="A288" t="s">
        <v>20</v>
      </c>
      <c r="B288">
        <v>203</v>
      </c>
      <c r="D288" t="s">
        <v>14</v>
      </c>
      <c r="E288">
        <v>2201</v>
      </c>
    </row>
    <row r="289" spans="1:5" x14ac:dyDescent="0.2">
      <c r="A289" t="s">
        <v>20</v>
      </c>
      <c r="B289">
        <v>205</v>
      </c>
      <c r="D289" t="s">
        <v>14</v>
      </c>
      <c r="E289">
        <v>676</v>
      </c>
    </row>
    <row r="290" spans="1:5" x14ac:dyDescent="0.2">
      <c r="A290" t="s">
        <v>20</v>
      </c>
      <c r="B290">
        <v>206</v>
      </c>
      <c r="D290" t="s">
        <v>14</v>
      </c>
      <c r="E290">
        <v>831</v>
      </c>
    </row>
    <row r="291" spans="1:5" x14ac:dyDescent="0.2">
      <c r="A291" t="s">
        <v>20</v>
      </c>
      <c r="B291">
        <v>207</v>
      </c>
      <c r="D291" t="s">
        <v>14</v>
      </c>
      <c r="E291">
        <v>859</v>
      </c>
    </row>
    <row r="292" spans="1:5" x14ac:dyDescent="0.2">
      <c r="A292" t="s">
        <v>20</v>
      </c>
      <c r="B292">
        <v>207</v>
      </c>
      <c r="D292" t="s">
        <v>14</v>
      </c>
      <c r="E292">
        <v>45</v>
      </c>
    </row>
    <row r="293" spans="1:5" x14ac:dyDescent="0.2">
      <c r="A293" t="s">
        <v>20</v>
      </c>
      <c r="B293">
        <v>209</v>
      </c>
      <c r="D293" t="s">
        <v>14</v>
      </c>
      <c r="E293">
        <v>6</v>
      </c>
    </row>
    <row r="294" spans="1:5" x14ac:dyDescent="0.2">
      <c r="A294" t="s">
        <v>20</v>
      </c>
      <c r="B294">
        <v>210</v>
      </c>
      <c r="D294" t="s">
        <v>14</v>
      </c>
      <c r="E294">
        <v>7</v>
      </c>
    </row>
    <row r="295" spans="1:5" x14ac:dyDescent="0.2">
      <c r="A295" t="s">
        <v>20</v>
      </c>
      <c r="B295">
        <v>211</v>
      </c>
      <c r="D295" t="s">
        <v>14</v>
      </c>
      <c r="E295">
        <v>31</v>
      </c>
    </row>
    <row r="296" spans="1:5" x14ac:dyDescent="0.2">
      <c r="A296" t="s">
        <v>20</v>
      </c>
      <c r="B296">
        <v>211</v>
      </c>
      <c r="D296" t="s">
        <v>14</v>
      </c>
      <c r="E296">
        <v>78</v>
      </c>
    </row>
    <row r="297" spans="1:5" x14ac:dyDescent="0.2">
      <c r="A297" t="s">
        <v>20</v>
      </c>
      <c r="B297">
        <v>214</v>
      </c>
      <c r="D297" t="s">
        <v>14</v>
      </c>
      <c r="E297">
        <v>1225</v>
      </c>
    </row>
    <row r="298" spans="1:5" x14ac:dyDescent="0.2">
      <c r="A298" t="s">
        <v>20</v>
      </c>
      <c r="B298">
        <v>216</v>
      </c>
      <c r="D298" t="s">
        <v>14</v>
      </c>
      <c r="E298">
        <v>1</v>
      </c>
    </row>
    <row r="299" spans="1:5" x14ac:dyDescent="0.2">
      <c r="A299" t="s">
        <v>20</v>
      </c>
      <c r="B299">
        <v>217</v>
      </c>
      <c r="D299" t="s">
        <v>14</v>
      </c>
      <c r="E299">
        <v>67</v>
      </c>
    </row>
    <row r="300" spans="1:5" x14ac:dyDescent="0.2">
      <c r="A300" t="s">
        <v>20</v>
      </c>
      <c r="B300">
        <v>218</v>
      </c>
      <c r="D300" t="s">
        <v>14</v>
      </c>
      <c r="E300">
        <v>19</v>
      </c>
    </row>
    <row r="301" spans="1:5" x14ac:dyDescent="0.2">
      <c r="A301" t="s">
        <v>20</v>
      </c>
      <c r="B301">
        <v>218</v>
      </c>
      <c r="D301" t="s">
        <v>14</v>
      </c>
      <c r="E301">
        <v>2108</v>
      </c>
    </row>
    <row r="302" spans="1:5" x14ac:dyDescent="0.2">
      <c r="A302" t="s">
        <v>20</v>
      </c>
      <c r="B302">
        <v>219</v>
      </c>
      <c r="D302" t="s">
        <v>14</v>
      </c>
      <c r="E302">
        <v>679</v>
      </c>
    </row>
    <row r="303" spans="1:5" x14ac:dyDescent="0.2">
      <c r="A303" t="s">
        <v>20</v>
      </c>
      <c r="B303">
        <v>220</v>
      </c>
      <c r="D303" t="s">
        <v>14</v>
      </c>
      <c r="E303">
        <v>36</v>
      </c>
    </row>
    <row r="304" spans="1:5" x14ac:dyDescent="0.2">
      <c r="A304" t="s">
        <v>20</v>
      </c>
      <c r="B304">
        <v>220</v>
      </c>
      <c r="D304" t="s">
        <v>14</v>
      </c>
      <c r="E304">
        <v>47</v>
      </c>
    </row>
    <row r="305" spans="1:5" x14ac:dyDescent="0.2">
      <c r="A305" t="s">
        <v>20</v>
      </c>
      <c r="B305">
        <v>221</v>
      </c>
      <c r="D305" t="s">
        <v>14</v>
      </c>
      <c r="E305">
        <v>70</v>
      </c>
    </row>
    <row r="306" spans="1:5" x14ac:dyDescent="0.2">
      <c r="A306" t="s">
        <v>20</v>
      </c>
      <c r="B306">
        <v>221</v>
      </c>
      <c r="D306" t="s">
        <v>14</v>
      </c>
      <c r="E306">
        <v>154</v>
      </c>
    </row>
    <row r="307" spans="1:5" x14ac:dyDescent="0.2">
      <c r="A307" t="s">
        <v>20</v>
      </c>
      <c r="B307">
        <v>222</v>
      </c>
      <c r="D307" t="s">
        <v>14</v>
      </c>
      <c r="E307">
        <v>22</v>
      </c>
    </row>
    <row r="308" spans="1:5" x14ac:dyDescent="0.2">
      <c r="A308" t="s">
        <v>20</v>
      </c>
      <c r="B308">
        <v>222</v>
      </c>
      <c r="D308" t="s">
        <v>14</v>
      </c>
      <c r="E308">
        <v>1758</v>
      </c>
    </row>
    <row r="309" spans="1:5" x14ac:dyDescent="0.2">
      <c r="A309" t="s">
        <v>20</v>
      </c>
      <c r="B309">
        <v>223</v>
      </c>
      <c r="D309" t="s">
        <v>14</v>
      </c>
      <c r="E309">
        <v>94</v>
      </c>
    </row>
    <row r="310" spans="1:5" x14ac:dyDescent="0.2">
      <c r="A310" t="s">
        <v>20</v>
      </c>
      <c r="B310">
        <v>225</v>
      </c>
      <c r="D310" t="s">
        <v>14</v>
      </c>
      <c r="E310">
        <v>33</v>
      </c>
    </row>
    <row r="311" spans="1:5" x14ac:dyDescent="0.2">
      <c r="A311" t="s">
        <v>20</v>
      </c>
      <c r="B311">
        <v>226</v>
      </c>
      <c r="D311" t="s">
        <v>14</v>
      </c>
      <c r="E311">
        <v>1</v>
      </c>
    </row>
    <row r="312" spans="1:5" x14ac:dyDescent="0.2">
      <c r="A312" t="s">
        <v>20</v>
      </c>
      <c r="B312">
        <v>226</v>
      </c>
      <c r="D312" t="s">
        <v>14</v>
      </c>
      <c r="E312">
        <v>31</v>
      </c>
    </row>
    <row r="313" spans="1:5" x14ac:dyDescent="0.2">
      <c r="A313" t="s">
        <v>20</v>
      </c>
      <c r="B313">
        <v>227</v>
      </c>
      <c r="D313" t="s">
        <v>14</v>
      </c>
      <c r="E313">
        <v>35</v>
      </c>
    </row>
    <row r="314" spans="1:5" x14ac:dyDescent="0.2">
      <c r="A314" t="s">
        <v>20</v>
      </c>
      <c r="B314">
        <v>233</v>
      </c>
      <c r="D314" t="s">
        <v>14</v>
      </c>
      <c r="E314">
        <v>63</v>
      </c>
    </row>
    <row r="315" spans="1:5" x14ac:dyDescent="0.2">
      <c r="A315" t="s">
        <v>20</v>
      </c>
      <c r="B315">
        <v>234</v>
      </c>
      <c r="D315" t="s">
        <v>14</v>
      </c>
      <c r="E315">
        <v>526</v>
      </c>
    </row>
    <row r="316" spans="1:5" x14ac:dyDescent="0.2">
      <c r="A316" t="s">
        <v>20</v>
      </c>
      <c r="B316">
        <v>235</v>
      </c>
      <c r="D316" t="s">
        <v>14</v>
      </c>
      <c r="E316">
        <v>121</v>
      </c>
    </row>
    <row r="317" spans="1:5" x14ac:dyDescent="0.2">
      <c r="A317" t="s">
        <v>20</v>
      </c>
      <c r="B317">
        <v>236</v>
      </c>
      <c r="D317" t="s">
        <v>14</v>
      </c>
      <c r="E317">
        <v>67</v>
      </c>
    </row>
    <row r="318" spans="1:5" x14ac:dyDescent="0.2">
      <c r="A318" t="s">
        <v>20</v>
      </c>
      <c r="B318">
        <v>236</v>
      </c>
      <c r="D318" t="s">
        <v>14</v>
      </c>
      <c r="E318">
        <v>57</v>
      </c>
    </row>
    <row r="319" spans="1:5" x14ac:dyDescent="0.2">
      <c r="A319" t="s">
        <v>20</v>
      </c>
      <c r="B319">
        <v>237</v>
      </c>
      <c r="D319" t="s">
        <v>14</v>
      </c>
      <c r="E319">
        <v>1229</v>
      </c>
    </row>
    <row r="320" spans="1:5" x14ac:dyDescent="0.2">
      <c r="A320" t="s">
        <v>20</v>
      </c>
      <c r="B320">
        <v>238</v>
      </c>
      <c r="D320" t="s">
        <v>14</v>
      </c>
      <c r="E320">
        <v>12</v>
      </c>
    </row>
    <row r="321" spans="1:5" x14ac:dyDescent="0.2">
      <c r="A321" t="s">
        <v>20</v>
      </c>
      <c r="B321">
        <v>238</v>
      </c>
      <c r="D321" t="s">
        <v>14</v>
      </c>
      <c r="E321">
        <v>452</v>
      </c>
    </row>
    <row r="322" spans="1:5" x14ac:dyDescent="0.2">
      <c r="A322" t="s">
        <v>20</v>
      </c>
      <c r="B322">
        <v>239</v>
      </c>
      <c r="D322" t="s">
        <v>14</v>
      </c>
      <c r="E322">
        <v>1886</v>
      </c>
    </row>
    <row r="323" spans="1:5" x14ac:dyDescent="0.2">
      <c r="A323" t="s">
        <v>20</v>
      </c>
      <c r="B323">
        <v>241</v>
      </c>
      <c r="D323" t="s">
        <v>14</v>
      </c>
      <c r="E323">
        <v>1825</v>
      </c>
    </row>
    <row r="324" spans="1:5" x14ac:dyDescent="0.2">
      <c r="A324" t="s">
        <v>20</v>
      </c>
      <c r="B324">
        <v>244</v>
      </c>
      <c r="D324" t="s">
        <v>14</v>
      </c>
      <c r="E324">
        <v>31</v>
      </c>
    </row>
    <row r="325" spans="1:5" x14ac:dyDescent="0.2">
      <c r="A325" t="s">
        <v>20</v>
      </c>
      <c r="B325">
        <v>244</v>
      </c>
      <c r="D325" t="s">
        <v>14</v>
      </c>
      <c r="E325">
        <v>107</v>
      </c>
    </row>
    <row r="326" spans="1:5" x14ac:dyDescent="0.2">
      <c r="A326" t="s">
        <v>20</v>
      </c>
      <c r="B326">
        <v>245</v>
      </c>
      <c r="D326" t="s">
        <v>14</v>
      </c>
      <c r="E326">
        <v>27</v>
      </c>
    </row>
    <row r="327" spans="1:5" x14ac:dyDescent="0.2">
      <c r="A327" t="s">
        <v>20</v>
      </c>
      <c r="B327">
        <v>246</v>
      </c>
      <c r="D327" t="s">
        <v>14</v>
      </c>
      <c r="E327">
        <v>1221</v>
      </c>
    </row>
    <row r="328" spans="1:5" x14ac:dyDescent="0.2">
      <c r="A328" t="s">
        <v>20</v>
      </c>
      <c r="B328">
        <v>246</v>
      </c>
      <c r="D328" t="s">
        <v>14</v>
      </c>
      <c r="E328">
        <v>1</v>
      </c>
    </row>
    <row r="329" spans="1:5" x14ac:dyDescent="0.2">
      <c r="A329" t="s">
        <v>20</v>
      </c>
      <c r="B329">
        <v>247</v>
      </c>
      <c r="D329" t="s">
        <v>14</v>
      </c>
      <c r="E329">
        <v>16</v>
      </c>
    </row>
    <row r="330" spans="1:5" x14ac:dyDescent="0.2">
      <c r="A330" t="s">
        <v>20</v>
      </c>
      <c r="B330">
        <v>247</v>
      </c>
      <c r="D330" t="s">
        <v>14</v>
      </c>
      <c r="E330">
        <v>41</v>
      </c>
    </row>
    <row r="331" spans="1:5" x14ac:dyDescent="0.2">
      <c r="A331" t="s">
        <v>20</v>
      </c>
      <c r="B331">
        <v>249</v>
      </c>
      <c r="D331" t="s">
        <v>14</v>
      </c>
      <c r="E331">
        <v>523</v>
      </c>
    </row>
    <row r="332" spans="1:5" x14ac:dyDescent="0.2">
      <c r="A332" t="s">
        <v>20</v>
      </c>
      <c r="B332">
        <v>249</v>
      </c>
      <c r="D332" t="s">
        <v>14</v>
      </c>
      <c r="E332">
        <v>141</v>
      </c>
    </row>
    <row r="333" spans="1:5" x14ac:dyDescent="0.2">
      <c r="A333" t="s">
        <v>20</v>
      </c>
      <c r="B333">
        <v>250</v>
      </c>
      <c r="D333" t="s">
        <v>14</v>
      </c>
      <c r="E333">
        <v>52</v>
      </c>
    </row>
    <row r="334" spans="1:5" x14ac:dyDescent="0.2">
      <c r="A334" t="s">
        <v>20</v>
      </c>
      <c r="B334">
        <v>252</v>
      </c>
      <c r="D334" t="s">
        <v>14</v>
      </c>
      <c r="E334">
        <v>225</v>
      </c>
    </row>
    <row r="335" spans="1:5" x14ac:dyDescent="0.2">
      <c r="A335" t="s">
        <v>20</v>
      </c>
      <c r="B335">
        <v>253</v>
      </c>
      <c r="D335" t="s">
        <v>14</v>
      </c>
      <c r="E335">
        <v>38</v>
      </c>
    </row>
    <row r="336" spans="1:5" x14ac:dyDescent="0.2">
      <c r="A336" t="s">
        <v>20</v>
      </c>
      <c r="B336">
        <v>254</v>
      </c>
      <c r="D336" t="s">
        <v>14</v>
      </c>
      <c r="E336">
        <v>15</v>
      </c>
    </row>
    <row r="337" spans="1:5" x14ac:dyDescent="0.2">
      <c r="A337" t="s">
        <v>20</v>
      </c>
      <c r="B337">
        <v>255</v>
      </c>
      <c r="D337" t="s">
        <v>14</v>
      </c>
      <c r="E337">
        <v>37</v>
      </c>
    </row>
    <row r="338" spans="1:5" x14ac:dyDescent="0.2">
      <c r="A338" t="s">
        <v>20</v>
      </c>
      <c r="B338">
        <v>261</v>
      </c>
      <c r="D338" t="s">
        <v>14</v>
      </c>
      <c r="E338">
        <v>112</v>
      </c>
    </row>
    <row r="339" spans="1:5" x14ac:dyDescent="0.2">
      <c r="A339" t="s">
        <v>20</v>
      </c>
      <c r="B339">
        <v>261</v>
      </c>
      <c r="D339" t="s">
        <v>14</v>
      </c>
      <c r="E339">
        <v>21</v>
      </c>
    </row>
    <row r="340" spans="1:5" x14ac:dyDescent="0.2">
      <c r="A340" t="s">
        <v>20</v>
      </c>
      <c r="B340">
        <v>264</v>
      </c>
      <c r="D340" t="s">
        <v>14</v>
      </c>
      <c r="E340">
        <v>67</v>
      </c>
    </row>
    <row r="341" spans="1:5" x14ac:dyDescent="0.2">
      <c r="A341" t="s">
        <v>20</v>
      </c>
      <c r="B341">
        <v>266</v>
      </c>
      <c r="D341" t="s">
        <v>14</v>
      </c>
      <c r="E341">
        <v>78</v>
      </c>
    </row>
    <row r="342" spans="1:5" x14ac:dyDescent="0.2">
      <c r="A342" t="s">
        <v>20</v>
      </c>
      <c r="B342">
        <v>268</v>
      </c>
      <c r="D342" t="s">
        <v>14</v>
      </c>
      <c r="E342">
        <v>67</v>
      </c>
    </row>
    <row r="343" spans="1:5" x14ac:dyDescent="0.2">
      <c r="A343" t="s">
        <v>20</v>
      </c>
      <c r="B343">
        <v>269</v>
      </c>
      <c r="D343" t="s">
        <v>14</v>
      </c>
      <c r="E343">
        <v>263</v>
      </c>
    </row>
    <row r="344" spans="1:5" x14ac:dyDescent="0.2">
      <c r="A344" t="s">
        <v>20</v>
      </c>
      <c r="B344">
        <v>270</v>
      </c>
      <c r="D344" t="s">
        <v>14</v>
      </c>
      <c r="E344">
        <v>1691</v>
      </c>
    </row>
    <row r="345" spans="1:5" x14ac:dyDescent="0.2">
      <c r="A345" t="s">
        <v>20</v>
      </c>
      <c r="B345">
        <v>272</v>
      </c>
      <c r="D345" t="s">
        <v>14</v>
      </c>
      <c r="E345">
        <v>181</v>
      </c>
    </row>
    <row r="346" spans="1:5" x14ac:dyDescent="0.2">
      <c r="A346" t="s">
        <v>20</v>
      </c>
      <c r="B346">
        <v>275</v>
      </c>
      <c r="D346" t="s">
        <v>14</v>
      </c>
      <c r="E346">
        <v>13</v>
      </c>
    </row>
    <row r="347" spans="1:5" x14ac:dyDescent="0.2">
      <c r="A347" t="s">
        <v>20</v>
      </c>
      <c r="B347">
        <v>279</v>
      </c>
      <c r="D347" t="s">
        <v>14</v>
      </c>
      <c r="E347">
        <v>1</v>
      </c>
    </row>
    <row r="348" spans="1:5" x14ac:dyDescent="0.2">
      <c r="A348" t="s">
        <v>20</v>
      </c>
      <c r="B348">
        <v>280</v>
      </c>
      <c r="D348" t="s">
        <v>14</v>
      </c>
      <c r="E348">
        <v>21</v>
      </c>
    </row>
    <row r="349" spans="1:5" x14ac:dyDescent="0.2">
      <c r="A349" t="s">
        <v>20</v>
      </c>
      <c r="B349">
        <v>282</v>
      </c>
      <c r="D349" t="s">
        <v>14</v>
      </c>
      <c r="E349">
        <v>830</v>
      </c>
    </row>
    <row r="350" spans="1:5" x14ac:dyDescent="0.2">
      <c r="A350" t="s">
        <v>20</v>
      </c>
      <c r="B350">
        <v>288</v>
      </c>
      <c r="D350" t="s">
        <v>14</v>
      </c>
      <c r="E350">
        <v>130</v>
      </c>
    </row>
    <row r="351" spans="1:5" x14ac:dyDescent="0.2">
      <c r="A351" t="s">
        <v>20</v>
      </c>
      <c r="B351">
        <v>290</v>
      </c>
      <c r="D351" t="s">
        <v>14</v>
      </c>
      <c r="E351">
        <v>55</v>
      </c>
    </row>
    <row r="352" spans="1:5" x14ac:dyDescent="0.2">
      <c r="A352" t="s">
        <v>20</v>
      </c>
      <c r="B352">
        <v>295</v>
      </c>
      <c r="D352" t="s">
        <v>14</v>
      </c>
      <c r="E352">
        <v>114</v>
      </c>
    </row>
    <row r="353" spans="1:5" x14ac:dyDescent="0.2">
      <c r="A353" t="s">
        <v>20</v>
      </c>
      <c r="B353">
        <v>296</v>
      </c>
      <c r="D353" t="s">
        <v>14</v>
      </c>
      <c r="E353">
        <v>594</v>
      </c>
    </row>
    <row r="354" spans="1:5" x14ac:dyDescent="0.2">
      <c r="A354" t="s">
        <v>20</v>
      </c>
      <c r="B354">
        <v>297</v>
      </c>
      <c r="D354" t="s">
        <v>14</v>
      </c>
      <c r="E354">
        <v>24</v>
      </c>
    </row>
    <row r="355" spans="1:5" x14ac:dyDescent="0.2">
      <c r="A355" t="s">
        <v>20</v>
      </c>
      <c r="B355">
        <v>299</v>
      </c>
      <c r="D355" t="s">
        <v>14</v>
      </c>
      <c r="E355">
        <v>252</v>
      </c>
    </row>
    <row r="356" spans="1:5" x14ac:dyDescent="0.2">
      <c r="A356" t="s">
        <v>20</v>
      </c>
      <c r="B356">
        <v>300</v>
      </c>
      <c r="D356" t="s">
        <v>14</v>
      </c>
      <c r="E356">
        <v>67</v>
      </c>
    </row>
    <row r="357" spans="1:5" x14ac:dyDescent="0.2">
      <c r="A357" t="s">
        <v>20</v>
      </c>
      <c r="B357">
        <v>300</v>
      </c>
      <c r="D357" t="s">
        <v>14</v>
      </c>
      <c r="E357">
        <v>742</v>
      </c>
    </row>
    <row r="358" spans="1:5" x14ac:dyDescent="0.2">
      <c r="A358" t="s">
        <v>20</v>
      </c>
      <c r="B358">
        <v>303</v>
      </c>
      <c r="D358" t="s">
        <v>14</v>
      </c>
      <c r="E358">
        <v>75</v>
      </c>
    </row>
    <row r="359" spans="1:5" x14ac:dyDescent="0.2">
      <c r="A359" t="s">
        <v>20</v>
      </c>
      <c r="B359">
        <v>307</v>
      </c>
      <c r="D359" t="s">
        <v>14</v>
      </c>
      <c r="E359">
        <v>4405</v>
      </c>
    </row>
    <row r="360" spans="1:5" x14ac:dyDescent="0.2">
      <c r="A360" t="s">
        <v>20</v>
      </c>
      <c r="B360">
        <v>307</v>
      </c>
      <c r="D360" t="s">
        <v>14</v>
      </c>
      <c r="E360">
        <v>92</v>
      </c>
    </row>
    <row r="361" spans="1:5" x14ac:dyDescent="0.2">
      <c r="A361" t="s">
        <v>20</v>
      </c>
      <c r="B361">
        <v>316</v>
      </c>
      <c r="D361" t="s">
        <v>14</v>
      </c>
      <c r="E361">
        <v>64</v>
      </c>
    </row>
    <row r="362" spans="1:5" x14ac:dyDescent="0.2">
      <c r="A362" t="s">
        <v>20</v>
      </c>
      <c r="B362">
        <v>323</v>
      </c>
      <c r="D362" t="s">
        <v>14</v>
      </c>
      <c r="E362">
        <v>64</v>
      </c>
    </row>
    <row r="363" spans="1:5" x14ac:dyDescent="0.2">
      <c r="A363" t="s">
        <v>20</v>
      </c>
      <c r="B363">
        <v>329</v>
      </c>
      <c r="D363" t="s">
        <v>14</v>
      </c>
      <c r="E363">
        <v>842</v>
      </c>
    </row>
    <row r="364" spans="1:5" x14ac:dyDescent="0.2">
      <c r="A364" t="s">
        <v>20</v>
      </c>
      <c r="B364">
        <v>330</v>
      </c>
      <c r="D364" t="s">
        <v>14</v>
      </c>
      <c r="E364">
        <v>112</v>
      </c>
    </row>
    <row r="365" spans="1:5" x14ac:dyDescent="0.2">
      <c r="A365" t="s">
        <v>20</v>
      </c>
      <c r="B365">
        <v>331</v>
      </c>
      <c r="D365" t="s">
        <v>14</v>
      </c>
      <c r="E365">
        <v>374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autoFilter ref="A1:B566" xr:uid="{64475FD2-7CFC-1641-BE6A-63608CDC3F6F}">
    <sortState xmlns:xlrd2="http://schemas.microsoft.com/office/spreadsheetml/2017/richdata2" ref="A2:B566">
      <sortCondition ref="B1:B5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 1</vt:lpstr>
      <vt:lpstr>Pivot Table 2</vt:lpstr>
      <vt:lpstr>Pivot Table 3</vt:lpstr>
      <vt:lpstr>Goal Analysis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Tom Mayer</cp:lastModifiedBy>
  <dcterms:created xsi:type="dcterms:W3CDTF">2021-09-29T18:52:28Z</dcterms:created>
  <dcterms:modified xsi:type="dcterms:W3CDTF">2023-03-23T21:51:44Z</dcterms:modified>
</cp:coreProperties>
</file>