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E5BA798C-0A21-F24C-AE14-EE1E85792EC2}" xr6:coauthVersionLast="47" xr6:coauthVersionMax="47" xr10:uidLastSave="{00000000-0000-0000-0000-000000000000}"/>
  <bookViews>
    <workbookView xWindow="0" yWindow="800" windowWidth="34200" windowHeight="2144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8" i="1" l="1"/>
  <c r="L21" i="2"/>
  <c r="L24" i="2"/>
  <c r="L15" i="2"/>
  <c r="L11" i="2"/>
  <c r="E102" i="1"/>
  <c r="K97" i="1"/>
  <c r="L113" i="1"/>
  <c r="M110" i="1" s="1"/>
  <c r="J113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09" i="1"/>
  <c r="K108" i="1"/>
  <c r="K107" i="1"/>
  <c r="E79" i="1"/>
  <c r="E67" i="1"/>
  <c r="K75" i="1"/>
  <c r="E53" i="1"/>
  <c r="E50" i="1"/>
  <c r="E49" i="1"/>
  <c r="E47" i="1"/>
  <c r="C13" i="1"/>
  <c r="C20" i="1" s="1"/>
  <c r="E101" i="1" l="1"/>
  <c r="K39" i="1"/>
  <c r="F24" i="2"/>
  <c r="C37" i="1"/>
  <c r="C40" i="1" s="1"/>
  <c r="C46" i="1" s="1"/>
  <c r="C51" i="1" s="1"/>
  <c r="C63" i="1" s="1"/>
  <c r="C70" i="1" s="1"/>
  <c r="E75" i="1"/>
  <c r="K113" i="1" l="1"/>
  <c r="M109" i="1" s="1"/>
  <c r="M113" i="1" s="1"/>
  <c r="I40" i="1"/>
  <c r="I83" i="1" s="1"/>
  <c r="I103" i="1" s="1"/>
  <c r="C83" i="1"/>
  <c r="C91" i="1" s="1"/>
  <c r="C98" i="1" s="1"/>
  <c r="C103" i="1" l="1"/>
  <c r="C111" i="1" s="1"/>
  <c r="I111" i="1"/>
  <c r="C113" i="1" l="1"/>
</calcChain>
</file>

<file path=xl/sharedStrings.xml><?xml version="1.0" encoding="utf-8"?>
<sst xmlns="http://schemas.openxmlformats.org/spreadsheetml/2006/main" count="218" uniqueCount="169">
  <si>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</si>
  <si>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</si>
  <si>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</si>
  <si>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</si>
  <si>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</si>
  <si>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</si>
  <si>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</si>
  <si>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</si>
  <si>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</si>
  <si>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</si>
  <si>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</si>
  <si>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</si>
  <si>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</si>
  <si>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</si>
  <si>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</si>
  <si>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</si>
  <si>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</si>
  <si>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</si>
  <si>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</si>
  <si>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</si>
  <si>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</si>
  <si>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</si>
  <si>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</si>
  <si>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</si>
  <si>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</si>
  <si>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</si>
  <si>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</si>
  <si>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</si>
  <si>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</si>
  <si>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</si>
  <si>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</si>
  <si>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</si>
  <si>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</si>
  <si>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</si>
  <si>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</si>
  <si>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</si>
  <si>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</si>
  <si>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</si>
  <si>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</si>
  <si>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</si>
  <si>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</si>
  <si>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</si>
  <si>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</si>
  <si>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</si>
  <si>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</si>
  <si>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</si>
  <si>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</si>
  <si>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</si>
  <si>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</si>
  <si>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</si>
  <si>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</si>
  <si>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</si>
  <si>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</si>
  <si>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</si>
  <si>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</si>
  <si>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</si>
  <si>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</si>
  <si>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</si>
  <si>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</si>
  <si>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</si>
  <si>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</si>
  <si>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</si>
  <si>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</si>
  <si>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</si>
  <si>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</si>
  <si>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</si>
  <si>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</si>
  <si>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</si>
  <si>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</si>
  <si>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</si>
  <si>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</si>
  <si>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</si>
  <si>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</si>
  <si>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</si>
  <si>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</si>
  <si>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</si>
  <si>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</si>
  <si>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</si>
  <si>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</si>
  <si>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</si>
  <si>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</si>
  <si>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</si>
  <si>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</si>
  <si>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SustSol 25p3</t>
  </si>
  <si>
    <t>Monthly costs Q3</t>
  </si>
  <si>
    <t>SustSol 25p5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</si>
  <si>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</si>
  <si>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</si>
  <si>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</si>
  <si>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</si>
  <si>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</si>
  <si>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</si>
  <si>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</si>
  <si>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</si>
  <si>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</si>
  <si>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</si>
  <si>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</si>
  <si>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</si>
  <si>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</si>
  <si>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</si>
  <si>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</si>
  <si>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</si>
  <si>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</si>
  <si>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</si>
  <si>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</si>
  <si>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</si>
  <si>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</si>
  <si>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</si>
  <si>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</si>
  <si>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</si>
  <si>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</si>
  <si>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</si>
  <si>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</si>
  <si>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</si>
  <si>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</si>
  <si>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</si>
  <si>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</si>
  <si>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</si>
  <si>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</si>
  <si>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</si>
  <si>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</si>
  <si>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</si>
  <si>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</si>
  <si>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</si>
  <si>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</si>
  <si>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</si>
  <si>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</si>
  <si>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</si>
  <si>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</si>
  <si>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</si>
  <si>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</si>
  <si>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</si>
  <si>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</si>
  <si>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</si>
  <si>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</si>
  <si>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</si>
  <si>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</si>
  <si>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</si>
  <si>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</si>
  <si>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</si>
  <si>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</si>
  <si>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</si>
  <si>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</si>
  <si>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</si>
  <si>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</si>
  <si>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</si>
  <si>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</si>
  <si>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</si>
  <si>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</si>
  <si>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</si>
  <si>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</si>
  <si>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</si>
  <si>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</si>
  <si>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</si>
  <si>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</si>
  <si>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</si>
  <si>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</si>
  <si>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</si>
  <si>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deposit back (-costs)</t>
  </si>
  <si>
    <t>Travel Graz (plane, train)</t>
  </si>
  <si>
    <t>Bangkok hotel 09/21-25</t>
  </si>
  <si>
    <t>Lisi Credit</t>
  </si>
  <si>
    <t>SustSol 25p4</t>
  </si>
  <si>
    <t>Da Nang (Nov. - Jan.)</t>
  </si>
  <si>
    <t>Thailand (few days)</t>
  </si>
  <si>
    <t>Tiger Revenue</t>
  </si>
  <si>
    <t>Da Nang (2M in 2025)</t>
  </si>
  <si>
    <t>New reading glasses</t>
  </si>
  <si>
    <t>YOLO apt. 2nd rent + electr.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</si>
</sst>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1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4"/>
  <sheetViews>
    <sheetView tabSelected="1" topLeftCell="A85" zoomScale="160" zoomScaleNormal="160" workbookViewId="0">
      <selection activeCell="E97" sqref="E97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141</v>
      </c>
      <c r="K5" s="13" t="s">
        <v>6</v>
      </c>
      <c r="L5" s="15" t="s">
        <v>8</v>
      </c>
      <c r="M5" s="15" t="s">
        <v>142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153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89"/>
      <c r="N60" s="92"/>
    </row>
    <row r="61" spans="2:14" ht="15">
      <c r="B61" s="26">
        <v>45798</v>
      </c>
      <c r="E61" s="4">
        <v>-200</v>
      </c>
      <c r="F61" s="28" t="s">
        <v>63</v>
      </c>
      <c r="H61" s="89"/>
      <c r="N61" s="92"/>
    </row>
    <row r="62" spans="2:14" ht="15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5">
      <c r="B64" s="26">
        <v>45805</v>
      </c>
      <c r="D64" s="4">
        <v>700</v>
      </c>
      <c r="F64" s="28" t="s">
        <v>66</v>
      </c>
      <c r="H64" s="89"/>
      <c r="N64" s="92"/>
    </row>
    <row r="65" spans="2:14" ht="15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5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5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5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5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5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5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5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5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5">
      <c r="B76" s="26">
        <v>45840</v>
      </c>
      <c r="D76" s="4">
        <v>1428</v>
      </c>
      <c r="F76" s="28" t="s">
        <v>76</v>
      </c>
      <c r="H76" s="89"/>
      <c r="N76" s="92"/>
    </row>
    <row r="77" spans="2:14" ht="15">
      <c r="B77" s="26">
        <v>45841</v>
      </c>
      <c r="E77" s="4">
        <v>-192</v>
      </c>
      <c r="F77" s="28" t="s">
        <v>77</v>
      </c>
      <c r="H77" s="89"/>
      <c r="N77" s="92"/>
    </row>
    <row r="78" spans="2:14" ht="15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5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145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143</v>
      </c>
    </row>
    <row r="82" spans="2:14" ht="15">
      <c r="B82" s="26">
        <v>45854</v>
      </c>
      <c r="E82" s="4">
        <v>-428</v>
      </c>
      <c r="F82" s="27" t="s">
        <v>140</v>
      </c>
      <c r="H82" s="26">
        <v>45854</v>
      </c>
      <c r="M82" s="4">
        <v>428</v>
      </c>
      <c r="N82" s="28" t="s">
        <v>144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146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150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149</v>
      </c>
      <c r="H86" s="26">
        <v>45866</v>
      </c>
      <c r="L86" s="11"/>
      <c r="M86" s="4">
        <v>-536.86</v>
      </c>
      <c r="N86" s="27" t="s">
        <v>152</v>
      </c>
    </row>
    <row r="87" spans="2:14" ht="15">
      <c r="B87" s="26">
        <v>45868</v>
      </c>
      <c r="E87" s="4">
        <v>-3016.58</v>
      </c>
      <c r="F87" s="28" t="s">
        <v>154</v>
      </c>
      <c r="H87" s="26">
        <v>45869</v>
      </c>
      <c r="K87" s="4">
        <v>-150</v>
      </c>
      <c r="L87" s="11"/>
      <c r="M87" s="4"/>
      <c r="N87" s="27" t="s">
        <v>155</v>
      </c>
    </row>
    <row r="88" spans="2:14" ht="15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5">
      <c r="B89" s="26">
        <v>45871</v>
      </c>
      <c r="E89" s="4">
        <v>-120</v>
      </c>
      <c r="F89" s="28" t="s">
        <v>156</v>
      </c>
      <c r="H89" s="90"/>
      <c r="L89" s="11"/>
      <c r="M89" s="4"/>
      <c r="N89" s="93"/>
    </row>
    <row r="90" spans="2:14" ht="15">
      <c r="B90" s="26">
        <v>45871</v>
      </c>
      <c r="E90" s="4">
        <v>-100</v>
      </c>
      <c r="F90" s="28" t="s">
        <v>157</v>
      </c>
      <c r="H90" s="90"/>
      <c r="L90" s="11"/>
      <c r="M90" s="4"/>
      <c r="N90" s="93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5">
      <c r="B92" s="26">
        <v>45892</v>
      </c>
      <c r="E92" s="4">
        <v>-882</v>
      </c>
      <c r="F92" s="93" t="s">
        <v>159</v>
      </c>
      <c r="H92" s="89"/>
      <c r="N92" s="92"/>
    </row>
    <row r="93" spans="2:14" ht="15">
      <c r="B93" s="26">
        <v>45892</v>
      </c>
      <c r="E93" s="4">
        <v>-243</v>
      </c>
      <c r="F93" s="93" t="s">
        <v>160</v>
      </c>
      <c r="H93" s="89"/>
      <c r="N93" s="92"/>
    </row>
    <row r="94" spans="2:14" ht="15">
      <c r="B94" s="26">
        <v>45894</v>
      </c>
      <c r="C94" s="1"/>
      <c r="D94" s="106"/>
      <c r="E94" s="4">
        <v>-600</v>
      </c>
      <c r="F94" s="93" t="s">
        <v>80</v>
      </c>
      <c r="H94" s="89"/>
      <c r="N94" s="92"/>
    </row>
    <row r="95" spans="2:14" ht="15">
      <c r="B95" s="26">
        <v>45894</v>
      </c>
      <c r="C95" s="1"/>
      <c r="D95" s="106"/>
      <c r="E95" s="4">
        <v>-2000</v>
      </c>
      <c r="F95" s="93" t="s">
        <v>161</v>
      </c>
      <c r="H95" s="90">
        <v>45915</v>
      </c>
      <c r="J95" s="4">
        <v>17600</v>
      </c>
      <c r="L95" s="4"/>
      <c r="M95" s="4"/>
      <c r="N95" s="92" t="s">
        <v>83</v>
      </c>
    </row>
    <row r="96" spans="2:14" ht="15">
      <c r="B96" s="26">
        <v>45895</v>
      </c>
      <c r="E96" s="4">
        <v>-360</v>
      </c>
      <c r="F96" s="93" t="s">
        <v>168</v>
      </c>
      <c r="H96" s="90">
        <v>45918</v>
      </c>
      <c r="L96" s="4">
        <v>-12000</v>
      </c>
      <c r="M96" s="4"/>
      <c r="N96" s="92" t="s">
        <v>8</v>
      </c>
    </row>
    <row r="97" spans="2:14" ht="15">
      <c r="B97" s="26">
        <v>45901</v>
      </c>
      <c r="E97" s="4">
        <v>-200</v>
      </c>
      <c r="F97" s="93" t="s">
        <v>167</v>
      </c>
      <c r="H97" s="90">
        <v>45930</v>
      </c>
      <c r="K97" s="4">
        <f>-3*CostBlocks25!$C$24-K80</f>
        <v>-371</v>
      </c>
      <c r="L97" s="4"/>
      <c r="M97" s="4"/>
      <c r="N97" s="92" t="s">
        <v>45</v>
      </c>
    </row>
    <row r="98" spans="2:14" ht="15">
      <c r="B98" s="20">
        <v>45894</v>
      </c>
      <c r="C98" s="18">
        <f>SUM(C91:E97)</f>
        <v>29550.520000000004</v>
      </c>
      <c r="D98" s="18"/>
      <c r="E98" s="18"/>
      <c r="F98" s="107"/>
      <c r="H98" s="89"/>
      <c r="N98" s="92"/>
    </row>
    <row r="99" spans="2:14" ht="15">
      <c r="B99" s="26">
        <v>45918</v>
      </c>
      <c r="D99" s="4">
        <v>12000</v>
      </c>
      <c r="F99" s="92" t="s">
        <v>8</v>
      </c>
      <c r="H99" s="89"/>
      <c r="N99" s="92"/>
    </row>
    <row r="100" spans="2:14" ht="15">
      <c r="B100" s="26">
        <v>45930</v>
      </c>
      <c r="D100" s="4">
        <v>150</v>
      </c>
      <c r="F100" s="92" t="s">
        <v>158</v>
      </c>
      <c r="H100" s="90"/>
      <c r="L100" s="4"/>
      <c r="M100" s="4"/>
      <c r="N100" s="92"/>
    </row>
    <row r="101" spans="2:14" ht="15">
      <c r="B101" s="26">
        <v>45930</v>
      </c>
      <c r="E101" s="4">
        <f>-CostBlocks25!$L$15-E67-E80/2-E81-E77-E85-E79-E84-E86-E88/2-E94/2</f>
        <v>-1695.3200000000002</v>
      </c>
      <c r="F101" s="92" t="s">
        <v>151</v>
      </c>
      <c r="H101" s="90">
        <v>45958</v>
      </c>
      <c r="J101" s="4">
        <v>12000</v>
      </c>
      <c r="N101" s="92" t="s">
        <v>162</v>
      </c>
    </row>
    <row r="102" spans="2:14" ht="15">
      <c r="B102" s="26">
        <v>45930</v>
      </c>
      <c r="E102" s="4">
        <f>-3*CostBlocks25!$C$19-E80/2-E88/2-E94/2</f>
        <v>-865</v>
      </c>
      <c r="F102" s="92" t="s">
        <v>84</v>
      </c>
      <c r="H102" s="90">
        <v>45960</v>
      </c>
      <c r="L102" s="4">
        <v>-10000</v>
      </c>
      <c r="N102" s="92" t="s">
        <v>8</v>
      </c>
    </row>
    <row r="103" spans="2:14" ht="15">
      <c r="B103" s="20">
        <v>45931</v>
      </c>
      <c r="C103" s="18">
        <f>SUM(C96:E102)</f>
        <v>38580.200000000004</v>
      </c>
      <c r="D103" s="18"/>
      <c r="E103" s="18"/>
      <c r="F103" s="22"/>
      <c r="H103" s="105">
        <v>45962</v>
      </c>
      <c r="I103" s="18">
        <f>SUM(I83:M102)</f>
        <v>7464.8499999999985</v>
      </c>
      <c r="J103" s="18"/>
      <c r="K103" s="18"/>
      <c r="L103" s="29"/>
      <c r="M103" s="29"/>
      <c r="N103" s="104"/>
    </row>
    <row r="104" spans="2:14" ht="15">
      <c r="B104" s="26">
        <v>45960</v>
      </c>
      <c r="D104" s="4">
        <v>10000</v>
      </c>
      <c r="F104" s="28"/>
      <c r="H104" s="89"/>
      <c r="N104" s="92"/>
    </row>
    <row r="105" spans="2:14" ht="15">
      <c r="B105" s="26">
        <v>45960</v>
      </c>
      <c r="E105" s="4">
        <v>-500</v>
      </c>
      <c r="F105" s="28" t="s">
        <v>164</v>
      </c>
      <c r="H105" s="90">
        <v>46011</v>
      </c>
      <c r="J105" s="4">
        <v>12000</v>
      </c>
      <c r="L105" s="4"/>
      <c r="M105" s="4"/>
      <c r="N105" s="93" t="s">
        <v>85</v>
      </c>
    </row>
    <row r="106" spans="2:14" ht="15">
      <c r="B106" s="26">
        <v>45966</v>
      </c>
      <c r="E106" s="4">
        <v>-606.5</v>
      </c>
      <c r="F106" s="28" t="s">
        <v>82</v>
      </c>
      <c r="H106" s="90">
        <v>46018</v>
      </c>
      <c r="L106" s="4">
        <v>-10000</v>
      </c>
      <c r="M106" s="4"/>
      <c r="N106" s="92" t="s">
        <v>8</v>
      </c>
    </row>
    <row r="107" spans="2:14" ht="15">
      <c r="B107" s="26">
        <v>46018</v>
      </c>
      <c r="D107" s="4">
        <v>10000</v>
      </c>
      <c r="F107" s="28" t="s">
        <v>8</v>
      </c>
      <c r="H107" s="90">
        <v>46022</v>
      </c>
      <c r="K107" s="4">
        <f>-3*184</f>
        <v>-552</v>
      </c>
      <c r="L107" s="4"/>
      <c r="M107" s="4"/>
      <c r="N107" s="92" t="s">
        <v>86</v>
      </c>
    </row>
    <row r="108" spans="2:14" ht="15">
      <c r="B108" s="26">
        <v>46022</v>
      </c>
      <c r="E108" s="4">
        <f>-CostBlocks25!$L$24*2/3</f>
        <v>-1830</v>
      </c>
      <c r="F108" s="28" t="s">
        <v>166</v>
      </c>
      <c r="H108" s="90">
        <v>46022</v>
      </c>
      <c r="K108" s="4">
        <f>-3*CostBlocks25!$C$24</f>
        <v>-528</v>
      </c>
      <c r="L108" s="4"/>
      <c r="M108" s="4"/>
      <c r="N108" s="92" t="s">
        <v>45</v>
      </c>
    </row>
    <row r="109" spans="2:14" ht="15">
      <c r="B109" s="26">
        <v>46022</v>
      </c>
      <c r="E109" s="4">
        <f>-3*CostBlocks25!$C$19</f>
        <v>-1815</v>
      </c>
      <c r="F109" s="28" t="s">
        <v>87</v>
      </c>
      <c r="H109" s="90">
        <v>46022</v>
      </c>
      <c r="L109" s="4"/>
      <c r="M109" s="4">
        <f>-((J113+K113)*0.1)*1.02</f>
        <v>-6040.5420000000004</v>
      </c>
      <c r="N109" s="92" t="s">
        <v>88</v>
      </c>
    </row>
    <row r="110" spans="2:14" ht="15">
      <c r="B110" s="26">
        <v>46022</v>
      </c>
      <c r="D110" s="4">
        <v>5000</v>
      </c>
      <c r="F110" s="28" t="s">
        <v>165</v>
      </c>
      <c r="H110" s="90">
        <v>46022</v>
      </c>
      <c r="L110" s="4"/>
      <c r="M110" s="4">
        <f>(L113*0.05)*1.02-M48-M86</f>
        <v>-1601.7799999999997</v>
      </c>
      <c r="N110" s="92" t="s">
        <v>89</v>
      </c>
    </row>
    <row r="111" spans="2:14" ht="15">
      <c r="B111" s="30">
        <v>46022</v>
      </c>
      <c r="C111" s="31">
        <f>SUM(C103:E110)</f>
        <v>58828.700000000004</v>
      </c>
      <c r="D111" s="31"/>
      <c r="E111" s="31"/>
      <c r="F111" s="32"/>
      <c r="H111" s="30">
        <v>46022</v>
      </c>
      <c r="I111" s="31">
        <f>SUM(I103:M110)</f>
        <v>742.52799999999843</v>
      </c>
      <c r="J111" s="31"/>
      <c r="K111" s="31"/>
      <c r="L111" s="33"/>
      <c r="M111" s="33"/>
      <c r="N111" s="34"/>
    </row>
    <row r="112" spans="2:14" ht="15">
      <c r="B112" s="5"/>
      <c r="C112" s="24"/>
      <c r="F112" s="4"/>
      <c r="G112" s="4"/>
    </row>
    <row r="113" spans="2:13" ht="15">
      <c r="B113" s="35" t="s">
        <v>90</v>
      </c>
      <c r="C113" s="36">
        <f>C111+P111+I111</f>
        <v>59571.228000000003</v>
      </c>
      <c r="D113" s="36"/>
      <c r="E113" s="36"/>
      <c r="G113" s="4"/>
      <c r="I113" s="36" t="s">
        <v>90</v>
      </c>
      <c r="J113" s="37">
        <f>SUM(J7:J110)</f>
        <v>62400</v>
      </c>
      <c r="K113" s="37">
        <f>SUM(K7:K110)</f>
        <v>-3179</v>
      </c>
      <c r="L113" s="37">
        <f t="shared" ref="L113:M113" si="0">SUM(L7:L110)</f>
        <v>-50500</v>
      </c>
      <c r="M113" s="37">
        <f t="shared" si="0"/>
        <v>-14606.302</v>
      </c>
    </row>
    <row r="114" spans="2:13" ht="15">
      <c r="B114" s="38"/>
    </row>
    <row r="115" spans="2:13" ht="15">
      <c r="B115" s="38"/>
      <c r="G115" s="4"/>
    </row>
    <row r="116" spans="2:13" ht="15">
      <c r="B116" s="38"/>
    </row>
    <row r="117" spans="2:13" ht="15">
      <c r="B117" s="38"/>
    </row>
    <row r="118" spans="2:13" ht="15">
      <c r="B118" s="38"/>
      <c r="C118" s="24"/>
      <c r="F118" s="4"/>
    </row>
    <row r="119" spans="2:13" ht="15">
      <c r="B119" s="38"/>
    </row>
    <row r="120" spans="2:13" ht="15">
      <c r="B120" s="38"/>
      <c r="G120" s="4"/>
    </row>
    <row r="121" spans="2:13" ht="15">
      <c r="B121" s="38"/>
    </row>
    <row r="122" spans="2:13" ht="15">
      <c r="B122" s="38"/>
      <c r="G122" s="4"/>
    </row>
    <row r="123" spans="2:13" ht="15">
      <c r="B123" s="38"/>
    </row>
    <row r="124" spans="2:13" ht="15">
      <c r="B124" s="38"/>
    </row>
    <row r="125" spans="2:13" ht="15">
      <c r="B125" s="38"/>
      <c r="C125" s="24"/>
      <c r="F125" s="4"/>
      <c r="G125" s="4"/>
    </row>
    <row r="126" spans="2:13" ht="15">
      <c r="B126" s="38"/>
      <c r="G126" s="4"/>
    </row>
    <row r="127" spans="2:13" ht="15">
      <c r="B127" s="38"/>
      <c r="F127" s="11"/>
    </row>
    <row r="128" spans="2:13" ht="15">
      <c r="B128" s="38"/>
    </row>
    <row r="129" spans="2:8" ht="15">
      <c r="B129" s="38"/>
    </row>
    <row r="130" spans="2:8" ht="15">
      <c r="B130" s="38"/>
      <c r="F130" s="4"/>
      <c r="G130" s="4"/>
    </row>
    <row r="131" spans="2:8" ht="15">
      <c r="B131" s="38"/>
      <c r="F131" s="11"/>
      <c r="G131" s="4"/>
    </row>
    <row r="132" spans="2:8" ht="15">
      <c r="B132" s="38"/>
      <c r="F132" s="11"/>
      <c r="G132" s="11"/>
    </row>
    <row r="133" spans="2:8" ht="15">
      <c r="G133" s="4"/>
    </row>
    <row r="137" spans="2:8" ht="15">
      <c r="B137" s="109"/>
      <c r="C137" s="109"/>
    </row>
    <row r="138" spans="2:8" ht="15">
      <c r="F138" s="11"/>
      <c r="H138" s="39"/>
    </row>
    <row r="139" spans="2:8" ht="15">
      <c r="H139" s="39"/>
    </row>
    <row r="140" spans="2:8" ht="15"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49" spans="8:14" ht="15">
      <c r="H149" s="39"/>
    </row>
    <row r="151" spans="8:14" ht="15">
      <c r="I151" s="38"/>
      <c r="J151" s="2"/>
      <c r="L151" s="40"/>
      <c r="M151" s="40"/>
    </row>
    <row r="152" spans="8:14" ht="15">
      <c r="I152" s="38"/>
      <c r="J152" s="2"/>
      <c r="L152" s="40"/>
      <c r="M152" s="40"/>
    </row>
    <row r="153" spans="8:14" ht="15">
      <c r="I153" s="38"/>
      <c r="J153" s="2"/>
      <c r="L153" s="40"/>
      <c r="M153" s="40"/>
    </row>
    <row r="154" spans="8:14" ht="15">
      <c r="I154" s="38"/>
      <c r="J154" s="2"/>
      <c r="L154" s="40"/>
      <c r="M154" s="40"/>
    </row>
    <row r="155" spans="8:14" ht="15">
      <c r="I155" s="38"/>
    </row>
    <row r="156" spans="8:14" ht="15">
      <c r="I156" s="38"/>
      <c r="N156" s="11"/>
    </row>
    <row r="157" spans="8:14" ht="15">
      <c r="I157" s="38"/>
      <c r="L157" s="40"/>
      <c r="M157" s="40"/>
      <c r="N157" s="11"/>
    </row>
    <row r="158" spans="8:14" ht="15">
      <c r="I158" s="38"/>
      <c r="L158" s="40"/>
      <c r="M158" s="40"/>
      <c r="N158" s="11"/>
    </row>
    <row r="159" spans="8:14" ht="15">
      <c r="I159" s="38"/>
      <c r="L159" s="40"/>
      <c r="M159" s="40"/>
      <c r="N159" s="11"/>
    </row>
    <row r="160" spans="8:14" ht="15">
      <c r="I160" s="38"/>
      <c r="N160" s="11"/>
    </row>
    <row r="161" spans="3:14" ht="15">
      <c r="I161" s="38"/>
      <c r="L161" s="40"/>
      <c r="M161" s="40"/>
      <c r="N161" s="11"/>
    </row>
    <row r="162" spans="3:14" ht="15">
      <c r="I162" s="38"/>
      <c r="N162" s="11"/>
    </row>
    <row r="163" spans="3:14" ht="15">
      <c r="I163" s="38"/>
      <c r="L163" s="40"/>
      <c r="M163" s="40"/>
      <c r="N163" s="11"/>
    </row>
    <row r="164" spans="3:14" ht="15">
      <c r="I164" s="38"/>
      <c r="L164" s="40"/>
      <c r="M164" s="40"/>
      <c r="N164" s="11"/>
    </row>
    <row r="165" spans="3:14" ht="15">
      <c r="I165" s="38"/>
      <c r="L165" s="40"/>
      <c r="M165" s="40"/>
      <c r="N165" s="11"/>
    </row>
    <row r="166" spans="3:14" ht="15">
      <c r="I166" s="38"/>
    </row>
    <row r="167" spans="3:14" ht="15">
      <c r="I167" s="38"/>
    </row>
    <row r="168" spans="3:14" ht="15">
      <c r="I168" s="38"/>
    </row>
    <row r="169" spans="3:14" ht="15">
      <c r="I169" s="41"/>
    </row>
    <row r="170" spans="3:14" ht="15">
      <c r="F170" s="11"/>
      <c r="I170" s="38"/>
      <c r="N170" s="11"/>
    </row>
    <row r="171" spans="3:14" ht="15">
      <c r="C171" s="37"/>
      <c r="D171" s="37"/>
      <c r="F171" s="11"/>
      <c r="I171" s="38"/>
    </row>
    <row r="172" spans="3:14" ht="15">
      <c r="I172" s="38"/>
      <c r="N172" s="11"/>
    </row>
    <row r="173" spans="3:14" ht="15">
      <c r="I173" s="38"/>
      <c r="N173" s="11"/>
    </row>
    <row r="174" spans="3:14" ht="15">
      <c r="I174" s="38"/>
      <c r="N174" s="11"/>
    </row>
  </sheetData>
  <mergeCells count="2">
    <mergeCell ref="B1:E1"/>
    <mergeCell ref="B137:C137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91</v>
      </c>
    </row>
    <row r="3" spans="2:15" ht="6" customHeight="1"/>
    <row r="4" spans="2:15" ht="16">
      <c r="B4" s="44" t="s">
        <v>92</v>
      </c>
      <c r="E4" s="44" t="s">
        <v>93</v>
      </c>
      <c r="H4" s="110" t="s">
        <v>94</v>
      </c>
      <c r="I4" s="110"/>
      <c r="K4" s="110" t="s">
        <v>95</v>
      </c>
      <c r="L4" s="110"/>
      <c r="M4" s="45"/>
      <c r="N4" s="110" t="s">
        <v>96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97</v>
      </c>
      <c r="C6" s="49"/>
      <c r="E6" s="50" t="s">
        <v>98</v>
      </c>
      <c r="F6" s="51"/>
      <c r="H6" s="52" t="s">
        <v>99</v>
      </c>
      <c r="I6" s="53"/>
      <c r="K6" s="99" t="s">
        <v>100</v>
      </c>
      <c r="L6" s="100"/>
      <c r="N6" s="54" t="s">
        <v>101</v>
      </c>
      <c r="O6" s="55"/>
    </row>
    <row r="7" spans="2:15" ht="14">
      <c r="B7" s="56" t="s">
        <v>102</v>
      </c>
      <c r="C7" s="57">
        <v>17600</v>
      </c>
      <c r="E7" s="58" t="s">
        <v>103</v>
      </c>
      <c r="F7" s="51">
        <v>452</v>
      </c>
      <c r="H7" s="59" t="s">
        <v>104</v>
      </c>
      <c r="I7" s="53">
        <v>340.91</v>
      </c>
      <c r="K7" s="101"/>
      <c r="L7" s="102"/>
      <c r="N7" s="60" t="s">
        <v>106</v>
      </c>
      <c r="O7" s="55">
        <f>286+70</f>
        <v>356</v>
      </c>
    </row>
    <row r="8" spans="2:15" ht="14">
      <c r="B8" s="56" t="s">
        <v>107</v>
      </c>
      <c r="C8" s="57">
        <v>20000</v>
      </c>
      <c r="E8" s="58" t="s">
        <v>108</v>
      </c>
      <c r="F8" s="51">
        <v>1023</v>
      </c>
      <c r="H8" s="59" t="s">
        <v>109</v>
      </c>
      <c r="I8" s="53">
        <v>100</v>
      </c>
      <c r="K8" s="101" t="s">
        <v>105</v>
      </c>
      <c r="L8" s="102">
        <v>296</v>
      </c>
      <c r="N8" s="60" t="s">
        <v>110</v>
      </c>
      <c r="O8" s="55">
        <v>200</v>
      </c>
    </row>
    <row r="9" spans="2:15" ht="14">
      <c r="B9" s="56" t="s">
        <v>111</v>
      </c>
      <c r="C9" s="57">
        <v>20000</v>
      </c>
      <c r="E9" s="58" t="s">
        <v>112</v>
      </c>
      <c r="F9" s="51">
        <v>500</v>
      </c>
      <c r="H9" s="59" t="s">
        <v>113</v>
      </c>
      <c r="I9" s="53">
        <v>170</v>
      </c>
      <c r="K9" s="101" t="s">
        <v>147</v>
      </c>
      <c r="L9" s="102">
        <v>1100</v>
      </c>
      <c r="N9" s="60" t="s">
        <v>114</v>
      </c>
      <c r="O9" s="55">
        <v>120</v>
      </c>
    </row>
    <row r="10" spans="2:15" ht="14">
      <c r="B10" s="56" t="s">
        <v>115</v>
      </c>
      <c r="C10" s="57">
        <v>20000</v>
      </c>
      <c r="E10" s="58" t="s">
        <v>116</v>
      </c>
      <c r="F10" s="51">
        <v>100</v>
      </c>
      <c r="H10" s="59" t="s">
        <v>117</v>
      </c>
      <c r="I10" s="53">
        <v>150</v>
      </c>
      <c r="K10" s="101" t="s">
        <v>103</v>
      </c>
      <c r="L10" s="102">
        <v>532</v>
      </c>
      <c r="N10" s="54" t="s">
        <v>118</v>
      </c>
      <c r="O10" s="61">
        <f>SUM(O7:O9)</f>
        <v>676</v>
      </c>
    </row>
    <row r="11" spans="2:15" ht="14">
      <c r="B11" s="48" t="s">
        <v>118</v>
      </c>
      <c r="C11" s="62">
        <f>SUM(C7:C10)</f>
        <v>77600</v>
      </c>
      <c r="E11" s="50" t="s">
        <v>118</v>
      </c>
      <c r="F11" s="63">
        <f>SUM(F7:F10)</f>
        <v>2075</v>
      </c>
      <c r="H11" s="52" t="s">
        <v>118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119</v>
      </c>
      <c r="L12" s="102">
        <v>192</v>
      </c>
    </row>
    <row r="13" spans="2:15" ht="14">
      <c r="B13" s="65" t="s">
        <v>120</v>
      </c>
      <c r="C13" s="66"/>
      <c r="D13" s="4"/>
      <c r="E13" s="67" t="s">
        <v>121</v>
      </c>
      <c r="F13" s="68"/>
      <c r="H13" s="69" t="s">
        <v>122</v>
      </c>
      <c r="I13" s="70"/>
      <c r="K13" s="101" t="s">
        <v>148</v>
      </c>
      <c r="L13" s="102">
        <v>400</v>
      </c>
    </row>
    <row r="14" spans="2:15" ht="14">
      <c r="B14" s="71"/>
      <c r="C14" s="66"/>
      <c r="D14" s="4"/>
      <c r="E14" s="72" t="s">
        <v>123</v>
      </c>
      <c r="F14" s="68">
        <v>350</v>
      </c>
      <c r="H14" s="73" t="s">
        <v>103</v>
      </c>
      <c r="I14" s="70">
        <v>175</v>
      </c>
      <c r="K14" s="101"/>
      <c r="L14" s="102"/>
    </row>
    <row r="15" spans="2:15" ht="14">
      <c r="B15" s="71" t="s">
        <v>124</v>
      </c>
      <c r="C15" s="66">
        <v>250</v>
      </c>
      <c r="E15" s="68" t="s">
        <v>125</v>
      </c>
      <c r="F15" s="68">
        <v>1287</v>
      </c>
      <c r="H15" s="73" t="s">
        <v>105</v>
      </c>
      <c r="I15" s="70">
        <v>163</v>
      </c>
      <c r="K15" s="99" t="s">
        <v>118</v>
      </c>
      <c r="L15" s="102">
        <f>SUM(L8:L14)</f>
        <v>4905</v>
      </c>
    </row>
    <row r="16" spans="2:15" ht="14">
      <c r="B16" s="71" t="s">
        <v>126</v>
      </c>
      <c r="C16" s="66">
        <v>120</v>
      </c>
      <c r="E16" s="72" t="s">
        <v>127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128</v>
      </c>
      <c r="C17" s="66">
        <v>85</v>
      </c>
      <c r="E17" s="72" t="s">
        <v>129</v>
      </c>
      <c r="F17" s="68">
        <v>750</v>
      </c>
      <c r="H17" s="69" t="s">
        <v>118</v>
      </c>
      <c r="I17" s="74">
        <f>SUM(I14:I16)</f>
        <v>818</v>
      </c>
      <c r="K17" s="96" t="s">
        <v>163</v>
      </c>
      <c r="L17" s="98"/>
    </row>
    <row r="18" spans="2:12" ht="14">
      <c r="B18" s="71" t="s">
        <v>130</v>
      </c>
      <c r="C18" s="66">
        <v>150</v>
      </c>
      <c r="E18" s="72"/>
      <c r="F18" s="68"/>
      <c r="K18" s="97"/>
      <c r="L18" s="98"/>
    </row>
    <row r="19" spans="2:12" ht="14">
      <c r="B19" s="65" t="s">
        <v>118</v>
      </c>
      <c r="C19" s="75">
        <f>SUM(C13:C18)</f>
        <v>605</v>
      </c>
      <c r="E19" s="67" t="s">
        <v>118</v>
      </c>
      <c r="F19" s="76">
        <f>SUM(F14:F18)</f>
        <v>3037</v>
      </c>
      <c r="H19" s="77" t="s">
        <v>131</v>
      </c>
      <c r="I19" s="78"/>
      <c r="K19" s="97" t="s">
        <v>147</v>
      </c>
      <c r="L19" s="98">
        <v>1500</v>
      </c>
    </row>
    <row r="20" spans="2:12" ht="14">
      <c r="F20" s="2"/>
      <c r="H20" s="79" t="s">
        <v>103</v>
      </c>
      <c r="I20" s="78">
        <v>31</v>
      </c>
      <c r="K20" s="97" t="s">
        <v>103</v>
      </c>
      <c r="L20" s="98">
        <v>200</v>
      </c>
    </row>
    <row r="21" spans="2:12" ht="14">
      <c r="B21" s="80" t="s">
        <v>132</v>
      </c>
      <c r="C21" s="81"/>
      <c r="E21" s="82" t="s">
        <v>133</v>
      </c>
      <c r="F21" s="83"/>
      <c r="H21" s="79" t="s">
        <v>105</v>
      </c>
      <c r="I21" s="78">
        <v>553</v>
      </c>
      <c r="K21" s="97" t="s">
        <v>136</v>
      </c>
      <c r="L21" s="98">
        <f>3000-3*SUM(C17:C18)</f>
        <v>2295</v>
      </c>
    </row>
    <row r="22" spans="2:12" ht="14">
      <c r="B22" s="84" t="s">
        <v>134</v>
      </c>
      <c r="C22" s="81">
        <v>156</v>
      </c>
      <c r="E22" s="83" t="s">
        <v>135</v>
      </c>
      <c r="F22" s="83">
        <f>F11</f>
        <v>2075</v>
      </c>
      <c r="H22" s="79" t="s">
        <v>109</v>
      </c>
      <c r="I22" s="78">
        <v>35</v>
      </c>
      <c r="K22" s="97" t="s">
        <v>138</v>
      </c>
      <c r="L22" s="98">
        <v>250</v>
      </c>
    </row>
    <row r="23" spans="2:12" ht="14">
      <c r="B23" s="84" t="s">
        <v>137</v>
      </c>
      <c r="C23" s="81">
        <v>20</v>
      </c>
      <c r="E23" s="83" t="s">
        <v>121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118</v>
      </c>
      <c r="C24" s="86">
        <f>SUM(C22:C23)</f>
        <v>176</v>
      </c>
      <c r="E24" s="82" t="s">
        <v>139</v>
      </c>
      <c r="F24" s="82">
        <f>SUM(F22:F23)</f>
        <v>5112</v>
      </c>
      <c r="H24" s="77" t="s">
        <v>118</v>
      </c>
      <c r="I24" s="87">
        <f>SUM(I20:I23)</f>
        <v>899</v>
      </c>
      <c r="K24" s="96" t="s">
        <v>118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2025-08-30T09:05:33Z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