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/>
  <mc:AlternateContent xmlns:mc="http://schemas.openxmlformats.org/markup-compatibility/2006">
    <mc:Choice Requires="x15">
      <x15ac:absPath xmlns:x15ac="http://schemas.microsoft.com/office/spreadsheetml/2010/11/ac" url="/Users/bernd/financials/Planning/"/>
    </mc:Choice>
  </mc:AlternateContent>
  <xr:revisionPtr revIDLastSave="0" documentId="13_ncr:1_{02B3212B-C6CD-1F4A-B03A-8895D39A7BE6}" xr6:coauthVersionLast="47" xr6:coauthVersionMax="47" xr10:uidLastSave="{00000000-0000-0000-0000-000000000000}"/>
  <bookViews>
    <workbookView xWindow="0" yWindow="620" windowWidth="30120" windowHeight="33220" xr2:uid="{00000000-000D-0000-FFFF-FFFF00000000}"/>
  </bookViews>
  <sheets>
    <sheet name="Overview25" sheetId="1" r:id="rId1"/>
    <sheet name="CostBlocks25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2" i="1" l="1"/>
  <c r="E101" i="1" l="1"/>
  <c r="E100" i="1"/>
  <c r="E108" i="1"/>
  <c r="L21" i="2"/>
  <c r="L24" i="2"/>
  <c r="L15" i="2"/>
  <c r="L11" i="2"/>
  <c r="K101" i="1"/>
  <c r="L112" i="1"/>
  <c r="M109" i="1" s="1"/>
  <c r="J112" i="1"/>
  <c r="I24" i="2"/>
  <c r="C24" i="2"/>
  <c r="F19" i="2"/>
  <c r="F23" i="2" s="1"/>
  <c r="C19" i="2"/>
  <c r="I17" i="2"/>
  <c r="E44" i="1" s="1"/>
  <c r="I11" i="2"/>
  <c r="F11" i="2"/>
  <c r="F22" i="2" s="1"/>
  <c r="C11" i="2"/>
  <c r="O7" i="2"/>
  <c r="O10" i="2" s="1"/>
  <c r="E30" i="1" s="1"/>
  <c r="E109" i="1"/>
  <c r="K107" i="1"/>
  <c r="K106" i="1"/>
  <c r="E79" i="1"/>
  <c r="E67" i="1"/>
  <c r="K75" i="1"/>
  <c r="E53" i="1"/>
  <c r="E50" i="1"/>
  <c r="E49" i="1"/>
  <c r="E47" i="1"/>
  <c r="C13" i="1"/>
  <c r="C20" i="1" s="1"/>
  <c r="K39" i="1" l="1"/>
  <c r="F24" i="2"/>
  <c r="C37" i="1"/>
  <c r="C40" i="1" s="1"/>
  <c r="C46" i="1" s="1"/>
  <c r="C51" i="1" s="1"/>
  <c r="C63" i="1" s="1"/>
  <c r="C70" i="1" s="1"/>
  <c r="E75" i="1"/>
  <c r="K112" i="1" l="1"/>
  <c r="M108" i="1" s="1"/>
  <c r="M112" i="1" s="1"/>
  <c r="I40" i="1"/>
  <c r="I83" i="1" s="1"/>
  <c r="I102" i="1" s="1"/>
  <c r="C83" i="1"/>
  <c r="C91" i="1" s="1"/>
  <c r="C97" i="1" s="1"/>
  <c r="C110" i="1" l="1"/>
  <c r="I110" i="1"/>
  <c r="C112" i="1" l="1"/>
</calcChain>
</file>

<file path=xl/sharedStrings.xml><?xml version="1.0" encoding="utf-8"?>
<sst xmlns="http://schemas.openxmlformats.org/spreadsheetml/2006/main" count="215" uniqueCount="167">
  <si>
    <t>Financial overview plan 2025</t>
  </si>
  <si>
    <t>Revolut</t>
  </si>
  <si>
    <t>DSK</t>
  </si>
  <si>
    <t>Date</t>
  </si>
  <si>
    <t>Balance</t>
  </si>
  <si>
    <t>Incoming</t>
  </si>
  <si>
    <t>Expenses</t>
  </si>
  <si>
    <t>Description</t>
  </si>
  <si>
    <t>Dividends</t>
  </si>
  <si>
    <t>New Year's expenses</t>
  </si>
  <si>
    <t>DE Rantau Visa application</t>
  </si>
  <si>
    <t>Veehaus deposit</t>
  </si>
  <si>
    <t>Dividend Tax Q4 24'</t>
  </si>
  <si>
    <t>SVS Nachzahlung (2023)</t>
  </si>
  <si>
    <t>SustSol 25p1</t>
  </si>
  <si>
    <t>Pattaya 9.1.-7.2.</t>
  </si>
  <si>
    <t>Cash Widthdrawal Penang</t>
  </si>
  <si>
    <t>Blood Tests</t>
  </si>
  <si>
    <t>27" 4K Monitor</t>
  </si>
  <si>
    <t>10.02.2025</t>
  </si>
  <si>
    <t>MacMini M4 Pro 64GB</t>
  </si>
  <si>
    <t>Nothing Ear(a) Pods</t>
  </si>
  <si>
    <t>11.02.2025</t>
  </si>
  <si>
    <t>Correction Overspend</t>
  </si>
  <si>
    <t>19.02.2025</t>
  </si>
  <si>
    <t>Malaysia 2nd Airbnb KL</t>
  </si>
  <si>
    <t>22.02.2025</t>
  </si>
  <si>
    <t>Computer Brille DIY</t>
  </si>
  <si>
    <t>26.02.2025</t>
  </si>
  <si>
    <t>Flug Graz + Flixbus</t>
  </si>
  <si>
    <t>27.02.2025</t>
  </si>
  <si>
    <t>Vaccines HepB+HPV 1/3</t>
  </si>
  <si>
    <t>28.02.2025</t>
  </si>
  <si>
    <t>Expenditures February</t>
  </si>
  <si>
    <t>Malaysia 3rd Airbnb KL</t>
  </si>
  <si>
    <t>Grab Wallet</t>
  </si>
  <si>
    <t>Decathlon</t>
  </si>
  <si>
    <t>Raika Cover Kitchen Castle</t>
  </si>
  <si>
    <t>Visa Cash KL (?)</t>
  </si>
  <si>
    <t>Cathy Flights</t>
  </si>
  <si>
    <t>Top up Grab</t>
  </si>
  <si>
    <t>Spending</t>
  </si>
  <si>
    <t>Pangkor Hotel + Transport</t>
  </si>
  <si>
    <t>Ipad Mini 7th gen</t>
  </si>
  <si>
    <t>Expenditures March</t>
  </si>
  <si>
    <t>Accounting + Bank Fees</t>
  </si>
  <si>
    <t>Pangkor Expenses</t>
  </si>
  <si>
    <t>Kl Electricity Bill</t>
  </si>
  <si>
    <t>Correction overspend (!?)</t>
  </si>
  <si>
    <t>SG Trip</t>
  </si>
  <si>
    <t>Langkawi Trip</t>
  </si>
  <si>
    <t>Kitchen Castle Ohr-Bite</t>
  </si>
  <si>
    <t>Expenses April</t>
  </si>
  <si>
    <t>Enjoy last days KL</t>
  </si>
  <si>
    <t>Graz Trip Rest</t>
  </si>
  <si>
    <t>Electricity KL</t>
  </si>
  <si>
    <t>1x TFT 27 4K</t>
  </si>
  <si>
    <t>Lemonphi LTD Address</t>
  </si>
  <si>
    <t>Xiaomi Pad 7 + Case</t>
  </si>
  <si>
    <t>Mom birthday</t>
  </si>
  <si>
    <t>Kurti</t>
  </si>
  <si>
    <t>Airbnb Refund</t>
  </si>
  <si>
    <t>Fashion &amp; Meat</t>
  </si>
  <si>
    <t>Ongoing expenses</t>
  </si>
  <si>
    <t>Sealtiel</t>
  </si>
  <si>
    <t>SustSol 25p2</t>
  </si>
  <si>
    <t>Dividends SustSol (800 orig.)</t>
  </si>
  <si>
    <t>Corporate Tax 2024</t>
  </si>
  <si>
    <t>MiniPC 32GB 512GB</t>
  </si>
  <si>
    <t>VN - Bus, Flight, Visa, Hotel</t>
  </si>
  <si>
    <t>MiniPC refund (sub Raika)</t>
  </si>
  <si>
    <t>Flight to BKK 09/21</t>
  </si>
  <si>
    <t>Legend Hotel DaNang</t>
  </si>
  <si>
    <t>Enosta Co-Living 50% deposit</t>
  </si>
  <si>
    <t>Family Medical Center DaNang</t>
  </si>
  <si>
    <t>Monthly costs May-June(3x)</t>
  </si>
  <si>
    <t>FA 2024 refund (orig. 1428)</t>
  </si>
  <si>
    <t>LG 27" Monitor 4K</t>
  </si>
  <si>
    <t>Macbook Air M4 24/512</t>
  </si>
  <si>
    <t>DaLat Flight</t>
  </si>
  <si>
    <t>Ongoing expenses (50% VN)</t>
  </si>
  <si>
    <t>Enosta Co-Living July Rest</t>
  </si>
  <si>
    <t>SVS Nachzahlung (2024)</t>
  </si>
  <si>
    <t>SustSol 25p3</t>
  </si>
  <si>
    <t>Monthly costs Q3</t>
  </si>
  <si>
    <t>SustSol 25p5</t>
  </si>
  <si>
    <t>AI Inference (Hetz)</t>
  </si>
  <si>
    <t>Monthly costs Q4</t>
  </si>
  <si>
    <t>Corporate Tax</t>
  </si>
  <si>
    <t>Dividend Tax</t>
  </si>
  <si>
    <t>Sum Total</t>
  </si>
  <si>
    <t>CostBlocks 2025</t>
  </si>
  <si>
    <t>Recurring</t>
  </si>
  <si>
    <t>Q1</t>
  </si>
  <si>
    <t>Q2</t>
  </si>
  <si>
    <t>Q3/4</t>
  </si>
  <si>
    <t>Other</t>
  </si>
  <si>
    <t>Umsatz 2024</t>
  </si>
  <si>
    <t>Thailand (9.1. - 7.2.)</t>
  </si>
  <si>
    <t>Graz (5.5. - 25.5.)</t>
  </si>
  <si>
    <t>Vietnam (Jun-Sep)</t>
  </si>
  <si>
    <t>Kitchen Castle</t>
  </si>
  <si>
    <t>SustSol Q1</t>
  </si>
  <si>
    <t>Flight</t>
  </si>
  <si>
    <t>Flight one-way</t>
  </si>
  <si>
    <t>Hotel</t>
  </si>
  <si>
    <t>Castlen</t>
  </si>
  <si>
    <t>SustSol Q2</t>
  </si>
  <si>
    <t>Airbnb</t>
  </si>
  <si>
    <t>Transportation</t>
  </si>
  <si>
    <t>Ohr-Bite</t>
  </si>
  <si>
    <t>SustSol Q3</t>
  </si>
  <si>
    <t>Life</t>
  </si>
  <si>
    <t>Airports</t>
  </si>
  <si>
    <t>Micro-backroar</t>
  </si>
  <si>
    <t>SustSol Q4</t>
  </si>
  <si>
    <t>Transportation (Airport Van)</t>
  </si>
  <si>
    <t>Init Einkauf</t>
  </si>
  <si>
    <t>Total</t>
  </si>
  <si>
    <t>Monitor</t>
  </si>
  <si>
    <t>Monthly costs (excl. acommodation)</t>
  </si>
  <si>
    <t>Malaysia</t>
  </si>
  <si>
    <t>SG Trip (12./13.4.)</t>
  </si>
  <si>
    <t>Flights + Visa</t>
  </si>
  <si>
    <t>Groceries</t>
  </si>
  <si>
    <t>Initial Airbnb</t>
  </si>
  <si>
    <t>Food orders</t>
  </si>
  <si>
    <t>2nd Airbnb (till April)</t>
  </si>
  <si>
    <t>Hetzner + Jetbrains</t>
  </si>
  <si>
    <t>3rd Airbnb (till May)</t>
  </si>
  <si>
    <t>Misc</t>
  </si>
  <si>
    <t>Langkawi Trip (22.-29.4.)</t>
  </si>
  <si>
    <t>BG Company montly expenses</t>
  </si>
  <si>
    <t>2025 Q1 Travel Expenses</t>
  </si>
  <si>
    <t>Accounting</t>
  </si>
  <si>
    <t>Thailand</t>
  </si>
  <si>
    <t>Expenses 3M</t>
  </si>
  <si>
    <t>Bank fees</t>
  </si>
  <si>
    <t>Transport</t>
  </si>
  <si>
    <t>Sum Q1</t>
  </si>
  <si>
    <t>DSK Cover (taxes &amp; fees)</t>
  </si>
  <si>
    <t>Revenue</t>
  </si>
  <si>
    <t>Cashflow</t>
  </si>
  <si>
    <t>Correction underspent !?</t>
  </si>
  <si>
    <t>Cover from Revolut</t>
  </si>
  <si>
    <t>Accounting + 1euro fee</t>
  </si>
  <si>
    <t>Da Lat Cash (Hotel, transfer)</t>
  </si>
  <si>
    <t>Apt.+Cow.</t>
  </si>
  <si>
    <t>Da Lat Trip</t>
  </si>
  <si>
    <t>YOLO apt. 1st rent</t>
  </si>
  <si>
    <t>YOLO apt. deposit</t>
  </si>
  <si>
    <t>Da Nang (total 3M)</t>
  </si>
  <si>
    <t>Dividend Tax Q2</t>
  </si>
  <si>
    <t>Dividend Tax Q1</t>
  </si>
  <si>
    <t>SVS Nachzahlung Rest (2023)</t>
  </si>
  <si>
    <t>FinStats2024 Publication</t>
  </si>
  <si>
    <t>lemontiger.so + github</t>
  </si>
  <si>
    <t>cash withdrawal</t>
  </si>
  <si>
    <t>YOLO deposit back (-costs)</t>
  </si>
  <si>
    <t>Travel Graz (plane, train)</t>
  </si>
  <si>
    <t>Bangkok hotel 09/21-25</t>
  </si>
  <si>
    <t>Lisi Credit</t>
  </si>
  <si>
    <t>Da Nang (Nov. - Jan.)</t>
  </si>
  <si>
    <t>Thailand (few days)</t>
  </si>
  <si>
    <t>Da Nang (2M in 2025)</t>
  </si>
  <si>
    <t>YOLO apt. 2nd rent + electr.</t>
  </si>
  <si>
    <t>Mac Mini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</si>
</sst>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m/dd/yyyy"/>
    <numFmt numFmtId="165" formatCode="[$€-C07]\ #,##0.00;[Red]\-[$€-C07]\ #,##0.00"/>
    <numFmt numFmtId="166" formatCode="dd\.mm\.yyyy;@"/>
    <numFmt numFmtId="167" formatCode="[$$-409]#,##0.00"/>
    <numFmt numFmtId="168" formatCode="[$-C07]d\.m\.yy"/>
    <numFmt numFmtId="169" formatCode="[$€-C07]\ #,##0.00"/>
    <numFmt numFmtId="170" formatCode="[$EUR]\ #,##0.00;[Red][$EUR]\ #,##0.00"/>
  </numFmts>
  <fonts count="22">
    <font>
      <sz val="11"/>
      <color theme="1"/>
      <name val="Liberation Sans11"/>
    </font>
    <font>
      <sz val="10"/>
      <name val="Arial"/>
      <family val="2"/>
    </font>
    <font>
      <b/>
      <sz val="11"/>
      <color indexed="65"/>
      <name val="Liberation Sans11"/>
    </font>
    <font>
      <b/>
      <sz val="11"/>
      <name val="Liberation Sans11"/>
    </font>
    <font>
      <i/>
      <sz val="11"/>
      <color indexed="23"/>
      <name val="Liberation Sans11"/>
    </font>
    <font>
      <b/>
      <sz val="24"/>
      <name val="Liberation Sans11"/>
    </font>
    <font>
      <u/>
      <sz val="11"/>
      <color rgb="FF0000EE"/>
      <name val="Liberation Sans11"/>
    </font>
    <font>
      <b/>
      <i/>
      <u/>
      <sz val="11"/>
      <name val="Liberation Sans11"/>
    </font>
    <font>
      <sz val="11"/>
      <color rgb="FFCC0000"/>
      <name val="Liberation Sans11"/>
    </font>
    <font>
      <sz val="10"/>
      <name val="LiterationSerif Nerd Font"/>
      <family val="1"/>
    </font>
    <font>
      <sz val="11"/>
      <name val="LiterationSerif Nerd Font"/>
      <family val="1"/>
    </font>
    <font>
      <i/>
      <sz val="16"/>
      <name val="LiterationSerif Nerd Font"/>
      <family val="1"/>
    </font>
    <font>
      <b/>
      <i/>
      <sz val="11"/>
      <name val="LiterationSerif Nerd Font"/>
      <family val="1"/>
    </font>
    <font>
      <i/>
      <sz val="11"/>
      <name val="LiterationSerif Nerd Font"/>
      <family val="1"/>
    </font>
    <font>
      <b/>
      <sz val="11"/>
      <name val="LiterationSerif Nerd Font"/>
      <family val="1"/>
    </font>
    <font>
      <sz val="16"/>
      <name val="LiterationSerif Nerd Font"/>
      <family val="1"/>
    </font>
    <font>
      <b/>
      <sz val="12"/>
      <color theme="0"/>
      <name val="LiterationSerif Nerd Font"/>
      <family val="1"/>
    </font>
    <font>
      <b/>
      <sz val="11"/>
      <color theme="0"/>
      <name val="LiterationSerif Nerd Font"/>
      <family val="1"/>
    </font>
    <font>
      <sz val="11"/>
      <color theme="0"/>
      <name val="LiterationSerif Nerd Font"/>
      <family val="1"/>
    </font>
    <font>
      <b/>
      <sz val="11"/>
      <color indexed="65"/>
      <name val="LiterationSerif Nerd Font"/>
      <family val="1"/>
    </font>
    <font>
      <sz val="11"/>
      <color indexed="65"/>
      <name val="LiterationSerif Nerd Font"/>
      <family val="1"/>
    </font>
    <font>
      <sz val="11"/>
      <color theme="1"/>
      <name val="Liberation Sans11"/>
    </font>
  </fonts>
  <fills count="22">
    <fill>
      <patternFill patternType="none"/>
    </fill>
    <fill>
      <patternFill patternType="gray125"/>
    </fill>
    <fill>
      <patternFill patternType="solid"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rgb="FFDDDDDD"/>
        <bgColor rgb="FFD8D8D8"/>
      </patternFill>
    </fill>
    <fill>
      <patternFill patternType="solid">
        <fgColor rgb="FFCC0000"/>
        <bgColor rgb="FFC00000"/>
      </patternFill>
    </fill>
    <fill>
      <patternFill patternType="solid">
        <fgColor rgb="FFD4EA6B"/>
        <bgColor rgb="FFA8D08C"/>
      </patternFill>
    </fill>
    <fill>
      <patternFill patternType="solid">
        <fgColor theme="1" tint="0.24979400006103702"/>
        <bgColor indexed="59"/>
      </patternFill>
    </fill>
    <fill>
      <patternFill patternType="solid">
        <fgColor rgb="FFE7E6E6"/>
        <bgColor rgb="FFDDDDDD"/>
      </patternFill>
    </fill>
    <fill>
      <patternFill patternType="solid">
        <fgColor theme="2" tint="-0.249977111117893"/>
        <bgColor rgb="FF404040"/>
      </patternFill>
    </fill>
    <fill>
      <patternFill patternType="solid">
        <fgColor rgb="FF00662C"/>
        <bgColor indexed="21"/>
      </patternFill>
    </fill>
    <fill>
      <patternFill patternType="solid">
        <fgColor theme="9" tint="0.59978026673177287"/>
        <bgColor rgb="FFDDDDDD"/>
      </patternFill>
    </fill>
    <fill>
      <patternFill patternType="solid">
        <fgColor rgb="FFFFC000"/>
        <bgColor indexed="52"/>
      </patternFill>
    </fill>
    <fill>
      <patternFill patternType="solid">
        <fgColor rgb="FFC00000"/>
        <bgColor rgb="FFCC0000"/>
      </patternFill>
    </fill>
    <fill>
      <patternFill patternType="solid">
        <fgColor theme="2" tint="0.39979247413556324"/>
        <bgColor indexed="23"/>
      </patternFill>
    </fill>
    <fill>
      <patternFill patternType="solid">
        <fgColor theme="9" tint="-0.249977111117893"/>
        <bgColor indexed="52"/>
      </patternFill>
    </fill>
    <fill>
      <patternFill patternType="solid">
        <fgColor rgb="FFA8D08C"/>
        <bgColor rgb="FFD4EA6B"/>
      </patternFill>
    </fill>
    <fill>
      <patternFill patternType="solid">
        <fgColor rgb="FFD8D8D8"/>
        <bgColor rgb="FFDDDDDD"/>
      </patternFill>
    </fill>
    <fill>
      <patternFill patternType="solid">
        <fgColor theme="2"/>
        <bgColor rgb="FF17375E"/>
      </patternFill>
    </fill>
    <fill>
      <patternFill patternType="solid">
        <fgColor theme="2"/>
        <bgColor indexed="52"/>
      </patternFill>
    </fill>
    <fill>
      <patternFill patternType="solid">
        <fgColor rgb="FFC8102E"/>
        <bgColor rgb="FFCC0000"/>
      </patternFill>
    </fill>
    <fill>
      <patternFill patternType="solid">
        <fgColor rgb="FFC8102E"/>
        <bgColor indexed="52"/>
      </patternFill>
    </fill>
  </fills>
  <borders count="1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0" fontId="2" fillId="2" borderId="0" applyBorder="0" applyProtection="0"/>
    <xf numFmtId="0" fontId="2" fillId="3" borderId="0" applyBorder="0" applyProtection="0"/>
    <xf numFmtId="0" fontId="3" fillId="4" borderId="0" applyBorder="0" applyProtection="0"/>
    <xf numFmtId="0" fontId="3" fillId="0" borderId="0" applyBorder="0" applyProtection="0"/>
    <xf numFmtId="0" fontId="1" fillId="0" borderId="0" applyBorder="0" applyProtection="0"/>
    <xf numFmtId="0" fontId="2" fillId="5" borderId="0" applyBorder="0" applyProtection="0"/>
    <xf numFmtId="0" fontId="4" fillId="0" borderId="0" applyBorder="0" applyProtection="0"/>
    <xf numFmtId="0" fontId="5" fillId="0" borderId="0" applyBorder="0" applyProtection="0"/>
    <xf numFmtId="0" fontId="6" fillId="0" borderId="0" applyBorder="0" applyProtection="0"/>
    <xf numFmtId="0" fontId="7" fillId="0" borderId="0" applyBorder="0" applyProtection="0"/>
    <xf numFmtId="0" fontId="21" fillId="0" borderId="0" applyBorder="0" applyProtection="0"/>
    <xf numFmtId="0" fontId="21" fillId="0" borderId="0" applyBorder="0" applyProtection="0"/>
    <xf numFmtId="0" fontId="8" fillId="0" borderId="0" applyBorder="0" applyProtection="0"/>
  </cellStyleXfs>
  <cellXfs count="113">
    <xf numFmtId="0" fontId="0" fillId="0" borderId="0" xfId="0"/>
    <xf numFmtId="0" fontId="9" fillId="0" borderId="0" xfId="5" applyFont="1" applyProtection="1"/>
    <xf numFmtId="0" fontId="10" fillId="0" borderId="0" xfId="0" applyFont="1"/>
    <xf numFmtId="164" fontId="10" fillId="0" borderId="0" xfId="0" applyNumberFormat="1" applyFont="1"/>
    <xf numFmtId="165" fontId="10" fillId="0" borderId="0" xfId="0" applyNumberFormat="1" applyFont="1"/>
    <xf numFmtId="166" fontId="10" fillId="0" borderId="0" xfId="0" applyNumberFormat="1" applyFont="1" applyAlignment="1">
      <alignment horizontal="right"/>
    </xf>
    <xf numFmtId="167" fontId="0" fillId="0" borderId="0" xfId="0" applyNumberFormat="1"/>
    <xf numFmtId="164" fontId="12" fillId="0" borderId="1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center"/>
    </xf>
    <xf numFmtId="164" fontId="12" fillId="0" borderId="0" xfId="0" applyNumberFormat="1" applyFont="1"/>
    <xf numFmtId="166" fontId="12" fillId="0" borderId="1" xfId="0" applyNumberFormat="1" applyFont="1" applyBorder="1" applyAlignment="1">
      <alignment horizontal="center"/>
    </xf>
    <xf numFmtId="168" fontId="10" fillId="0" borderId="0" xfId="0" applyNumberFormat="1" applyFont="1"/>
    <xf numFmtId="166" fontId="13" fillId="0" borderId="2" xfId="0" applyNumberFormat="1" applyFont="1" applyBorder="1" applyAlignment="1">
      <alignment horizontal="center"/>
    </xf>
    <xf numFmtId="165" fontId="13" fillId="0" borderId="3" xfId="0" applyNumberFormat="1" applyFont="1" applyBorder="1" applyAlignment="1">
      <alignment horizontal="center"/>
    </xf>
    <xf numFmtId="165" fontId="10" fillId="0" borderId="4" xfId="0" applyNumberFormat="1" applyFont="1" applyBorder="1"/>
    <xf numFmtId="167" fontId="13" fillId="0" borderId="3" xfId="0" applyNumberFormat="1" applyFont="1" applyBorder="1" applyAlignment="1">
      <alignment horizontal="center"/>
    </xf>
    <xf numFmtId="166" fontId="10" fillId="6" borderId="5" xfId="0" applyNumberFormat="1" applyFont="1" applyFill="1" applyBorder="1" applyAlignment="1">
      <alignment horizontal="right"/>
    </xf>
    <xf numFmtId="165" fontId="10" fillId="6" borderId="0" xfId="0" applyNumberFormat="1" applyFont="1" applyFill="1" applyAlignment="1">
      <alignment horizontal="right"/>
    </xf>
    <xf numFmtId="165" fontId="10" fillId="6" borderId="0" xfId="0" applyNumberFormat="1" applyFont="1" applyFill="1"/>
    <xf numFmtId="165" fontId="10" fillId="6" borderId="6" xfId="0" applyNumberFormat="1" applyFont="1" applyFill="1" applyBorder="1"/>
    <xf numFmtId="166" fontId="10" fillId="6" borderId="5" xfId="0" applyNumberFormat="1" applyFont="1" applyFill="1" applyBorder="1"/>
    <xf numFmtId="167" fontId="10" fillId="6" borderId="0" xfId="0" applyNumberFormat="1" applyFont="1" applyFill="1"/>
    <xf numFmtId="168" fontId="10" fillId="6" borderId="6" xfId="0" applyNumberFormat="1" applyFont="1" applyFill="1" applyBorder="1"/>
    <xf numFmtId="166" fontId="10" fillId="0" borderId="5" xfId="0" applyNumberFormat="1" applyFont="1" applyBorder="1" applyAlignment="1">
      <alignment horizontal="right"/>
    </xf>
    <xf numFmtId="165" fontId="10" fillId="0" borderId="0" xfId="0" applyNumberFormat="1" applyFont="1" applyAlignment="1">
      <alignment horizontal="right"/>
    </xf>
    <xf numFmtId="165" fontId="10" fillId="0" borderId="6" xfId="0" applyNumberFormat="1" applyFont="1" applyBorder="1"/>
    <xf numFmtId="166" fontId="10" fillId="0" borderId="5" xfId="0" applyNumberFormat="1" applyFont="1" applyBorder="1"/>
    <xf numFmtId="168" fontId="10" fillId="0" borderId="6" xfId="0" applyNumberFormat="1" applyFont="1" applyBorder="1"/>
    <xf numFmtId="0" fontId="10" fillId="0" borderId="6" xfId="0" applyFont="1" applyBorder="1"/>
    <xf numFmtId="168" fontId="10" fillId="6" borderId="0" xfId="0" applyNumberFormat="1" applyFont="1" applyFill="1"/>
    <xf numFmtId="166" fontId="10" fillId="6" borderId="7" xfId="0" applyNumberFormat="1" applyFont="1" applyFill="1" applyBorder="1"/>
    <xf numFmtId="165" fontId="10" fillId="6" borderId="8" xfId="0" applyNumberFormat="1" applyFont="1" applyFill="1" applyBorder="1"/>
    <xf numFmtId="165" fontId="10" fillId="6" borderId="9" xfId="0" applyNumberFormat="1" applyFont="1" applyFill="1" applyBorder="1"/>
    <xf numFmtId="167" fontId="10" fillId="6" borderId="8" xfId="0" applyNumberFormat="1" applyFont="1" applyFill="1" applyBorder="1"/>
    <xf numFmtId="168" fontId="10" fillId="6" borderId="9" xfId="0" applyNumberFormat="1" applyFont="1" applyFill="1" applyBorder="1"/>
    <xf numFmtId="166" fontId="12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166" fontId="10" fillId="0" borderId="0" xfId="0" applyNumberFormat="1" applyFont="1"/>
    <xf numFmtId="166" fontId="10" fillId="0" borderId="0" xfId="0" applyNumberFormat="1" applyFont="1" applyAlignment="1">
      <alignment horizontal="center"/>
    </xf>
    <xf numFmtId="167" fontId="10" fillId="0" borderId="0" xfId="0" applyNumberFormat="1" applyFont="1"/>
    <xf numFmtId="166" fontId="13" fillId="0" borderId="0" xfId="0" applyNumberFormat="1" applyFont="1"/>
    <xf numFmtId="169" fontId="10" fillId="0" borderId="0" xfId="0" applyNumberFormat="1" applyFont="1"/>
    <xf numFmtId="0" fontId="15" fillId="0" borderId="0" xfId="0" applyFont="1"/>
    <xf numFmtId="0" fontId="16" fillId="7" borderId="1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2" fillId="0" borderId="0" xfId="0" applyFont="1"/>
    <xf numFmtId="165" fontId="13" fillId="0" borderId="0" xfId="0" applyNumberFormat="1" applyFont="1"/>
    <xf numFmtId="0" fontId="14" fillId="8" borderId="0" xfId="0" applyFont="1" applyFill="1"/>
    <xf numFmtId="165" fontId="13" fillId="8" borderId="0" xfId="0" applyNumberFormat="1" applyFont="1" applyFill="1"/>
    <xf numFmtId="0" fontId="17" fillId="9" borderId="0" xfId="0" applyFont="1" applyFill="1"/>
    <xf numFmtId="165" fontId="18" fillId="9" borderId="0" xfId="0" applyNumberFormat="1" applyFont="1" applyFill="1"/>
    <xf numFmtId="0" fontId="17" fillId="10" borderId="0" xfId="0" applyFont="1" applyFill="1"/>
    <xf numFmtId="169" fontId="18" fillId="10" borderId="0" xfId="0" applyNumberFormat="1" applyFont="1" applyFill="1"/>
    <xf numFmtId="0" fontId="14" fillId="11" borderId="0" xfId="0" applyFont="1" applyFill="1"/>
    <xf numFmtId="169" fontId="10" fillId="11" borderId="0" xfId="0" applyNumberFormat="1" applyFont="1" applyFill="1"/>
    <xf numFmtId="0" fontId="10" fillId="8" borderId="0" xfId="0" applyFont="1" applyFill="1"/>
    <xf numFmtId="165" fontId="10" fillId="8" borderId="0" xfId="0" applyNumberFormat="1" applyFont="1" applyFill="1"/>
    <xf numFmtId="0" fontId="18" fillId="9" borderId="0" xfId="0" applyFont="1" applyFill="1"/>
    <xf numFmtId="0" fontId="18" fillId="10" borderId="0" xfId="0" applyFont="1" applyFill="1"/>
    <xf numFmtId="0" fontId="10" fillId="11" borderId="0" xfId="0" applyFont="1" applyFill="1"/>
    <xf numFmtId="169" fontId="14" fillId="11" borderId="0" xfId="0" applyNumberFormat="1" applyFont="1" applyFill="1"/>
    <xf numFmtId="165" fontId="14" fillId="8" borderId="0" xfId="0" applyNumberFormat="1" applyFont="1" applyFill="1"/>
    <xf numFmtId="165" fontId="17" fillId="9" borderId="0" xfId="0" applyNumberFormat="1" applyFont="1" applyFill="1"/>
    <xf numFmtId="169" fontId="17" fillId="10" borderId="0" xfId="0" applyNumberFormat="1" applyFont="1" applyFill="1"/>
    <xf numFmtId="168" fontId="14" fillId="12" borderId="0" xfId="0" applyNumberFormat="1" applyFont="1" applyFill="1"/>
    <xf numFmtId="165" fontId="10" fillId="12" borderId="0" xfId="0" applyNumberFormat="1" applyFont="1" applyFill="1"/>
    <xf numFmtId="0" fontId="19" fillId="13" borderId="0" xfId="0" applyFont="1" applyFill="1"/>
    <xf numFmtId="165" fontId="20" fillId="13" borderId="0" xfId="0" applyNumberFormat="1" applyFont="1" applyFill="1"/>
    <xf numFmtId="0" fontId="14" fillId="14" borderId="0" xfId="0" applyFont="1" applyFill="1"/>
    <xf numFmtId="169" fontId="10" fillId="14" borderId="0" xfId="0" applyNumberFormat="1" applyFont="1" applyFill="1"/>
    <xf numFmtId="168" fontId="10" fillId="12" borderId="0" xfId="0" applyNumberFormat="1" applyFont="1" applyFill="1"/>
    <xf numFmtId="0" fontId="20" fillId="13" borderId="0" xfId="0" applyFont="1" applyFill="1"/>
    <xf numFmtId="0" fontId="10" fillId="14" borderId="0" xfId="0" applyFont="1" applyFill="1"/>
    <xf numFmtId="169" fontId="14" fillId="14" borderId="0" xfId="0" applyNumberFormat="1" applyFont="1" applyFill="1"/>
    <xf numFmtId="165" fontId="14" fillId="12" borderId="0" xfId="0" applyNumberFormat="1" applyFont="1" applyFill="1"/>
    <xf numFmtId="165" fontId="19" fillId="13" borderId="0" xfId="0" applyNumberFormat="1" applyFont="1" applyFill="1"/>
    <xf numFmtId="0" fontId="14" fillId="15" borderId="0" xfId="0" applyFont="1" applyFill="1"/>
    <xf numFmtId="169" fontId="10" fillId="15" borderId="0" xfId="0" applyNumberFormat="1" applyFont="1" applyFill="1"/>
    <xf numFmtId="0" fontId="10" fillId="15" borderId="0" xfId="0" applyFont="1" applyFill="1"/>
    <xf numFmtId="168" fontId="14" fillId="16" borderId="0" xfId="0" applyNumberFormat="1" applyFont="1" applyFill="1"/>
    <xf numFmtId="165" fontId="10" fillId="16" borderId="0" xfId="0" applyNumberFormat="1" applyFont="1" applyFill="1"/>
    <xf numFmtId="165" fontId="14" fillId="17" borderId="0" xfId="0" applyNumberFormat="1" applyFont="1" applyFill="1"/>
    <xf numFmtId="165" fontId="10" fillId="17" borderId="0" xfId="0" applyNumberFormat="1" applyFont="1" applyFill="1"/>
    <xf numFmtId="0" fontId="10" fillId="16" borderId="0" xfId="0" applyFont="1" applyFill="1"/>
    <xf numFmtId="0" fontId="14" fillId="16" borderId="0" xfId="0" applyFont="1" applyFill="1"/>
    <xf numFmtId="165" fontId="14" fillId="16" borderId="0" xfId="0" applyNumberFormat="1" applyFont="1" applyFill="1"/>
    <xf numFmtId="169" fontId="14" fillId="15" borderId="0" xfId="0" applyNumberFormat="1" applyFont="1" applyFill="1"/>
    <xf numFmtId="165" fontId="20" fillId="0" borderId="6" xfId="0" applyNumberFormat="1" applyFont="1" applyBorder="1"/>
    <xf numFmtId="166" fontId="10" fillId="0" borderId="10" xfId="0" applyNumberFormat="1" applyFont="1" applyBorder="1" applyAlignment="1">
      <alignment horizontal="right"/>
    </xf>
    <xf numFmtId="166" fontId="10" fillId="0" borderId="10" xfId="0" applyNumberFormat="1" applyFont="1" applyBorder="1"/>
    <xf numFmtId="0" fontId="0" fillId="0" borderId="10" xfId="0" applyBorder="1"/>
    <xf numFmtId="0" fontId="10" fillId="0" borderId="11" xfId="0" applyFont="1" applyBorder="1"/>
    <xf numFmtId="168" fontId="10" fillId="0" borderId="11" xfId="0" applyNumberFormat="1" applyFont="1" applyBorder="1"/>
    <xf numFmtId="0" fontId="0" fillId="0" borderId="11" xfId="0" applyBorder="1"/>
    <xf numFmtId="170" fontId="10" fillId="0" borderId="0" xfId="0" applyNumberFormat="1" applyFont="1"/>
    <xf numFmtId="0" fontId="17" fillId="18" borderId="0" xfId="0" applyFont="1" applyFill="1"/>
    <xf numFmtId="0" fontId="18" fillId="18" borderId="0" xfId="0" applyFont="1" applyFill="1"/>
    <xf numFmtId="169" fontId="18" fillId="19" borderId="0" xfId="0" applyNumberFormat="1" applyFont="1" applyFill="1"/>
    <xf numFmtId="0" fontId="17" fillId="20" borderId="0" xfId="0" applyFont="1" applyFill="1"/>
    <xf numFmtId="170" fontId="18" fillId="20" borderId="0" xfId="0" applyNumberFormat="1" applyFont="1" applyFill="1"/>
    <xf numFmtId="0" fontId="18" fillId="20" borderId="0" xfId="0" applyFont="1" applyFill="1"/>
    <xf numFmtId="169" fontId="18" fillId="21" borderId="0" xfId="0" applyNumberFormat="1" applyFont="1" applyFill="1"/>
    <xf numFmtId="169" fontId="17" fillId="19" borderId="0" xfId="0" applyNumberFormat="1" applyFont="1" applyFill="1"/>
    <xf numFmtId="168" fontId="10" fillId="6" borderId="11" xfId="0" applyNumberFormat="1" applyFont="1" applyFill="1" applyBorder="1"/>
    <xf numFmtId="166" fontId="10" fillId="6" borderId="10" xfId="0" applyNumberFormat="1" applyFont="1" applyFill="1" applyBorder="1"/>
    <xf numFmtId="0" fontId="9" fillId="0" borderId="0" xfId="5" applyFont="1" applyBorder="1" applyProtection="1"/>
    <xf numFmtId="165" fontId="10" fillId="6" borderId="11" xfId="0" applyNumberFormat="1" applyFont="1" applyFill="1" applyBorder="1"/>
    <xf numFmtId="166" fontId="11" fillId="0" borderId="0" xfId="0" applyNumberFormat="1" applyFont="1"/>
    <xf numFmtId="166" fontId="14" fillId="0" borderId="0" xfId="0" applyNumberFormat="1" applyFont="1" applyAlignment="1">
      <alignment horizontal="center"/>
    </xf>
    <xf numFmtId="0" fontId="16" fillId="7" borderId="5" xfId="0" applyFont="1" applyFill="1" applyBorder="1" applyAlignment="1">
      <alignment horizontal="center"/>
    </xf>
    <xf numFmtId="165" fontId="10" fillId="0" borderId="0" xfId="0" applyNumberFormat="1" applyFont="1" applyBorder="1"/>
    <xf numFmtId="167" fontId="0" fillId="0" borderId="0" xfId="0" applyNumberFormat="1" applyBorder="1"/>
  </cellXfs>
  <cellStyles count="14">
    <cellStyle name="Accent 1 5" xfId="1" xr:uid="{00000000-0005-0000-0000-000006000000}"/>
    <cellStyle name="Accent 2 6" xfId="2" xr:uid="{00000000-0005-0000-0000-000007000000}"/>
    <cellStyle name="Accent 3 7" xfId="3" xr:uid="{00000000-0005-0000-0000-000008000000}"/>
    <cellStyle name="Accent 4" xfId="4" xr:uid="{00000000-0005-0000-0000-000009000000}"/>
    <cellStyle name="Default 8" xfId="5" xr:uid="{00000000-0005-0000-0000-00000A000000}"/>
    <cellStyle name="Error 9" xfId="6" xr:uid="{00000000-0005-0000-0000-00000B000000}"/>
    <cellStyle name="Footnote 10" xfId="7" xr:uid="{00000000-0005-0000-0000-00000C000000}"/>
    <cellStyle name="Heading 11" xfId="8" xr:uid="{00000000-0005-0000-0000-00000D000000}"/>
    <cellStyle name="Hyperlink 12" xfId="9" xr:uid="{00000000-0005-0000-0000-00000E000000}"/>
    <cellStyle name="Normal" xfId="0" builtinId="0"/>
    <cellStyle name="Result 13" xfId="10" xr:uid="{00000000-0005-0000-0000-00000F000000}"/>
    <cellStyle name="Status 14" xfId="11" xr:uid="{00000000-0005-0000-0000-000010000000}"/>
    <cellStyle name="Text 15" xfId="12" xr:uid="{00000000-0005-0000-0000-000011000000}"/>
    <cellStyle name="Warning 16" xfId="13" xr:uid="{00000000-0005-0000-0000-000012000000}"/>
  </cellStyles>
  <dxfs count="0"/>
  <tableStyles count="0" defaultTableStyle="TableStyleMedium2" defaultPivotStyle="PivotStyleLight16"/>
  <colors>
    <mruColors>
      <color rgb="FF2D2A4A"/>
      <color rgb="FFC8102E"/>
      <color rgb="FFDA25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Liberation Sans11"/>
        <a:ea typeface="Basic Roman"/>
        <a:cs typeface="Basic Roman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C173"/>
  <sheetViews>
    <sheetView tabSelected="1" topLeftCell="A88" zoomScale="160" zoomScaleNormal="160" workbookViewId="0">
      <selection activeCell="M98" sqref="M98"/>
    </sheetView>
  </sheetViews>
  <sheetFormatPr baseColWidth="10" defaultColWidth="10.6640625" defaultRowHeight="13.5" customHeight="1"/>
  <cols>
    <col min="1" max="1" width="1.5" style="2" customWidth="1"/>
    <col min="2" max="2" width="10.1640625" style="3" customWidth="1"/>
    <col min="3" max="3" width="10.83203125" style="4" customWidth="1"/>
    <col min="4" max="5" width="10.5" style="4" customWidth="1"/>
    <col min="6" max="6" width="24.6640625" style="2" bestFit="1" customWidth="1"/>
    <col min="7" max="7" width="1.5" style="2" customWidth="1"/>
    <col min="8" max="8" width="10.1640625" style="5" customWidth="1"/>
    <col min="9" max="9" width="10" style="4" bestFit="1" customWidth="1"/>
    <col min="10" max="11" width="10.5" style="4" customWidth="1"/>
    <col min="12" max="12" width="10.83203125" style="6" customWidth="1"/>
    <col min="13" max="13" width="11.1640625" style="6" customWidth="1"/>
    <col min="14" max="14" width="20.5" style="2" bestFit="1" customWidth="1"/>
    <col min="15" max="15" width="14.1640625" customWidth="1"/>
    <col min="16" max="1016" width="14.1640625" style="2" customWidth="1"/>
    <col min="1017" max="1017" width="10.6640625" style="2"/>
    <col min="1018" max="16384" width="10.6640625" style="1"/>
  </cols>
  <sheetData>
    <row r="1" spans="2:14" ht="20">
      <c r="B1" s="108" t="s">
        <v>0</v>
      </c>
      <c r="C1" s="108"/>
      <c r="D1" s="108"/>
      <c r="E1" s="108"/>
    </row>
    <row r="3" spans="2:14" ht="15">
      <c r="B3" s="7" t="s">
        <v>1</v>
      </c>
      <c r="C3" s="8"/>
      <c r="D3" s="8"/>
      <c r="E3" s="9"/>
      <c r="H3" s="10" t="s">
        <v>2</v>
      </c>
      <c r="N3" s="11"/>
    </row>
    <row r="4" spans="2:14" ht="15">
      <c r="N4" s="11"/>
    </row>
    <row r="5" spans="2:14" ht="15">
      <c r="B5" s="12" t="s">
        <v>3</v>
      </c>
      <c r="C5" s="13" t="s">
        <v>4</v>
      </c>
      <c r="D5" s="13" t="s">
        <v>5</v>
      </c>
      <c r="E5" s="13" t="s">
        <v>6</v>
      </c>
      <c r="F5" s="14" t="s">
        <v>7</v>
      </c>
      <c r="H5" s="12" t="s">
        <v>3</v>
      </c>
      <c r="I5" s="13" t="s">
        <v>4</v>
      </c>
      <c r="J5" s="13" t="s">
        <v>141</v>
      </c>
      <c r="K5" s="13" t="s">
        <v>6</v>
      </c>
      <c r="L5" s="15" t="s">
        <v>8</v>
      </c>
      <c r="M5" s="15" t="s">
        <v>142</v>
      </c>
      <c r="N5" s="14" t="s">
        <v>7</v>
      </c>
    </row>
    <row r="6" spans="2:14" ht="15">
      <c r="B6" s="16">
        <v>45658</v>
      </c>
      <c r="C6" s="17">
        <v>33526</v>
      </c>
      <c r="D6" s="18"/>
      <c r="E6" s="18"/>
      <c r="F6" s="19"/>
      <c r="H6" s="20">
        <v>45658</v>
      </c>
      <c r="I6" s="18">
        <v>6627.83</v>
      </c>
      <c r="J6" s="18"/>
      <c r="K6" s="18"/>
      <c r="L6" s="21"/>
      <c r="M6" s="21"/>
      <c r="N6" s="22"/>
    </row>
    <row r="7" spans="2:14" ht="15">
      <c r="B7" s="23">
        <v>45658</v>
      </c>
      <c r="C7" s="24"/>
      <c r="E7" s="4">
        <v>-300</v>
      </c>
      <c r="F7" s="25" t="s">
        <v>9</v>
      </c>
      <c r="H7" s="26"/>
      <c r="L7" s="4"/>
      <c r="M7" s="4"/>
      <c r="N7" s="27"/>
    </row>
    <row r="8" spans="2:14" ht="15">
      <c r="B8" s="23">
        <v>45662</v>
      </c>
      <c r="E8" s="4">
        <v>-236</v>
      </c>
      <c r="F8" s="28" t="s">
        <v>10</v>
      </c>
      <c r="H8" s="26"/>
      <c r="L8" s="4"/>
      <c r="M8" s="4"/>
      <c r="N8" s="28"/>
    </row>
    <row r="9" spans="2:14" ht="15">
      <c r="B9" s="23">
        <v>45667</v>
      </c>
      <c r="D9" s="4">
        <v>3300</v>
      </c>
      <c r="F9" s="28" t="s">
        <v>8</v>
      </c>
      <c r="H9" s="26">
        <v>45667</v>
      </c>
      <c r="L9" s="4">
        <v>-3300</v>
      </c>
      <c r="M9" s="4"/>
      <c r="N9" s="27" t="s">
        <v>8</v>
      </c>
    </row>
    <row r="10" spans="2:14" ht="15">
      <c r="B10" s="23">
        <v>45677</v>
      </c>
      <c r="E10" s="4">
        <v>-108</v>
      </c>
      <c r="F10" s="28" t="s">
        <v>11</v>
      </c>
      <c r="H10" s="26">
        <v>45688</v>
      </c>
      <c r="M10" s="4">
        <v>-1882</v>
      </c>
      <c r="N10" s="28" t="s">
        <v>12</v>
      </c>
    </row>
    <row r="11" spans="2:14" ht="15">
      <c r="B11" s="26">
        <v>45692</v>
      </c>
      <c r="E11" s="4">
        <v>-1466</v>
      </c>
      <c r="F11" s="28" t="s">
        <v>13</v>
      </c>
      <c r="H11" s="26">
        <v>45692</v>
      </c>
      <c r="J11" s="4">
        <v>5600</v>
      </c>
      <c r="L11" s="4"/>
      <c r="M11" s="4"/>
      <c r="N11" s="28" t="s">
        <v>14</v>
      </c>
    </row>
    <row r="12" spans="2:14" ht="15">
      <c r="B12" s="26">
        <v>45695</v>
      </c>
      <c r="E12" s="4">
        <v>-1120</v>
      </c>
      <c r="F12" s="28" t="s">
        <v>15</v>
      </c>
      <c r="H12" s="23"/>
      <c r="N12" s="28"/>
    </row>
    <row r="13" spans="2:14" ht="15">
      <c r="B13" s="16">
        <v>45695</v>
      </c>
      <c r="C13" s="17">
        <f>SUM(C6:E12)</f>
        <v>33596</v>
      </c>
      <c r="D13" s="18"/>
      <c r="E13" s="18"/>
      <c r="F13" s="19"/>
      <c r="H13" s="23"/>
      <c r="N13" s="28"/>
    </row>
    <row r="14" spans="2:14" ht="15">
      <c r="B14" s="26">
        <v>45695</v>
      </c>
      <c r="E14" s="4">
        <v>-218</v>
      </c>
      <c r="F14" s="28" t="s">
        <v>16</v>
      </c>
      <c r="H14" s="23"/>
      <c r="N14" s="28"/>
    </row>
    <row r="15" spans="2:14" ht="15">
      <c r="B15" s="26">
        <v>45696</v>
      </c>
      <c r="E15" s="4">
        <v>-275</v>
      </c>
      <c r="F15" s="25" t="s">
        <v>17</v>
      </c>
      <c r="H15" s="26"/>
      <c r="L15" s="4"/>
      <c r="M15" s="4"/>
      <c r="N15" s="28"/>
    </row>
    <row r="16" spans="2:14" ht="15">
      <c r="B16" s="26">
        <v>45698</v>
      </c>
      <c r="E16" s="4">
        <v>-200</v>
      </c>
      <c r="F16" s="28" t="s">
        <v>18</v>
      </c>
      <c r="H16" s="26"/>
      <c r="L16" s="4"/>
      <c r="M16" s="4"/>
      <c r="N16" s="28"/>
    </row>
    <row r="17" spans="2:14" ht="15">
      <c r="B17" s="23" t="s">
        <v>19</v>
      </c>
      <c r="E17" s="4">
        <v>-2228</v>
      </c>
      <c r="F17" s="28" t="s">
        <v>20</v>
      </c>
      <c r="H17" s="23"/>
      <c r="N17" s="28"/>
    </row>
    <row r="18" spans="2:14" ht="15">
      <c r="B18" s="23" t="s">
        <v>19</v>
      </c>
      <c r="E18" s="4">
        <v>-87</v>
      </c>
      <c r="F18" s="28" t="s">
        <v>21</v>
      </c>
      <c r="H18" s="26"/>
      <c r="L18" s="4"/>
      <c r="M18" s="4"/>
      <c r="N18" s="28"/>
    </row>
    <row r="19" spans="2:14" ht="15">
      <c r="B19" s="23" t="s">
        <v>22</v>
      </c>
      <c r="E19" s="4">
        <v>-400</v>
      </c>
      <c r="F19" s="28" t="s">
        <v>23</v>
      </c>
      <c r="H19" s="26"/>
      <c r="L19" s="4"/>
      <c r="M19" s="4"/>
      <c r="N19" s="28"/>
    </row>
    <row r="20" spans="2:14" ht="15">
      <c r="B20" s="16" t="s">
        <v>22</v>
      </c>
      <c r="C20" s="17">
        <f>SUM(C13:E19)</f>
        <v>30188</v>
      </c>
      <c r="D20" s="18"/>
      <c r="E20" s="18"/>
      <c r="F20" s="19"/>
      <c r="H20" s="26"/>
      <c r="L20" s="4"/>
      <c r="M20" s="4"/>
      <c r="N20" s="28"/>
    </row>
    <row r="21" spans="2:14" ht="15">
      <c r="B21" s="23" t="s">
        <v>24</v>
      </c>
      <c r="C21" s="24"/>
      <c r="E21" s="4">
        <v>-607.66999999999996</v>
      </c>
      <c r="F21" s="25" t="s">
        <v>25</v>
      </c>
      <c r="H21" s="26"/>
      <c r="L21" s="4"/>
      <c r="M21" s="4"/>
      <c r="N21" s="28"/>
    </row>
    <row r="22" spans="2:14" ht="15">
      <c r="B22" s="23" t="s">
        <v>26</v>
      </c>
      <c r="C22" s="24"/>
      <c r="E22" s="4">
        <v>-267</v>
      </c>
      <c r="F22" s="25" t="s">
        <v>27</v>
      </c>
      <c r="H22" s="26"/>
      <c r="L22" s="4"/>
      <c r="M22" s="4"/>
      <c r="N22" s="28"/>
    </row>
    <row r="23" spans="2:14" ht="15">
      <c r="B23" s="23" t="s">
        <v>28</v>
      </c>
      <c r="C23" s="24"/>
      <c r="E23" s="4">
        <v>-375</v>
      </c>
      <c r="F23" s="25" t="s">
        <v>29</v>
      </c>
      <c r="H23" s="26"/>
      <c r="L23" s="4"/>
      <c r="M23" s="4"/>
      <c r="N23" s="28"/>
    </row>
    <row r="24" spans="2:14" ht="15">
      <c r="B24" s="23" t="s">
        <v>30</v>
      </c>
      <c r="C24" s="24"/>
      <c r="E24" s="4">
        <v>-196</v>
      </c>
      <c r="F24" s="25" t="s">
        <v>31</v>
      </c>
      <c r="H24" s="23"/>
      <c r="N24" s="28"/>
    </row>
    <row r="25" spans="2:14" ht="15">
      <c r="B25" s="23" t="s">
        <v>32</v>
      </c>
      <c r="C25" s="24"/>
      <c r="E25" s="4">
        <v>-800</v>
      </c>
      <c r="F25" s="25" t="s">
        <v>33</v>
      </c>
      <c r="H25" s="26"/>
      <c r="L25" s="4"/>
      <c r="M25" s="4"/>
      <c r="N25" s="27"/>
    </row>
    <row r="26" spans="2:14" ht="15">
      <c r="B26" s="26">
        <v>45719</v>
      </c>
      <c r="C26" s="24"/>
      <c r="D26" s="4">
        <v>5000</v>
      </c>
      <c r="F26" s="25" t="s">
        <v>8</v>
      </c>
      <c r="H26" s="26">
        <v>45717</v>
      </c>
      <c r="L26" s="4">
        <v>-5000</v>
      </c>
      <c r="M26" s="4"/>
      <c r="N26" s="27" t="s">
        <v>8</v>
      </c>
    </row>
    <row r="27" spans="2:14" ht="15">
      <c r="B27" s="26">
        <v>45721</v>
      </c>
      <c r="E27" s="4">
        <v>-770</v>
      </c>
      <c r="F27" s="27" t="s">
        <v>34</v>
      </c>
      <c r="H27" s="26"/>
      <c r="L27" s="4"/>
      <c r="M27" s="4"/>
      <c r="N27" s="28"/>
    </row>
    <row r="28" spans="2:14" ht="15">
      <c r="B28" s="26">
        <v>45724</v>
      </c>
      <c r="E28" s="4">
        <v>-105</v>
      </c>
      <c r="F28" s="27" t="s">
        <v>35</v>
      </c>
      <c r="H28" s="26"/>
      <c r="L28" s="4"/>
      <c r="M28" s="4"/>
      <c r="N28" s="27"/>
    </row>
    <row r="29" spans="2:14" ht="15">
      <c r="B29" s="26">
        <v>45724</v>
      </c>
      <c r="E29" s="4">
        <v>-74</v>
      </c>
      <c r="F29" s="27" t="s">
        <v>36</v>
      </c>
      <c r="H29" s="26"/>
      <c r="L29" s="4"/>
      <c r="M29" s="4"/>
      <c r="N29" s="27"/>
    </row>
    <row r="30" spans="2:14" ht="15">
      <c r="B30" s="26">
        <v>45724</v>
      </c>
      <c r="E30" s="4">
        <f>-CostBlocks25!$O$10+CostBlocks25!$O$8</f>
        <v>-476</v>
      </c>
      <c r="F30" s="27" t="s">
        <v>37</v>
      </c>
      <c r="H30" s="26"/>
      <c r="L30" s="4"/>
      <c r="M30" s="4"/>
      <c r="N30" s="27"/>
    </row>
    <row r="31" spans="2:14" ht="15">
      <c r="B31" s="26">
        <v>45724</v>
      </c>
      <c r="E31" s="4">
        <v>-105</v>
      </c>
      <c r="F31" s="27" t="s">
        <v>38</v>
      </c>
      <c r="H31" s="26"/>
      <c r="L31" s="4"/>
      <c r="M31" s="4"/>
      <c r="N31" s="27"/>
    </row>
    <row r="32" spans="2:14" ht="15">
      <c r="B32" s="26">
        <v>45729</v>
      </c>
      <c r="D32" s="4">
        <v>106.73</v>
      </c>
      <c r="F32" s="28" t="s">
        <v>11</v>
      </c>
      <c r="H32" s="26"/>
      <c r="L32" s="4"/>
      <c r="M32" s="4"/>
      <c r="N32" s="27"/>
    </row>
    <row r="33" spans="2:14" ht="15">
      <c r="B33" s="26">
        <v>45730</v>
      </c>
      <c r="E33" s="4">
        <v>-282</v>
      </c>
      <c r="F33" s="27" t="s">
        <v>39</v>
      </c>
      <c r="H33" s="26"/>
      <c r="L33" s="4"/>
      <c r="M33" s="4"/>
      <c r="N33" s="27"/>
    </row>
    <row r="34" spans="2:14" ht="15">
      <c r="B34" s="26">
        <v>45731</v>
      </c>
      <c r="E34" s="4">
        <v>-200</v>
      </c>
      <c r="F34" s="27" t="s">
        <v>40</v>
      </c>
      <c r="H34" s="23"/>
      <c r="N34" s="28"/>
    </row>
    <row r="35" spans="2:14" ht="15">
      <c r="B35" s="26">
        <v>45731</v>
      </c>
      <c r="E35" s="4">
        <v>-200</v>
      </c>
      <c r="F35" s="27" t="s">
        <v>41</v>
      </c>
      <c r="H35" s="23"/>
      <c r="N35" s="28"/>
    </row>
    <row r="36" spans="2:14" ht="15">
      <c r="B36" s="26">
        <v>45732</v>
      </c>
      <c r="E36" s="4">
        <v>-331.5</v>
      </c>
      <c r="F36" s="27" t="s">
        <v>42</v>
      </c>
      <c r="H36" s="23"/>
      <c r="N36" s="28"/>
    </row>
    <row r="37" spans="2:14" ht="15">
      <c r="B37" s="16">
        <v>45732</v>
      </c>
      <c r="C37" s="17">
        <f>SUM(C20:E36)</f>
        <v>30505.56</v>
      </c>
      <c r="D37" s="18"/>
      <c r="E37" s="18"/>
      <c r="F37" s="19"/>
      <c r="H37" s="26"/>
      <c r="L37" s="11"/>
      <c r="M37" s="11"/>
      <c r="N37" s="27"/>
    </row>
    <row r="38" spans="2:14" ht="15">
      <c r="B38" s="26">
        <v>45733</v>
      </c>
      <c r="E38" s="4">
        <v>-456.12</v>
      </c>
      <c r="F38" s="25" t="s">
        <v>43</v>
      </c>
      <c r="H38" s="23"/>
      <c r="N38" s="28"/>
    </row>
    <row r="39" spans="2:14" ht="15">
      <c r="B39" s="26">
        <v>45747</v>
      </c>
      <c r="E39" s="4">
        <v>-400</v>
      </c>
      <c r="F39" s="27" t="s">
        <v>44</v>
      </c>
      <c r="H39" s="26">
        <v>45747</v>
      </c>
      <c r="K39" s="4">
        <f>-3*CostBlocks25!$C$24</f>
        <v>-528</v>
      </c>
      <c r="L39" s="4"/>
      <c r="M39" s="4"/>
      <c r="N39" s="28" t="s">
        <v>45</v>
      </c>
    </row>
    <row r="40" spans="2:14" ht="15">
      <c r="B40" s="20">
        <v>45748</v>
      </c>
      <c r="C40" s="18">
        <f>SUM(C37:E39)</f>
        <v>29649.440000000002</v>
      </c>
      <c r="D40" s="18"/>
      <c r="E40" s="18"/>
      <c r="F40" s="22"/>
      <c r="H40" s="20">
        <v>45748</v>
      </c>
      <c r="I40" s="18">
        <f>SUM(I6:M39)</f>
        <v>1517.83</v>
      </c>
      <c r="J40" s="18"/>
      <c r="K40" s="18"/>
      <c r="L40" s="29"/>
      <c r="M40" s="29"/>
      <c r="N40" s="22"/>
    </row>
    <row r="41" spans="2:14" s="1" customFormat="1" ht="14">
      <c r="B41" s="26">
        <v>45754</v>
      </c>
      <c r="C41" s="4"/>
      <c r="D41" s="4"/>
      <c r="E41" s="4">
        <v>-400</v>
      </c>
      <c r="F41" s="27" t="s">
        <v>46</v>
      </c>
      <c r="H41" s="26"/>
      <c r="I41" s="4"/>
      <c r="J41" s="4"/>
      <c r="K41" s="4"/>
      <c r="L41" s="11"/>
      <c r="M41" s="11"/>
      <c r="N41" s="27"/>
    </row>
    <row r="42" spans="2:14" s="1" customFormat="1" ht="14">
      <c r="B42" s="26">
        <v>45754</v>
      </c>
      <c r="C42" s="4"/>
      <c r="D42" s="4"/>
      <c r="E42" s="4">
        <v>-60</v>
      </c>
      <c r="F42" s="27" t="s">
        <v>47</v>
      </c>
      <c r="H42" s="26"/>
      <c r="I42" s="4"/>
      <c r="J42" s="4"/>
      <c r="K42" s="4"/>
      <c r="L42" s="11"/>
      <c r="M42" s="11"/>
      <c r="N42" s="27"/>
    </row>
    <row r="43" spans="2:14" s="1" customFormat="1" ht="14">
      <c r="B43" s="26">
        <v>45754</v>
      </c>
      <c r="C43" s="4"/>
      <c r="D43" s="4"/>
      <c r="E43" s="4">
        <v>-689.44</v>
      </c>
      <c r="F43" s="27" t="s">
        <v>48</v>
      </c>
      <c r="H43" s="26"/>
      <c r="I43" s="4"/>
      <c r="J43" s="4"/>
      <c r="K43" s="4"/>
      <c r="L43" s="11"/>
      <c r="M43" s="11"/>
      <c r="N43" s="27"/>
    </row>
    <row r="44" spans="2:14" ht="15">
      <c r="B44" s="26">
        <v>45758</v>
      </c>
      <c r="E44" s="4">
        <f>-CostBlocks25!$I$17</f>
        <v>-818</v>
      </c>
      <c r="F44" s="28" t="s">
        <v>49</v>
      </c>
      <c r="H44" s="23"/>
      <c r="N44" s="28"/>
    </row>
    <row r="45" spans="2:14" ht="15">
      <c r="B45" s="26">
        <v>45762</v>
      </c>
      <c r="E45" s="4">
        <v>-400</v>
      </c>
      <c r="F45" s="28" t="s">
        <v>48</v>
      </c>
      <c r="H45" s="23"/>
      <c r="N45" s="28"/>
    </row>
    <row r="46" spans="2:14" ht="15">
      <c r="B46" s="20">
        <v>45755</v>
      </c>
      <c r="C46" s="18">
        <f>SUM(C40:E45)</f>
        <v>27282.000000000004</v>
      </c>
      <c r="D46" s="18"/>
      <c r="E46" s="18"/>
      <c r="F46" s="22"/>
      <c r="H46" s="26"/>
      <c r="L46" s="11"/>
      <c r="M46" s="11"/>
      <c r="N46" s="27"/>
    </row>
    <row r="47" spans="2:14" ht="15">
      <c r="B47" s="26">
        <v>45769</v>
      </c>
      <c r="E47" s="4">
        <f>-CostBlocks25!$I$24</f>
        <v>-899</v>
      </c>
      <c r="F47" s="27" t="s">
        <v>50</v>
      </c>
      <c r="H47" s="26"/>
      <c r="L47" s="11"/>
      <c r="M47" s="11"/>
      <c r="N47" s="27"/>
    </row>
    <row r="48" spans="2:14" ht="15">
      <c r="B48" s="26">
        <v>45779</v>
      </c>
      <c r="E48" s="4">
        <v>-1466</v>
      </c>
      <c r="F48" s="28" t="s">
        <v>13</v>
      </c>
      <c r="H48" s="26">
        <v>45776</v>
      </c>
      <c r="L48" s="11"/>
      <c r="M48" s="4">
        <v>-436.86</v>
      </c>
      <c r="N48" s="27" t="s">
        <v>153</v>
      </c>
    </row>
    <row r="49" spans="2:14" ht="15">
      <c r="B49" s="26">
        <v>45779</v>
      </c>
      <c r="E49" s="4">
        <f>-CostBlocks25!$O$8</f>
        <v>-200</v>
      </c>
      <c r="F49" s="28" t="s">
        <v>51</v>
      </c>
      <c r="H49" s="26"/>
      <c r="L49" s="11"/>
      <c r="M49" s="11"/>
      <c r="N49" s="27"/>
    </row>
    <row r="50" spans="2:14" ht="15">
      <c r="B50" s="26">
        <v>45779</v>
      </c>
      <c r="E50" s="4">
        <f>-CostBlocks25!$C$19</f>
        <v>-605</v>
      </c>
      <c r="F50" s="28" t="s">
        <v>52</v>
      </c>
      <c r="H50" s="26"/>
      <c r="L50" s="11"/>
      <c r="M50" s="11"/>
      <c r="N50" s="27"/>
    </row>
    <row r="51" spans="2:14" ht="15">
      <c r="B51" s="20">
        <v>45779</v>
      </c>
      <c r="C51" s="18">
        <f>SUM(C46:E50)</f>
        <v>24112.000000000004</v>
      </c>
      <c r="D51" s="18"/>
      <c r="E51" s="18"/>
      <c r="F51" s="22"/>
      <c r="H51" s="23"/>
      <c r="N51" s="28"/>
    </row>
    <row r="52" spans="2:14" ht="15">
      <c r="B52" s="26">
        <v>45784</v>
      </c>
      <c r="E52" s="4">
        <v>-150</v>
      </c>
      <c r="F52" s="28" t="s">
        <v>53</v>
      </c>
      <c r="H52" s="23"/>
      <c r="N52" s="28"/>
    </row>
    <row r="53" spans="2:14" ht="15">
      <c r="B53" s="26">
        <v>45784</v>
      </c>
      <c r="E53" s="4">
        <f>-CostBlocks25!$I$11-E23</f>
        <v>-385.91000000000008</v>
      </c>
      <c r="F53" s="28" t="s">
        <v>54</v>
      </c>
      <c r="H53" s="23"/>
      <c r="N53" s="28"/>
    </row>
    <row r="54" spans="2:14" ht="15">
      <c r="B54" s="26">
        <v>45785</v>
      </c>
      <c r="E54" s="4">
        <v>-40</v>
      </c>
      <c r="F54" s="28" t="s">
        <v>55</v>
      </c>
      <c r="H54" s="23"/>
      <c r="N54" s="28"/>
    </row>
    <row r="55" spans="2:14" ht="15">
      <c r="B55" s="26">
        <v>45786</v>
      </c>
      <c r="E55" s="4">
        <v>-212</v>
      </c>
      <c r="F55" s="28" t="s">
        <v>56</v>
      </c>
      <c r="H55" s="26">
        <v>45786</v>
      </c>
      <c r="K55" s="4">
        <v>-365</v>
      </c>
      <c r="N55" s="28" t="s">
        <v>57</v>
      </c>
    </row>
    <row r="56" spans="2:14" ht="15">
      <c r="B56" s="26">
        <v>45786</v>
      </c>
      <c r="E56" s="4">
        <v>-323</v>
      </c>
      <c r="F56" s="28" t="s">
        <v>58</v>
      </c>
      <c r="H56" s="23"/>
      <c r="N56" s="28"/>
    </row>
    <row r="57" spans="2:14" ht="15">
      <c r="B57" s="26">
        <v>45790</v>
      </c>
      <c r="E57" s="4">
        <v>-122</v>
      </c>
      <c r="F57" s="28" t="s">
        <v>59</v>
      </c>
      <c r="H57" s="23"/>
      <c r="N57" s="28"/>
    </row>
    <row r="58" spans="2:14" ht="15">
      <c r="B58" s="26">
        <v>45798</v>
      </c>
      <c r="D58" s="4">
        <v>10000</v>
      </c>
      <c r="F58" s="28" t="s">
        <v>60</v>
      </c>
      <c r="H58" s="23"/>
      <c r="N58" s="28"/>
    </row>
    <row r="59" spans="2:14" ht="15">
      <c r="B59" s="26">
        <v>45798</v>
      </c>
      <c r="D59" s="4">
        <v>336.33</v>
      </c>
      <c r="F59" s="28" t="s">
        <v>61</v>
      </c>
      <c r="H59" s="23"/>
      <c r="N59" s="28"/>
    </row>
    <row r="60" spans="2:14" ht="15">
      <c r="B60" s="26">
        <v>45798</v>
      </c>
      <c r="E60" s="4">
        <v>-100</v>
      </c>
      <c r="F60" s="28" t="s">
        <v>62</v>
      </c>
      <c r="H60" s="89"/>
      <c r="N60" s="92"/>
    </row>
    <row r="61" spans="2:14" ht="15">
      <c r="B61" s="26">
        <v>45798</v>
      </c>
      <c r="E61" s="4">
        <v>-200</v>
      </c>
      <c r="F61" s="28" t="s">
        <v>63</v>
      </c>
      <c r="H61" s="89"/>
      <c r="N61" s="92"/>
    </row>
    <row r="62" spans="2:14" ht="15">
      <c r="B62" s="26">
        <v>45799</v>
      </c>
      <c r="E62" s="4">
        <v>-160</v>
      </c>
      <c r="F62" s="28" t="s">
        <v>64</v>
      </c>
      <c r="H62" s="90"/>
      <c r="L62" s="4"/>
      <c r="M62" s="4"/>
      <c r="N62" s="93"/>
    </row>
    <row r="63" spans="2:14" ht="15">
      <c r="B63" s="20">
        <v>45799</v>
      </c>
      <c r="C63" s="18">
        <f>SUM(C51:E62)</f>
        <v>32755.420000000006</v>
      </c>
      <c r="D63" s="18"/>
      <c r="E63" s="18"/>
      <c r="F63" s="22"/>
      <c r="H63" s="90"/>
      <c r="L63" s="4"/>
      <c r="M63" s="4"/>
      <c r="N63" s="92"/>
    </row>
    <row r="64" spans="2:14" ht="15">
      <c r="B64" s="26">
        <v>45805</v>
      </c>
      <c r="D64" s="4">
        <v>700</v>
      </c>
      <c r="F64" s="28" t="s">
        <v>66</v>
      </c>
      <c r="H64" s="89"/>
      <c r="N64" s="92"/>
    </row>
    <row r="65" spans="2:14" ht="15">
      <c r="B65" s="26">
        <v>45807</v>
      </c>
      <c r="E65" s="4">
        <v>-589.11</v>
      </c>
      <c r="F65" s="28" t="s">
        <v>68</v>
      </c>
      <c r="H65" s="90"/>
      <c r="L65" s="4"/>
      <c r="M65" s="4"/>
      <c r="N65" s="93"/>
    </row>
    <row r="66" spans="2:14" ht="15">
      <c r="B66" s="26">
        <v>45814</v>
      </c>
      <c r="D66" s="4">
        <v>10200</v>
      </c>
      <c r="F66" s="28" t="s">
        <v>8</v>
      </c>
      <c r="H66" s="90">
        <v>45812</v>
      </c>
      <c r="J66" s="4">
        <v>15200</v>
      </c>
      <c r="L66" s="4"/>
      <c r="M66" s="4"/>
      <c r="N66" s="93" t="s">
        <v>65</v>
      </c>
    </row>
    <row r="67" spans="2:14" ht="15">
      <c r="B67" s="26">
        <v>45816</v>
      </c>
      <c r="C67" s="1"/>
      <c r="D67" s="1"/>
      <c r="E67" s="4">
        <f>-614-296-35</f>
        <v>-945</v>
      </c>
      <c r="F67" s="28" t="s">
        <v>69</v>
      </c>
      <c r="H67" s="90">
        <v>45812</v>
      </c>
      <c r="L67" s="4">
        <v>-10200</v>
      </c>
      <c r="M67" s="4"/>
      <c r="N67" s="92" t="s">
        <v>8</v>
      </c>
    </row>
    <row r="68" spans="2:14" ht="15">
      <c r="B68" s="26">
        <v>45820</v>
      </c>
      <c r="D68" s="4">
        <v>400</v>
      </c>
      <c r="F68" s="28" t="s">
        <v>70</v>
      </c>
      <c r="H68" s="90"/>
      <c r="L68" s="4"/>
      <c r="M68" s="4"/>
      <c r="N68" s="93"/>
    </row>
    <row r="69" spans="2:14" ht="15">
      <c r="B69" s="26">
        <v>45820</v>
      </c>
      <c r="E69" s="4">
        <v>-1450</v>
      </c>
      <c r="F69" s="28" t="s">
        <v>63</v>
      </c>
      <c r="H69" s="90"/>
      <c r="L69" s="4"/>
      <c r="M69" s="4"/>
      <c r="N69" s="93"/>
    </row>
    <row r="70" spans="2:14" ht="15">
      <c r="B70" s="20">
        <v>45820</v>
      </c>
      <c r="C70" s="18">
        <f>SUM(C63:E69)</f>
        <v>41071.310000000005</v>
      </c>
      <c r="D70" s="18"/>
      <c r="E70" s="18"/>
      <c r="F70" s="22"/>
      <c r="H70" s="90"/>
      <c r="L70" s="4"/>
      <c r="M70" s="4"/>
      <c r="N70" s="93"/>
    </row>
    <row r="71" spans="2:14" ht="15">
      <c r="B71" s="26">
        <v>45830</v>
      </c>
      <c r="E71" s="4">
        <v>-79</v>
      </c>
      <c r="F71" s="27" t="s">
        <v>71</v>
      </c>
      <c r="H71" s="90"/>
      <c r="L71" s="4"/>
      <c r="M71" s="4"/>
      <c r="N71" s="93"/>
    </row>
    <row r="72" spans="2:14" ht="15">
      <c r="B72" s="26">
        <v>45831</v>
      </c>
      <c r="E72" s="4">
        <v>-300</v>
      </c>
      <c r="F72" s="27" t="s">
        <v>72</v>
      </c>
      <c r="H72" s="91"/>
      <c r="I72"/>
      <c r="J72"/>
      <c r="K72"/>
      <c r="L72"/>
      <c r="M72"/>
      <c r="N72" s="94"/>
    </row>
    <row r="73" spans="2:14" ht="15">
      <c r="B73" s="26">
        <v>45835</v>
      </c>
      <c r="E73" s="4">
        <v>-132</v>
      </c>
      <c r="F73" s="27" t="s">
        <v>73</v>
      </c>
      <c r="H73" s="91"/>
      <c r="I73"/>
      <c r="J73"/>
      <c r="K73"/>
      <c r="L73"/>
      <c r="M73"/>
      <c r="N73" s="94"/>
    </row>
    <row r="74" spans="2:14" ht="15">
      <c r="B74" s="26">
        <v>45838</v>
      </c>
      <c r="E74" s="4">
        <v>-66.53</v>
      </c>
      <c r="F74" s="28" t="s">
        <v>74</v>
      </c>
      <c r="H74" s="90">
        <v>45838</v>
      </c>
      <c r="L74" s="4"/>
      <c r="M74" s="4">
        <v>-4707.47</v>
      </c>
      <c r="N74" s="92" t="s">
        <v>67</v>
      </c>
    </row>
    <row r="75" spans="2:14" ht="15">
      <c r="B75" s="26">
        <v>45838</v>
      </c>
      <c r="E75" s="4">
        <f>-3*CostBlocks25!$C$19+E61-E69-52</f>
        <v>-617</v>
      </c>
      <c r="F75" s="28" t="s">
        <v>75</v>
      </c>
      <c r="H75" s="90">
        <v>45838</v>
      </c>
      <c r="K75" s="4">
        <f>-3*CostBlocks25!$C$24</f>
        <v>-528</v>
      </c>
      <c r="L75" s="4"/>
      <c r="M75" s="4"/>
      <c r="N75" s="92" t="s">
        <v>45</v>
      </c>
    </row>
    <row r="76" spans="2:14" ht="15">
      <c r="B76" s="26">
        <v>45840</v>
      </c>
      <c r="D76" s="4">
        <v>1428</v>
      </c>
      <c r="F76" s="28" t="s">
        <v>76</v>
      </c>
      <c r="H76" s="89"/>
      <c r="N76" s="92"/>
    </row>
    <row r="77" spans="2:14" ht="15">
      <c r="B77" s="26">
        <v>45841</v>
      </c>
      <c r="E77" s="4">
        <v>-192</v>
      </c>
      <c r="F77" s="28" t="s">
        <v>77</v>
      </c>
      <c r="H77" s="89"/>
      <c r="N77" s="92"/>
    </row>
    <row r="78" spans="2:14" ht="15">
      <c r="B78" s="26">
        <v>45845</v>
      </c>
      <c r="E78" s="4">
        <v>-1190</v>
      </c>
      <c r="F78" s="27" t="s">
        <v>78</v>
      </c>
      <c r="H78" s="90"/>
      <c r="L78" s="11"/>
      <c r="M78" s="11"/>
      <c r="N78" s="93"/>
    </row>
    <row r="79" spans="2:14" ht="15">
      <c r="B79" s="26">
        <v>45849</v>
      </c>
      <c r="E79" s="4">
        <f>-101.19</f>
        <v>-101.19</v>
      </c>
      <c r="F79" s="27" t="s">
        <v>79</v>
      </c>
      <c r="H79" s="90"/>
      <c r="L79" s="11"/>
      <c r="M79" s="11"/>
      <c r="N79" s="93"/>
    </row>
    <row r="80" spans="2:14" ht="15">
      <c r="B80" s="26">
        <v>45849</v>
      </c>
      <c r="E80" s="4">
        <v>-600</v>
      </c>
      <c r="F80" s="27" t="s">
        <v>80</v>
      </c>
      <c r="H80" s="26">
        <v>45854</v>
      </c>
      <c r="K80" s="4">
        <v>-157</v>
      </c>
      <c r="L80" s="11"/>
      <c r="M80" s="11"/>
      <c r="N80" s="93" t="s">
        <v>145</v>
      </c>
    </row>
    <row r="81" spans="2:14" ht="15">
      <c r="B81" s="26">
        <v>45853</v>
      </c>
      <c r="E81" s="4">
        <v>-146.49</v>
      </c>
      <c r="F81" s="27" t="s">
        <v>81</v>
      </c>
      <c r="H81" s="26">
        <v>45854</v>
      </c>
      <c r="M81" s="4">
        <v>171.21</v>
      </c>
      <c r="N81" s="28" t="s">
        <v>143</v>
      </c>
    </row>
    <row r="82" spans="2:14" ht="15">
      <c r="B82" s="26">
        <v>45854</v>
      </c>
      <c r="E82" s="4">
        <v>-428</v>
      </c>
      <c r="F82" s="27" t="s">
        <v>140</v>
      </c>
      <c r="H82" s="26">
        <v>45854</v>
      </c>
      <c r="M82" s="4">
        <v>428</v>
      </c>
      <c r="N82" s="28" t="s">
        <v>144</v>
      </c>
    </row>
    <row r="83" spans="2:14" ht="15">
      <c r="B83" s="20">
        <v>45854</v>
      </c>
      <c r="C83" s="18">
        <f>SUM(C70:E82)</f>
        <v>38647.100000000006</v>
      </c>
      <c r="D83" s="18"/>
      <c r="E83" s="18"/>
      <c r="F83" s="22"/>
      <c r="H83" s="20">
        <v>45854</v>
      </c>
      <c r="I83" s="18">
        <f>SUM(I40:M82)</f>
        <v>922.70999999999913</v>
      </c>
      <c r="J83" s="18"/>
      <c r="K83" s="18"/>
      <c r="L83" s="29"/>
      <c r="M83" s="29"/>
      <c r="N83" s="22"/>
    </row>
    <row r="84" spans="2:14" ht="15">
      <c r="B84" s="26">
        <v>45857</v>
      </c>
      <c r="E84" s="4">
        <v>-275</v>
      </c>
      <c r="F84" s="27" t="s">
        <v>146</v>
      </c>
      <c r="H84" s="26"/>
      <c r="L84" s="11"/>
      <c r="M84" s="4"/>
      <c r="N84" s="27"/>
    </row>
    <row r="85" spans="2:14" ht="15">
      <c r="B85" s="26">
        <v>45861</v>
      </c>
      <c r="E85" s="4">
        <v>-300</v>
      </c>
      <c r="F85" s="27" t="s">
        <v>150</v>
      </c>
      <c r="H85" s="26"/>
      <c r="L85" s="11"/>
      <c r="M85" s="4"/>
      <c r="N85" s="27"/>
    </row>
    <row r="86" spans="2:14" ht="15">
      <c r="B86" s="26">
        <v>45864</v>
      </c>
      <c r="E86" s="4">
        <v>-300</v>
      </c>
      <c r="F86" s="27" t="s">
        <v>149</v>
      </c>
      <c r="H86" s="26">
        <v>45866</v>
      </c>
      <c r="L86" s="11"/>
      <c r="M86" s="4">
        <v>-536.86</v>
      </c>
      <c r="N86" s="27" t="s">
        <v>152</v>
      </c>
    </row>
    <row r="87" spans="2:14" ht="15">
      <c r="B87" s="26">
        <v>45868</v>
      </c>
      <c r="E87" s="4">
        <v>-3016.58</v>
      </c>
      <c r="F87" s="28" t="s">
        <v>154</v>
      </c>
      <c r="H87" s="26">
        <v>45869</v>
      </c>
      <c r="K87" s="4">
        <v>-150</v>
      </c>
      <c r="L87" s="11"/>
      <c r="M87" s="4"/>
      <c r="N87" s="27" t="s">
        <v>155</v>
      </c>
    </row>
    <row r="88" spans="2:14" ht="15">
      <c r="B88" s="26">
        <v>45869</v>
      </c>
      <c r="E88" s="4">
        <v>-700</v>
      </c>
      <c r="F88" s="27" t="s">
        <v>80</v>
      </c>
      <c r="H88" s="90"/>
      <c r="L88" s="11"/>
      <c r="M88" s="4"/>
      <c r="N88" s="93"/>
    </row>
    <row r="89" spans="2:14" ht="15">
      <c r="B89" s="26">
        <v>45871</v>
      </c>
      <c r="E89" s="4">
        <v>-120</v>
      </c>
      <c r="F89" s="28" t="s">
        <v>156</v>
      </c>
      <c r="H89" s="90"/>
      <c r="L89" s="11"/>
      <c r="M89" s="4"/>
      <c r="N89" s="93"/>
    </row>
    <row r="90" spans="2:14" ht="15">
      <c r="B90" s="26">
        <v>45871</v>
      </c>
      <c r="E90" s="4">
        <v>-100</v>
      </c>
      <c r="F90" s="28" t="s">
        <v>157</v>
      </c>
      <c r="H90" s="90"/>
      <c r="L90" s="11"/>
      <c r="M90" s="4"/>
      <c r="N90" s="93"/>
    </row>
    <row r="91" spans="2:14" ht="15">
      <c r="B91" s="20">
        <v>45871</v>
      </c>
      <c r="C91" s="18">
        <f>SUM(C83:E90)</f>
        <v>33835.520000000004</v>
      </c>
      <c r="D91" s="18"/>
      <c r="E91" s="18"/>
      <c r="F91" s="22"/>
      <c r="H91" s="89"/>
      <c r="N91" s="92"/>
    </row>
    <row r="92" spans="2:14" ht="15">
      <c r="B92" s="26">
        <v>45892</v>
      </c>
      <c r="E92" s="4">
        <v>-882</v>
      </c>
      <c r="F92" s="93" t="s">
        <v>159</v>
      </c>
      <c r="H92" s="89"/>
      <c r="N92" s="92"/>
    </row>
    <row r="93" spans="2:14" ht="15">
      <c r="B93" s="26">
        <v>45892</v>
      </c>
      <c r="E93" s="4">
        <v>-243</v>
      </c>
      <c r="F93" s="93" t="s">
        <v>160</v>
      </c>
      <c r="H93" s="89"/>
      <c r="I93" s="111"/>
      <c r="J93" s="111"/>
      <c r="K93" s="111"/>
      <c r="L93" s="112"/>
      <c r="M93" s="112"/>
      <c r="N93" s="92"/>
    </row>
    <row r="94" spans="2:14" ht="15">
      <c r="B94" s="26">
        <v>45894</v>
      </c>
      <c r="C94" s="1"/>
      <c r="D94" s="106"/>
      <c r="E94" s="4">
        <v>-2000</v>
      </c>
      <c r="F94" s="93" t="s">
        <v>161</v>
      </c>
      <c r="H94" s="89"/>
      <c r="I94" s="111"/>
      <c r="J94" s="111"/>
      <c r="K94" s="111"/>
      <c r="L94" s="112"/>
      <c r="M94" s="112"/>
      <c r="N94" s="92"/>
    </row>
    <row r="95" spans="2:14" ht="15">
      <c r="B95" s="26">
        <v>45895</v>
      </c>
      <c r="E95" s="4">
        <v>-360</v>
      </c>
      <c r="F95" s="93" t="s">
        <v>165</v>
      </c>
      <c r="H95" s="89"/>
      <c r="I95" s="111"/>
      <c r="J95" s="111"/>
      <c r="K95" s="111"/>
      <c r="L95" s="112"/>
      <c r="M95" s="112"/>
      <c r="N95" s="92"/>
    </row>
    <row r="96" spans="2:14" ht="15">
      <c r="B96" s="26">
        <v>45900</v>
      </c>
      <c r="E96" s="4">
        <v>-900</v>
      </c>
      <c r="F96" s="27" t="s">
        <v>80</v>
      </c>
      <c r="H96" s="89"/>
      <c r="I96" s="111"/>
      <c r="J96" s="111"/>
      <c r="K96" s="111"/>
      <c r="L96" s="112"/>
      <c r="M96" s="112"/>
      <c r="N96" s="92"/>
    </row>
    <row r="97" spans="2:14" ht="15">
      <c r="B97" s="20">
        <v>45902</v>
      </c>
      <c r="C97" s="18">
        <f>SUM(C91:E96)</f>
        <v>29450.520000000004</v>
      </c>
      <c r="D97" s="18"/>
      <c r="E97" s="18"/>
      <c r="F97" s="107"/>
      <c r="H97" s="90">
        <v>45902</v>
      </c>
      <c r="I97" s="111"/>
      <c r="J97" s="111">
        <v>18000</v>
      </c>
      <c r="K97" s="111"/>
      <c r="L97" s="111"/>
      <c r="M97" s="111"/>
      <c r="N97" s="92" t="s">
        <v>83</v>
      </c>
    </row>
    <row r="98" spans="2:14" ht="15">
      <c r="B98" s="26">
        <v>45905</v>
      </c>
      <c r="D98" s="4">
        <v>13000</v>
      </c>
      <c r="F98" s="92" t="s">
        <v>8</v>
      </c>
      <c r="H98" s="90">
        <v>45904</v>
      </c>
      <c r="I98" s="111"/>
      <c r="J98" s="111"/>
      <c r="K98" s="111"/>
      <c r="L98" s="111">
        <v>-13000</v>
      </c>
      <c r="M98" s="111"/>
      <c r="N98" s="92" t="s">
        <v>8</v>
      </c>
    </row>
    <row r="99" spans="2:14" ht="15">
      <c r="B99" s="26">
        <v>45930</v>
      </c>
      <c r="D99" s="4">
        <v>225</v>
      </c>
      <c r="F99" s="92" t="s">
        <v>158</v>
      </c>
      <c r="H99" s="90"/>
      <c r="L99" s="4"/>
      <c r="M99" s="4"/>
      <c r="N99" s="92"/>
    </row>
    <row r="100" spans="2:14" ht="15">
      <c r="B100" s="26">
        <v>45930</v>
      </c>
      <c r="E100" s="4">
        <f>-CostBlocks25!$L$15-E67-E80/2-E81-E77-E85-E79-E84-E86-E88/2-E96/2</f>
        <v>-1545.3200000000002</v>
      </c>
      <c r="F100" s="92" t="s">
        <v>151</v>
      </c>
      <c r="H100" s="90"/>
      <c r="N100" s="92"/>
    </row>
    <row r="101" spans="2:14" ht="15">
      <c r="B101" s="26">
        <v>45930</v>
      </c>
      <c r="E101" s="4">
        <f>-3*CostBlocks25!$C$19-E80/2-E88/2-E96/2</f>
        <v>-715</v>
      </c>
      <c r="F101" s="92" t="s">
        <v>84</v>
      </c>
      <c r="H101" s="90">
        <v>45930</v>
      </c>
      <c r="K101" s="4">
        <f>-3*CostBlocks25!$C$24-K80</f>
        <v>-371</v>
      </c>
      <c r="L101" s="4"/>
      <c r="M101" s="4"/>
      <c r="N101" s="92" t="s">
        <v>45</v>
      </c>
    </row>
    <row r="102" spans="2:14" ht="15">
      <c r="B102" s="20">
        <v>45931</v>
      </c>
      <c r="C102" s="18">
        <f>SUM(C97:E101)</f>
        <v>40415.200000000004</v>
      </c>
      <c r="D102" s="18"/>
      <c r="E102" s="18"/>
      <c r="F102" s="22"/>
      <c r="H102" s="105">
        <v>45962</v>
      </c>
      <c r="I102" s="18">
        <f>SUM(I83:M101)</f>
        <v>4864.8499999999985</v>
      </c>
      <c r="J102" s="18"/>
      <c r="K102" s="18"/>
      <c r="L102" s="29"/>
      <c r="M102" s="29"/>
      <c r="N102" s="104"/>
    </row>
    <row r="103" spans="2:14" ht="15">
      <c r="B103" s="26">
        <v>45938</v>
      </c>
      <c r="D103" s="4">
        <v>1650</v>
      </c>
      <c r="F103" s="2" t="s">
        <v>166</v>
      </c>
      <c r="H103" s="89"/>
      <c r="N103" s="92"/>
    </row>
    <row r="104" spans="2:14" ht="15">
      <c r="B104" s="26"/>
      <c r="F104" s="28"/>
      <c r="H104" s="90">
        <v>46011</v>
      </c>
      <c r="J104" s="4">
        <v>18000</v>
      </c>
      <c r="L104" s="4"/>
      <c r="M104" s="4"/>
      <c r="N104" s="93" t="s">
        <v>85</v>
      </c>
    </row>
    <row r="105" spans="2:14" ht="15">
      <c r="B105" s="26">
        <v>45960</v>
      </c>
      <c r="E105" s="4">
        <v>-500</v>
      </c>
      <c r="F105" s="28" t="s">
        <v>163</v>
      </c>
      <c r="H105" s="90">
        <v>46018</v>
      </c>
      <c r="L105" s="4">
        <v>-14000</v>
      </c>
      <c r="M105" s="4"/>
      <c r="N105" s="92" t="s">
        <v>8</v>
      </c>
    </row>
    <row r="106" spans="2:14" ht="15">
      <c r="B106" s="26">
        <v>45966</v>
      </c>
      <c r="E106" s="4">
        <v>-606.5</v>
      </c>
      <c r="F106" s="28" t="s">
        <v>82</v>
      </c>
      <c r="H106" s="90">
        <v>46022</v>
      </c>
      <c r="K106" s="4">
        <f>-3*184</f>
        <v>-552</v>
      </c>
      <c r="L106" s="4"/>
      <c r="M106" s="4"/>
      <c r="N106" s="92" t="s">
        <v>86</v>
      </c>
    </row>
    <row r="107" spans="2:14" ht="15">
      <c r="B107" s="26">
        <v>46018</v>
      </c>
      <c r="D107" s="4">
        <v>14000</v>
      </c>
      <c r="F107" s="28" t="s">
        <v>8</v>
      </c>
      <c r="H107" s="90">
        <v>46022</v>
      </c>
      <c r="K107" s="4">
        <f>-3*CostBlocks25!$C$24</f>
        <v>-528</v>
      </c>
      <c r="L107" s="4"/>
      <c r="M107" s="4"/>
      <c r="N107" s="92" t="s">
        <v>45</v>
      </c>
    </row>
    <row r="108" spans="2:14" ht="15">
      <c r="B108" s="26">
        <v>46022</v>
      </c>
      <c r="E108" s="4">
        <f>-CostBlocks25!$L$24*2/3</f>
        <v>-1830</v>
      </c>
      <c r="F108" s="28" t="s">
        <v>164</v>
      </c>
      <c r="H108" s="90">
        <v>46022</v>
      </c>
      <c r="L108" s="4"/>
      <c r="M108" s="4">
        <f>-((J112+K112)*0.1)*1.02</f>
        <v>-5469.3420000000006</v>
      </c>
      <c r="N108" s="92" t="s">
        <v>88</v>
      </c>
    </row>
    <row r="109" spans="2:14" ht="15">
      <c r="B109" s="26">
        <v>46022</v>
      </c>
      <c r="E109" s="4">
        <f>-3*CostBlocks25!$C$19</f>
        <v>-1815</v>
      </c>
      <c r="F109" s="28" t="s">
        <v>87</v>
      </c>
      <c r="H109" s="90">
        <v>46022</v>
      </c>
      <c r="L109" s="4"/>
      <c r="M109" s="4">
        <f>(L112*0.05)*1.02-M48-M86</f>
        <v>-1346.7799999999997</v>
      </c>
      <c r="N109" s="92" t="s">
        <v>89</v>
      </c>
    </row>
    <row r="110" spans="2:14" ht="15">
      <c r="B110" s="30">
        <v>46022</v>
      </c>
      <c r="C110" s="31">
        <f>SUM(C102:E109)</f>
        <v>51313.700000000004</v>
      </c>
      <c r="D110" s="31"/>
      <c r="E110" s="31"/>
      <c r="F110" s="32"/>
      <c r="H110" s="30">
        <v>46022</v>
      </c>
      <c r="I110" s="31">
        <f>SUM(I102:M109)</f>
        <v>968.72799999999825</v>
      </c>
      <c r="J110" s="31"/>
      <c r="K110" s="31"/>
      <c r="L110" s="33"/>
      <c r="M110" s="33"/>
      <c r="N110" s="34"/>
    </row>
    <row r="111" spans="2:14" ht="15">
      <c r="B111" s="5"/>
      <c r="C111" s="24"/>
      <c r="F111" s="4"/>
      <c r="G111" s="4"/>
    </row>
    <row r="112" spans="2:14" ht="15">
      <c r="B112" s="35" t="s">
        <v>90</v>
      </c>
      <c r="C112" s="36">
        <f>C110+P110+I110</f>
        <v>52282.428</v>
      </c>
      <c r="D112" s="36"/>
      <c r="E112" s="36"/>
      <c r="G112" s="4"/>
      <c r="I112" s="36" t="s">
        <v>90</v>
      </c>
      <c r="J112" s="37">
        <f>SUM(J7:J109)</f>
        <v>56800</v>
      </c>
      <c r="K112" s="37">
        <f>SUM(K7:K109)</f>
        <v>-3179</v>
      </c>
      <c r="L112" s="37">
        <f t="shared" ref="L112:M112" si="0">SUM(L7:L109)</f>
        <v>-45500</v>
      </c>
      <c r="M112" s="37">
        <f t="shared" si="0"/>
        <v>-13780.101999999999</v>
      </c>
    </row>
    <row r="113" spans="2:7" ht="15">
      <c r="B113" s="38"/>
    </row>
    <row r="114" spans="2:7" ht="15">
      <c r="B114" s="38"/>
      <c r="G114" s="4"/>
    </row>
    <row r="115" spans="2:7" ht="15">
      <c r="B115" s="38"/>
    </row>
    <row r="116" spans="2:7" ht="15">
      <c r="B116" s="38"/>
    </row>
    <row r="117" spans="2:7" ht="15">
      <c r="B117" s="38"/>
      <c r="C117" s="24"/>
      <c r="F117" s="4"/>
    </row>
    <row r="118" spans="2:7" ht="15">
      <c r="B118" s="38"/>
    </row>
    <row r="119" spans="2:7" ht="15">
      <c r="B119" s="38"/>
      <c r="G119" s="4"/>
    </row>
    <row r="120" spans="2:7" ht="15">
      <c r="B120" s="38"/>
    </row>
    <row r="121" spans="2:7" ht="15">
      <c r="B121" s="38"/>
      <c r="G121" s="4"/>
    </row>
    <row r="122" spans="2:7" ht="15">
      <c r="B122" s="38"/>
    </row>
    <row r="123" spans="2:7" ht="15">
      <c r="B123" s="38"/>
    </row>
    <row r="124" spans="2:7" ht="15">
      <c r="B124" s="38"/>
      <c r="C124" s="24"/>
      <c r="F124" s="4"/>
      <c r="G124" s="4"/>
    </row>
    <row r="125" spans="2:7" ht="15">
      <c r="B125" s="38"/>
      <c r="G125" s="4"/>
    </row>
    <row r="126" spans="2:7" ht="15">
      <c r="B126" s="38"/>
      <c r="F126" s="11"/>
    </row>
    <row r="127" spans="2:7" ht="15">
      <c r="B127" s="38"/>
    </row>
    <row r="128" spans="2:7" ht="15">
      <c r="B128" s="38"/>
    </row>
    <row r="129" spans="2:8" ht="15">
      <c r="B129" s="38"/>
      <c r="F129" s="4"/>
      <c r="G129" s="4"/>
    </row>
    <row r="130" spans="2:8" ht="15">
      <c r="B130" s="38"/>
      <c r="F130" s="11"/>
      <c r="G130" s="4"/>
    </row>
    <row r="131" spans="2:8" ht="15">
      <c r="B131" s="38"/>
      <c r="F131" s="11"/>
      <c r="G131" s="11"/>
    </row>
    <row r="132" spans="2:8" ht="15">
      <c r="G132" s="4"/>
    </row>
    <row r="136" spans="2:8" ht="15">
      <c r="B136" s="109"/>
      <c r="C136" s="109"/>
    </row>
    <row r="137" spans="2:8" ht="15">
      <c r="F137" s="11"/>
      <c r="H137" s="39"/>
    </row>
    <row r="138" spans="2:8" ht="15">
      <c r="H138" s="39"/>
    </row>
    <row r="139" spans="2:8" ht="15">
      <c r="H139" s="39"/>
    </row>
    <row r="140" spans="2:8" ht="15">
      <c r="H140" s="39"/>
    </row>
    <row r="141" spans="2:8" ht="15">
      <c r="H141" s="39"/>
    </row>
    <row r="142" spans="2:8" ht="15">
      <c r="H142" s="39"/>
    </row>
    <row r="143" spans="2:8" ht="15">
      <c r="H143" s="39"/>
    </row>
    <row r="144" spans="2:8" ht="15">
      <c r="H144" s="39"/>
    </row>
    <row r="145" spans="8:14" ht="15">
      <c r="H145" s="39"/>
    </row>
    <row r="146" spans="8:14" ht="15">
      <c r="H146" s="39"/>
    </row>
    <row r="147" spans="8:14" ht="15">
      <c r="H147" s="39"/>
    </row>
    <row r="148" spans="8:14" ht="15">
      <c r="H148" s="39"/>
    </row>
    <row r="150" spans="8:14" ht="15">
      <c r="I150" s="38"/>
      <c r="J150" s="2"/>
      <c r="L150" s="40"/>
      <c r="M150" s="40"/>
    </row>
    <row r="151" spans="8:14" ht="15">
      <c r="I151" s="38"/>
      <c r="J151" s="2"/>
      <c r="L151" s="40"/>
      <c r="M151" s="40"/>
    </row>
    <row r="152" spans="8:14" ht="15">
      <c r="I152" s="38"/>
      <c r="J152" s="2"/>
      <c r="L152" s="40"/>
      <c r="M152" s="40"/>
    </row>
    <row r="153" spans="8:14" ht="15">
      <c r="I153" s="38"/>
      <c r="J153" s="2"/>
      <c r="L153" s="40"/>
      <c r="M153" s="40"/>
    </row>
    <row r="154" spans="8:14" ht="15">
      <c r="I154" s="38"/>
    </row>
    <row r="155" spans="8:14" ht="15">
      <c r="I155" s="38"/>
      <c r="N155" s="11"/>
    </row>
    <row r="156" spans="8:14" ht="15">
      <c r="I156" s="38"/>
      <c r="L156" s="40"/>
      <c r="M156" s="40"/>
      <c r="N156" s="11"/>
    </row>
    <row r="157" spans="8:14" ht="15">
      <c r="I157" s="38"/>
      <c r="L157" s="40"/>
      <c r="M157" s="40"/>
      <c r="N157" s="11"/>
    </row>
    <row r="158" spans="8:14" ht="15">
      <c r="I158" s="38"/>
      <c r="L158" s="40"/>
      <c r="M158" s="40"/>
      <c r="N158" s="11"/>
    </row>
    <row r="159" spans="8:14" ht="15">
      <c r="I159" s="38"/>
      <c r="N159" s="11"/>
    </row>
    <row r="160" spans="8:14" ht="15">
      <c r="I160" s="38"/>
      <c r="L160" s="40"/>
      <c r="M160" s="40"/>
      <c r="N160" s="11"/>
    </row>
    <row r="161" spans="3:14" ht="15">
      <c r="I161" s="38"/>
      <c r="N161" s="11"/>
    </row>
    <row r="162" spans="3:14" ht="15">
      <c r="I162" s="38"/>
      <c r="L162" s="40"/>
      <c r="M162" s="40"/>
      <c r="N162" s="11"/>
    </row>
    <row r="163" spans="3:14" ht="15">
      <c r="I163" s="38"/>
      <c r="L163" s="40"/>
      <c r="M163" s="40"/>
      <c r="N163" s="11"/>
    </row>
    <row r="164" spans="3:14" ht="15">
      <c r="I164" s="38"/>
      <c r="L164" s="40"/>
      <c r="M164" s="40"/>
      <c r="N164" s="11"/>
    </row>
    <row r="165" spans="3:14" ht="15">
      <c r="I165" s="38"/>
    </row>
    <row r="166" spans="3:14" ht="15">
      <c r="I166" s="38"/>
    </row>
    <row r="167" spans="3:14" ht="15">
      <c r="I167" s="38"/>
    </row>
    <row r="168" spans="3:14" ht="15">
      <c r="I168" s="41"/>
    </row>
    <row r="169" spans="3:14" ht="15">
      <c r="F169" s="11"/>
      <c r="I169" s="38"/>
      <c r="N169" s="11"/>
    </row>
    <row r="170" spans="3:14" ht="15">
      <c r="C170" s="37"/>
      <c r="D170" s="37"/>
      <c r="F170" s="11"/>
      <c r="I170" s="38"/>
    </row>
    <row r="171" spans="3:14" ht="15">
      <c r="I171" s="38"/>
      <c r="N171" s="11"/>
    </row>
    <row r="172" spans="3:14" ht="15">
      <c r="I172" s="38"/>
      <c r="N172" s="11"/>
    </row>
    <row r="173" spans="3:14" ht="15">
      <c r="I173" s="38"/>
      <c r="N173" s="11"/>
    </row>
  </sheetData>
  <mergeCells count="2">
    <mergeCell ref="B1:E1"/>
    <mergeCell ref="B136:C136"/>
  </mergeCells>
  <pageMargins left="0" right="0" top="0.39375000000000004" bottom="0.39375000000000004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53"/>
  <sheetViews>
    <sheetView zoomScale="160" zoomScaleNormal="160" workbookViewId="0">
      <selection activeCell="K22" sqref="K22"/>
    </sheetView>
  </sheetViews>
  <sheetFormatPr baseColWidth="10" defaultColWidth="14.1640625" defaultRowHeight="13.5" customHeight="1"/>
  <cols>
    <col min="1" max="1" width="1.5" style="2" customWidth="1"/>
    <col min="2" max="2" width="24.33203125" style="2" customWidth="1"/>
    <col min="3" max="3" width="10.33203125" style="2" customWidth="1"/>
    <col min="4" max="4" width="1.5" style="2" customWidth="1"/>
    <col min="5" max="5" width="23.83203125" style="2" customWidth="1"/>
    <col min="6" max="6" width="9.33203125" style="4" customWidth="1"/>
    <col min="7" max="7" width="1.5" style="2" customWidth="1"/>
    <col min="8" max="8" width="14.33203125" style="2" customWidth="1"/>
    <col min="9" max="9" width="10.5" style="42" customWidth="1"/>
    <col min="10" max="10" width="1.33203125" style="2" customWidth="1"/>
    <col min="11" max="11" width="14.1640625" style="2"/>
    <col min="12" max="12" width="14.1640625" style="95"/>
    <col min="13" max="13" width="1.5" style="2" customWidth="1"/>
    <col min="14" max="16384" width="14.1640625" style="2"/>
  </cols>
  <sheetData>
    <row r="1" spans="2:15" ht="6" customHeight="1"/>
    <row r="2" spans="2:15" ht="20">
      <c r="B2" s="43" t="s">
        <v>91</v>
      </c>
    </row>
    <row r="3" spans="2:15" ht="6" customHeight="1"/>
    <row r="4" spans="2:15" ht="16">
      <c r="B4" s="44" t="s">
        <v>92</v>
      </c>
      <c r="E4" s="44" t="s">
        <v>93</v>
      </c>
      <c r="H4" s="110" t="s">
        <v>94</v>
      </c>
      <c r="I4" s="110"/>
      <c r="K4" s="110" t="s">
        <v>95</v>
      </c>
      <c r="L4" s="110"/>
      <c r="M4" s="45"/>
      <c r="N4" s="110" t="s">
        <v>96</v>
      </c>
      <c r="O4" s="110"/>
    </row>
    <row r="5" spans="2:15" ht="6" customHeight="1">
      <c r="B5" s="46"/>
      <c r="C5" s="47"/>
      <c r="E5" s="46"/>
      <c r="F5" s="47"/>
    </row>
    <row r="6" spans="2:15" ht="14">
      <c r="B6" s="48" t="s">
        <v>97</v>
      </c>
      <c r="C6" s="49"/>
      <c r="E6" s="50" t="s">
        <v>98</v>
      </c>
      <c r="F6" s="51"/>
      <c r="H6" s="52" t="s">
        <v>99</v>
      </c>
      <c r="I6" s="53"/>
      <c r="K6" s="99" t="s">
        <v>100</v>
      </c>
      <c r="L6" s="100"/>
      <c r="N6" s="54" t="s">
        <v>101</v>
      </c>
      <c r="O6" s="55"/>
    </row>
    <row r="7" spans="2:15" ht="14">
      <c r="B7" s="56" t="s">
        <v>102</v>
      </c>
      <c r="C7" s="57">
        <v>17600</v>
      </c>
      <c r="E7" s="58" t="s">
        <v>103</v>
      </c>
      <c r="F7" s="51">
        <v>452</v>
      </c>
      <c r="H7" s="59" t="s">
        <v>104</v>
      </c>
      <c r="I7" s="53">
        <v>340.91</v>
      </c>
      <c r="K7" s="101"/>
      <c r="L7" s="102"/>
      <c r="N7" s="60" t="s">
        <v>106</v>
      </c>
      <c r="O7" s="55">
        <f>286+70</f>
        <v>356</v>
      </c>
    </row>
    <row r="8" spans="2:15" ht="14">
      <c r="B8" s="56" t="s">
        <v>107</v>
      </c>
      <c r="C8" s="57">
        <v>20000</v>
      </c>
      <c r="E8" s="58" t="s">
        <v>108</v>
      </c>
      <c r="F8" s="51">
        <v>1023</v>
      </c>
      <c r="H8" s="59" t="s">
        <v>109</v>
      </c>
      <c r="I8" s="53">
        <v>100</v>
      </c>
      <c r="K8" s="101" t="s">
        <v>105</v>
      </c>
      <c r="L8" s="102">
        <v>296</v>
      </c>
      <c r="N8" s="60" t="s">
        <v>110</v>
      </c>
      <c r="O8" s="55">
        <v>200</v>
      </c>
    </row>
    <row r="9" spans="2:15" ht="14">
      <c r="B9" s="56" t="s">
        <v>111</v>
      </c>
      <c r="C9" s="57">
        <v>20000</v>
      </c>
      <c r="E9" s="58" t="s">
        <v>112</v>
      </c>
      <c r="F9" s="51">
        <v>500</v>
      </c>
      <c r="H9" s="59" t="s">
        <v>113</v>
      </c>
      <c r="I9" s="53">
        <v>170</v>
      </c>
      <c r="K9" s="101" t="s">
        <v>147</v>
      </c>
      <c r="L9" s="102">
        <v>1100</v>
      </c>
      <c r="N9" s="60" t="s">
        <v>114</v>
      </c>
      <c r="O9" s="55">
        <v>120</v>
      </c>
    </row>
    <row r="10" spans="2:15" ht="14">
      <c r="B10" s="56" t="s">
        <v>115</v>
      </c>
      <c r="C10" s="57">
        <v>20000</v>
      </c>
      <c r="E10" s="58" t="s">
        <v>116</v>
      </c>
      <c r="F10" s="51">
        <v>100</v>
      </c>
      <c r="H10" s="59" t="s">
        <v>117</v>
      </c>
      <c r="I10" s="53">
        <v>150</v>
      </c>
      <c r="K10" s="101" t="s">
        <v>103</v>
      </c>
      <c r="L10" s="102">
        <v>532</v>
      </c>
      <c r="N10" s="54" t="s">
        <v>118</v>
      </c>
      <c r="O10" s="61">
        <f>SUM(O7:O9)</f>
        <v>676</v>
      </c>
    </row>
    <row r="11" spans="2:15" ht="14">
      <c r="B11" s="48" t="s">
        <v>118</v>
      </c>
      <c r="C11" s="62">
        <f>SUM(C7:C10)</f>
        <v>77600</v>
      </c>
      <c r="E11" s="50" t="s">
        <v>118</v>
      </c>
      <c r="F11" s="63">
        <f>SUM(F7:F10)</f>
        <v>2075</v>
      </c>
      <c r="H11" s="52" t="s">
        <v>118</v>
      </c>
      <c r="I11" s="64">
        <f>SUM(I7:I10)</f>
        <v>760.91000000000008</v>
      </c>
      <c r="K11" s="101" t="s">
        <v>6</v>
      </c>
      <c r="L11" s="102">
        <f>3000-3*SUM(C16:C17)</f>
        <v>2385</v>
      </c>
    </row>
    <row r="12" spans="2:15" ht="14">
      <c r="D12" s="4"/>
      <c r="F12" s="2"/>
      <c r="I12" s="2"/>
      <c r="K12" s="101" t="s">
        <v>119</v>
      </c>
      <c r="L12" s="102">
        <v>192</v>
      </c>
    </row>
    <row r="13" spans="2:15" ht="14">
      <c r="B13" s="65" t="s">
        <v>120</v>
      </c>
      <c r="C13" s="66"/>
      <c r="D13" s="4"/>
      <c r="E13" s="67" t="s">
        <v>121</v>
      </c>
      <c r="F13" s="68"/>
      <c r="H13" s="69" t="s">
        <v>122</v>
      </c>
      <c r="I13" s="70"/>
      <c r="K13" s="101" t="s">
        <v>148</v>
      </c>
      <c r="L13" s="102">
        <v>400</v>
      </c>
    </row>
    <row r="14" spans="2:15" ht="14">
      <c r="B14" s="71"/>
      <c r="C14" s="66"/>
      <c r="D14" s="4"/>
      <c r="E14" s="72" t="s">
        <v>123</v>
      </c>
      <c r="F14" s="68">
        <v>350</v>
      </c>
      <c r="H14" s="73" t="s">
        <v>103</v>
      </c>
      <c r="I14" s="70">
        <v>175</v>
      </c>
      <c r="K14" s="101"/>
      <c r="L14" s="102"/>
    </row>
    <row r="15" spans="2:15" ht="14">
      <c r="B15" s="71" t="s">
        <v>124</v>
      </c>
      <c r="C15" s="66">
        <v>250</v>
      </c>
      <c r="E15" s="68" t="s">
        <v>125</v>
      </c>
      <c r="F15" s="68">
        <v>1287</v>
      </c>
      <c r="H15" s="73" t="s">
        <v>105</v>
      </c>
      <c r="I15" s="70">
        <v>163</v>
      </c>
      <c r="K15" s="99" t="s">
        <v>118</v>
      </c>
      <c r="L15" s="102">
        <f>SUM(L8:L14)</f>
        <v>4905</v>
      </c>
    </row>
    <row r="16" spans="2:15" ht="14">
      <c r="B16" s="71" t="s">
        <v>126</v>
      </c>
      <c r="C16" s="66">
        <v>120</v>
      </c>
      <c r="E16" s="72" t="s">
        <v>127</v>
      </c>
      <c r="F16" s="68">
        <v>650</v>
      </c>
      <c r="H16" s="73" t="s">
        <v>6</v>
      </c>
      <c r="I16" s="70">
        <v>480</v>
      </c>
      <c r="L16" s="42"/>
    </row>
    <row r="17" spans="2:12" ht="14">
      <c r="B17" s="71" t="s">
        <v>128</v>
      </c>
      <c r="C17" s="66">
        <v>85</v>
      </c>
      <c r="E17" s="72" t="s">
        <v>129</v>
      </c>
      <c r="F17" s="68">
        <v>750</v>
      </c>
      <c r="H17" s="69" t="s">
        <v>118</v>
      </c>
      <c r="I17" s="74">
        <f>SUM(I14:I16)</f>
        <v>818</v>
      </c>
      <c r="K17" s="96" t="s">
        <v>162</v>
      </c>
      <c r="L17" s="98"/>
    </row>
    <row r="18" spans="2:12" ht="14">
      <c r="B18" s="71" t="s">
        <v>130</v>
      </c>
      <c r="C18" s="66">
        <v>150</v>
      </c>
      <c r="E18" s="72"/>
      <c r="F18" s="68"/>
      <c r="K18" s="97"/>
      <c r="L18" s="98"/>
    </row>
    <row r="19" spans="2:12" ht="14">
      <c r="B19" s="65" t="s">
        <v>118</v>
      </c>
      <c r="C19" s="75">
        <f>SUM(C13:C18)</f>
        <v>605</v>
      </c>
      <c r="E19" s="67" t="s">
        <v>118</v>
      </c>
      <c r="F19" s="76">
        <f>SUM(F14:F18)</f>
        <v>3037</v>
      </c>
      <c r="H19" s="77" t="s">
        <v>131</v>
      </c>
      <c r="I19" s="78"/>
      <c r="K19" s="97" t="s">
        <v>147</v>
      </c>
      <c r="L19" s="98">
        <v>1500</v>
      </c>
    </row>
    <row r="20" spans="2:12" ht="14">
      <c r="F20" s="2"/>
      <c r="H20" s="79" t="s">
        <v>103</v>
      </c>
      <c r="I20" s="78">
        <v>31</v>
      </c>
      <c r="K20" s="97" t="s">
        <v>103</v>
      </c>
      <c r="L20" s="98">
        <v>200</v>
      </c>
    </row>
    <row r="21" spans="2:12" ht="14">
      <c r="B21" s="80" t="s">
        <v>132</v>
      </c>
      <c r="C21" s="81"/>
      <c r="E21" s="82" t="s">
        <v>133</v>
      </c>
      <c r="F21" s="83"/>
      <c r="H21" s="79" t="s">
        <v>105</v>
      </c>
      <c r="I21" s="78">
        <v>553</v>
      </c>
      <c r="K21" s="97" t="s">
        <v>136</v>
      </c>
      <c r="L21" s="98">
        <f>3000-3*SUM(C17:C18)</f>
        <v>2295</v>
      </c>
    </row>
    <row r="22" spans="2:12" ht="14">
      <c r="B22" s="84" t="s">
        <v>134</v>
      </c>
      <c r="C22" s="81">
        <v>156</v>
      </c>
      <c r="E22" s="83" t="s">
        <v>135</v>
      </c>
      <c r="F22" s="83">
        <f>F11</f>
        <v>2075</v>
      </c>
      <c r="H22" s="79" t="s">
        <v>109</v>
      </c>
      <c r="I22" s="78">
        <v>35</v>
      </c>
      <c r="K22" s="97" t="s">
        <v>138</v>
      </c>
      <c r="L22" s="98">
        <v>250</v>
      </c>
    </row>
    <row r="23" spans="2:12" ht="14">
      <c r="B23" s="84" t="s">
        <v>137</v>
      </c>
      <c r="C23" s="81">
        <v>20</v>
      </c>
      <c r="E23" s="83" t="s">
        <v>121</v>
      </c>
      <c r="F23" s="83">
        <f>F19</f>
        <v>3037</v>
      </c>
      <c r="H23" s="79" t="s">
        <v>6</v>
      </c>
      <c r="I23" s="78">
        <v>280</v>
      </c>
      <c r="K23" s="96"/>
      <c r="L23" s="103"/>
    </row>
    <row r="24" spans="2:12" ht="14">
      <c r="B24" s="85" t="s">
        <v>118</v>
      </c>
      <c r="C24" s="86">
        <f>SUM(C22:C23)</f>
        <v>176</v>
      </c>
      <c r="E24" s="82" t="s">
        <v>139</v>
      </c>
      <c r="F24" s="82">
        <f>SUM(F22:F23)</f>
        <v>5112</v>
      </c>
      <c r="H24" s="77" t="s">
        <v>118</v>
      </c>
      <c r="I24" s="87">
        <f>SUM(I20:I23)</f>
        <v>899</v>
      </c>
      <c r="K24" s="96" t="s">
        <v>118</v>
      </c>
      <c r="L24" s="103">
        <f>SUM(L20:L23)</f>
        <v>2745</v>
      </c>
    </row>
    <row r="25" spans="2:12" ht="14">
      <c r="I25" s="2"/>
    </row>
    <row r="26" spans="2:12" ht="14">
      <c r="I26" s="2"/>
    </row>
    <row r="27" spans="2:12" ht="14">
      <c r="I27" s="2"/>
    </row>
    <row r="28" spans="2:12" ht="14">
      <c r="I28" s="2"/>
    </row>
    <row r="29" spans="2:12" ht="14">
      <c r="I29" s="2"/>
    </row>
    <row r="30" spans="2:12" ht="14">
      <c r="I30" s="2"/>
    </row>
    <row r="40" spans="6:6" ht="14">
      <c r="F40" s="2"/>
    </row>
    <row r="41" spans="6:6" ht="14">
      <c r="F41" s="2"/>
    </row>
    <row r="53" spans="3:3" ht="14">
      <c r="C53" s="88"/>
    </row>
  </sheetData>
  <mergeCells count="3">
    <mergeCell ref="H4:I4"/>
    <mergeCell ref="K4:L4"/>
    <mergeCell ref="N4:O4"/>
  </mergeCells>
  <pageMargins left="0" right="0" top="0.39375000000000004" bottom="0.39375000000000004" header="0" footer="0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Overview25</vt:lpstr>
      <vt:lpstr>CostBlocks25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Bernd Malle</cp:lastModifiedBy>
  <cp:revision>166</cp:revision>
  <dcterms:created xsi:type="dcterms:W3CDTF">2023-03-20T04:22:00Z</dcterms:created>
  <dcterms:modified xsi:type="dcterms:W3CDTF">2025-09-02T12:15:05Z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