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Aufwand" sheetId="1" state="visible" r:id="rId2"/>
    <sheet name="EKSt" sheetId="2" state="visible" r:id="rId3"/>
    <sheet name="UVA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<sst xmlns="http://schemas.openxmlformats.org/spreadsheetml/2006/main" count="182" uniqueCount="138">
  <si>
    <t xml:space="preserve">Aufwand 2021</t>
  </si>
  <si>
    <t xml:space="preserve">Sonstige = Werbungskosten</t>
  </si>
  <si>
    <t xml:space="preserve">Kategorie</t>
  </si>
  <si>
    <t xml:space="preserve">Summe</t>
  </si>
  <si>
    <t xml:space="preserve">RCS</t>
  </si>
  <si>
    <t xml:space="preserve">Afa + GWG</t>
  </si>
  <si>
    <t xml:space="preserve">Sonstige</t>
  </si>
  <si>
    <t xml:space="preserve">Miete &amp; Pacht</t>
  </si>
  <si>
    <t xml:space="preserve">Sum</t>
  </si>
  <si>
    <t xml:space="preserve">In: KZ 057</t>
  </si>
  <si>
    <t xml:space="preserve">SUM Total</t>
  </si>
  <si>
    <t xml:space="preserve">Out: KZ 066</t>
  </si>
  <si>
    <t xml:space="preserve">Aufwand – Detail (Buchung nach Rechnungsdatum)</t>
  </si>
  <si>
    <t xml:space="preserve">Rechnungs-Datum</t>
  </si>
  <si>
    <t xml:space="preserve">Bezeichnung</t>
  </si>
  <si>
    <t xml:space="preserve">Preis Netto</t>
  </si>
  <si>
    <t xml:space="preserve">Ust.</t>
  </si>
  <si>
    <t xml:space="preserve">Preis Brutto</t>
  </si>
  <si>
    <t xml:space="preserve">KZ E1 (Finanz)</t>
  </si>
  <si>
    <t xml:space="preserve">AfA + GWG</t>
  </si>
  <si>
    <t xml:space="preserve">Dez. 2020</t>
  </si>
  <si>
    <t xml:space="preserve">PC + RTX + Harddisk + Kabel</t>
  </si>
  <si>
    <t xml:space="preserve">2021 all</t>
  </si>
  <si>
    <t xml:space="preserve">Internet 50/50 Nutzung</t>
  </si>
  <si>
    <t xml:space="preserve">31.01.2021</t>
  </si>
  <si>
    <t xml:space="preserve">Google Workspace Business Starter</t>
  </si>
  <si>
    <t xml:space="preserve">01.02.2021</t>
  </si>
  <si>
    <t xml:space="preserve">Hetzner (01/2021)</t>
  </si>
  <si>
    <t xml:space="preserve">01.03.2021</t>
  </si>
  <si>
    <t xml:space="preserve">Hetzner (02/2021)</t>
  </si>
  <si>
    <t xml:space="preserve">31.03.2021</t>
  </si>
  <si>
    <t xml:space="preserve">01.04.2021</t>
  </si>
  <si>
    <t xml:space="preserve">Hetzner (03/2021)</t>
  </si>
  <si>
    <t xml:space="preserve">14.04.2021</t>
  </si>
  <si>
    <t xml:space="preserve">Chuwi Tablet (Amazon)</t>
  </si>
  <si>
    <t xml:space="preserve">30.04.2021</t>
  </si>
  <si>
    <t xml:space="preserve">01.05.2021</t>
  </si>
  <si>
    <t xml:space="preserve">Hetzner (04/2021)</t>
  </si>
  <si>
    <t xml:space="preserve">03.05.2021</t>
  </si>
  <si>
    <t xml:space="preserve">Kammerumlage Unternehmensberatung &amp; IT</t>
  </si>
  <si>
    <t xml:space="preserve">18.05.2021</t>
  </si>
  <si>
    <t xml:space="preserve">Co-working Schubidu 05/21 - 08/21</t>
  </si>
  <si>
    <t xml:space="preserve">19.05.2021</t>
  </si>
  <si>
    <t xml:space="preserve">MS 365 Business Standard</t>
  </si>
  <si>
    <t xml:space="preserve">01.06.2021</t>
  </si>
  <si>
    <t xml:space="preserve">Hetzner (05/2021)</t>
  </si>
  <si>
    <t xml:space="preserve">19.06.2021</t>
  </si>
  <si>
    <t xml:space="preserve">01.07.2021</t>
  </si>
  <si>
    <t xml:space="preserve">Hetzner (06/2021)</t>
  </si>
  <si>
    <t xml:space="preserve">16.07.2021</t>
  </si>
  <si>
    <t xml:space="preserve">Lenovo IdeaPad 5 Pro 16ACH6 Storm Grey / 82L5001NGE</t>
  </si>
  <si>
    <t xml:space="preserve">19.07.2021</t>
  </si>
  <si>
    <t xml:space="preserve">01.08.2021</t>
  </si>
  <si>
    <t xml:space="preserve">Hetzner (07/2021)</t>
  </si>
  <si>
    <t xml:space="preserve">02.08.2021</t>
  </si>
  <si>
    <t xml:space="preserve">Github yearly subscription</t>
  </si>
  <si>
    <t xml:space="preserve">(exchange rate: 1.19)</t>
  </si>
  <si>
    <t xml:space="preserve">12.08.2021</t>
  </si>
  <si>
    <t xml:space="preserve">Co-working Schubidu 08/21 - 11/21</t>
  </si>
  <si>
    <t xml:space="preserve">15.08.2021</t>
  </si>
  <si>
    <t xml:space="preserve">MS 365 Business Basic</t>
  </si>
  <si>
    <t xml:space="preserve">19.08.2021</t>
  </si>
  <si>
    <t xml:space="preserve">01.09.2020</t>
  </si>
  <si>
    <t xml:space="preserve">Hetzner Server 08/2020</t>
  </si>
  <si>
    <t xml:space="preserve">01.09.2021</t>
  </si>
  <si>
    <t xml:space="preserve">Dell S2719DM 27" Monitor</t>
  </si>
  <si>
    <t xml:space="preserve">07.09.2021</t>
  </si>
  <si>
    <t xml:space="preserve">Refactoring to Rust (Book)</t>
  </si>
  <si>
    <t xml:space="preserve">(exchange rate: 1.1845)</t>
  </si>
  <si>
    <t xml:space="preserve">01.10.2021</t>
  </si>
  <si>
    <t xml:space="preserve">Hetzner (09/2021)</t>
  </si>
  <si>
    <t xml:space="preserve">03.10.2021</t>
  </si>
  <si>
    <t xml:space="preserve">19.10.2021</t>
  </si>
  <si>
    <t xml:space="preserve">01.11.2021</t>
  </si>
  <si>
    <t xml:space="preserve">Hetzner (10/2021)</t>
  </si>
  <si>
    <t xml:space="preserve">03.11.2021</t>
  </si>
  <si>
    <t xml:space="preserve">16.11.2021</t>
  </si>
  <si>
    <t xml:space="preserve">Co-working Schubidu 11/21 - 02/22</t>
  </si>
  <si>
    <t xml:space="preserve">Namecheap Domain "graphinius.net"</t>
  </si>
  <si>
    <t xml:space="preserve">19.11.2021</t>
  </si>
  <si>
    <t xml:space="preserve">01.12.2021</t>
  </si>
  <si>
    <t xml:space="preserve">Hetzner (11/2021)</t>
  </si>
  <si>
    <t xml:space="preserve">03.12.2021</t>
  </si>
  <si>
    <t xml:space="preserve">14.12.2021</t>
  </si>
  <si>
    <t xml:space="preserve">Xiaomi - Pad 5 128GB Tablet cosmic gray</t>
  </si>
  <si>
    <t xml:space="preserve">19.12.2021</t>
  </si>
  <si>
    <t xml:space="preserve">Summe pro Kategorie</t>
  </si>
  <si>
    <t xml:space="preserve">minus RCS</t>
  </si>
  <si>
    <t xml:space="preserve">RCW net</t>
  </si>
  <si>
    <t xml:space="preserve">minus CWS</t>
  </si>
  <si>
    <t xml:space="preserve">Summe sonstiges</t>
  </si>
  <si>
    <t xml:space="preserve">deducible VAT</t>
  </si>
  <si>
    <t xml:space="preserve">Q4</t>
  </si>
  <si>
    <t xml:space="preserve">Berichtigung</t>
  </si>
  <si>
    <t xml:space="preserve">\&lt;- inkl. 3,56</t>
  </si>
  <si>
    <t xml:space="preserve">Einkommenssteuer Erklaerung 2021 (Ueberschlag)</t>
  </si>
  <si>
    <t xml:space="preserve">Kosten</t>
  </si>
  <si>
    <t xml:space="preserve">exkl. Ust.</t>
  </si>
  <si>
    <t xml:space="preserve">Brutto Umsatz</t>
  </si>
  <si>
    <t xml:space="preserve">SV</t>
  </si>
  <si>
    <t xml:space="preserve">Betriebsausgaben-Pauschale</t>
  </si>
  <si>
    <t xml:space="preserve">Kosten (berechnet)</t>
  </si>
  <si>
    <t xml:space="preserve">Gewinn (ohne Freibetrag)</t>
  </si>
  <si>
    <t xml:space="preserve">Gewinnfreibetrag</t>
  </si>
  <si>
    <t xml:space="preserve">Total</t>
  </si>
  <si>
    <t xml:space="preserve">Gewinn</t>
  </si>
  <si>
    <t xml:space="preserve">Steuer Freibetrag</t>
  </si>
  <si>
    <t xml:space="preserve">Steuer Berechnungsgrdlg.</t>
  </si>
  <si>
    <t xml:space="preserve">Steuersatz &gt; 18k</t>
  </si>
  <si>
    <t xml:space="preserve">Steuer</t>
  </si>
  <si>
    <t xml:space="preserve">Steuer (laut Tarifstufen-Berechnungsformel)</t>
  </si>
  <si>
    <t xml:space="preserve">Mit korrekter KU-Pauschalierung (=&gt; damn it !!)</t>
  </si>
  <si>
    <t xml:space="preserve">Gewinn (ohne SV)</t>
  </si>
  <si>
    <t xml:space="preserve">SV-Beitraege</t>
  </si>
  <si>
    <t xml:space="preserve">+ of course, we have to deduce the corrected amount regarding Laptop + Tablets</t>
  </si>
  <si>
    <t xml:space="preserve">FA Ust. Voranmeldung (UVA) 2021 Q4</t>
  </si>
  <si>
    <t xml:space="preserve">Einnahmen</t>
  </si>
  <si>
    <t xml:space="preserve">Ausgaben</t>
  </si>
  <si>
    <t xml:space="preserve">RN</t>
  </si>
  <si>
    <t xml:space="preserve">Date</t>
  </si>
  <si>
    <t xml:space="preserve">Netto</t>
  </si>
  <si>
    <t xml:space="preserve">Brutto</t>
  </si>
  <si>
    <t xml:space="preserve">21-01</t>
  </si>
  <si>
    <t xml:space="preserve">07.04.2021</t>
  </si>
  <si>
    <t xml:space="preserve">21-02</t>
  </si>
  <si>
    <t xml:space="preserve">07.05.2021</t>
  </si>
  <si>
    <t xml:space="preserve">21-03</t>
  </si>
  <si>
    <t xml:space="preserve">11.06.2021</t>
  </si>
  <si>
    <t xml:space="preserve">21-04</t>
  </si>
  <si>
    <t xml:space="preserve">27.07.2021</t>
  </si>
  <si>
    <t xml:space="preserve">21-05</t>
  </si>
  <si>
    <t xml:space="preserve">27.09.2021</t>
  </si>
  <si>
    <t xml:space="preserve">21-06</t>
  </si>
  <si>
    <t xml:space="preserve">\- Berichtigung -</t>
  </si>
  <si>
    <t xml:space="preserve">21-07</t>
  </si>
  <si>
    <t xml:space="preserve">13.12.2021</t>
  </si>
  <si>
    <t xml:space="preserve">Davon Berichtigung (Q1-Q3)</t>
  </si>
  <si>
    <t xml:space="preserve">Balance / Pay to FA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</si>
</sst>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#,##0.00\ [$EUR-C07];[RED]\-#,##0.00\ [$EUR-C07]"/>
    <numFmt numFmtId="166" formatCode="[$€-C07]\ #,##0.00;[RED]\-[$€-C07]\ #,##0.00"/>
    <numFmt numFmtId="167" formatCode="[$€-C07]\ #,##0.00"/>
    <numFmt numFmtId="168" formatCode="#,##0.00\ [$EUR];[RED]\-#,##0.00\ [$EUR]"/>
    <numFmt numFmtId="169" formatCode="[$EUR-409]\ #,##0.00"/>
    <numFmt numFmtId="170" formatCode="[$€-C07]\ #,##0.--;[RED]\-[$€-C07]\ #,##0.--"/>
  </numFmts>
  <fonts count="1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i val="true"/>
      <sz val="11"/>
      <color rgb="FF000000"/>
      <name val="Calibri"/>
      <family val="2"/>
      <charset val="1"/>
    </font>
    <font>
      <i val="true"/>
      <sz val="16"/>
      <color rgb="FF000000"/>
      <name val="Arial"/>
      <family val="2"/>
      <charset val="1"/>
    </font>
    <font>
      <b val="true"/>
      <i val="true"/>
      <sz val="10"/>
      <color rgb="FF000000"/>
      <name val="Arial"/>
      <family val="2"/>
      <charset val="1"/>
    </font>
    <font>
      <i val="true"/>
      <sz val="10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b val="true"/>
      <i val="true"/>
      <sz val="11"/>
      <color rgb="FF000000"/>
      <name val="Calibri"/>
      <family val="2"/>
      <charset val="1"/>
    </font>
    <font>
      <b val="true"/>
      <sz val="14"/>
      <color rgb="FF000000"/>
      <name val="Arial"/>
      <family val="2"/>
      <charset val="1"/>
    </font>
    <font>
      <sz val="18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b val="true"/>
      <i val="true"/>
      <sz val="14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6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/>
      <bottom style="double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 style="medium"/>
      <bottom style="medium"/>
      <diagonal/>
    </border>
    <border diagonalUp="false" diagonalDown="false">
      <left/>
      <right style="thin"/>
      <top style="medium"/>
      <bottom style="medium"/>
      <diagonal/>
    </border>
    <border diagonalUp="false" diagonalDown="false">
      <left/>
      <right/>
      <top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8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7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3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9" fillId="0" borderId="3" xfId="2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4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5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4" fillId="0" borderId="0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4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9" fillId="0" borderId="5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4" fillId="0" borderId="0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4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8" fillId="0" borderId="5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8" fillId="0" borderId="12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9" fillId="0" borderId="12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3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7" fillId="0" borderId="14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9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1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L96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I83" activeCellId="0" sqref="I83"/>
    </sheetView>
  </sheetViews>
  <sheetFormatPr defaultColWidth="8.75" defaultRowHeight="15" zeroHeight="false" outlineLevelRow="0" outlineLevelCol="0"/>
  <cols>
    <col collapsed="false" customWidth="true" hidden="false" outlineLevel="0" max="1" min="1" style="0" width="18.58"/>
    <col collapsed="false" customWidth="true" hidden="false" outlineLevel="0" max="2" min="2" style="0" width="42.14"/>
    <col collapsed="false" customWidth="true" hidden="false" outlineLevel="0" max="3" min="3" style="1" width="16.57"/>
    <col collapsed="false" customWidth="true" hidden="false" outlineLevel="0" max="5" min="4" style="1" width="14.15"/>
    <col collapsed="false" customWidth="true" hidden="false" outlineLevel="0" max="6" min="6" style="2" width="18.29"/>
    <col collapsed="false" customWidth="true" hidden="false" outlineLevel="0" max="7" min="7" style="1" width="15.71"/>
    <col collapsed="false" customWidth="true" hidden="false" outlineLevel="0" max="8" min="8" style="1" width="21.29"/>
    <col collapsed="false" customWidth="true" hidden="false" outlineLevel="0" max="64" min="9" style="0" width="12.14"/>
  </cols>
  <sheetData>
    <row r="1" customFormat="false" ht="20.25" hidden="false" customHeight="false" outlineLevel="0" collapsed="false">
      <c r="A1" s="3" t="s">
        <v>0</v>
      </c>
      <c r="G1" s="4"/>
      <c r="H1" s="4"/>
      <c r="I1" s="5"/>
      <c r="J1" s="5"/>
    </row>
    <row r="2" customFormat="false" ht="15" hidden="false" customHeight="false" outlineLevel="0" collapsed="false">
      <c r="G2" s="4"/>
      <c r="H2" s="6"/>
      <c r="I2" s="7" t="s">
        <v>1</v>
      </c>
      <c r="J2" s="5"/>
    </row>
    <row r="3" customFormat="false" ht="15" hidden="false" customHeight="false" outlineLevel="0" collapsed="false">
      <c r="G3" s="4"/>
      <c r="H3" s="4"/>
      <c r="I3" s="5"/>
      <c r="J3" s="5"/>
    </row>
    <row r="4" customFormat="false" ht="15" hidden="false" customHeight="false" outlineLevel="0" collapsed="false">
      <c r="A4" s="8" t="s">
        <v>2</v>
      </c>
      <c r="B4" s="9" t="s">
        <v>3</v>
      </c>
      <c r="G4" s="4"/>
      <c r="H4" s="4"/>
      <c r="I4" s="10"/>
      <c r="J4" s="5"/>
    </row>
    <row r="5" customFormat="false" ht="15" hidden="false" customHeight="false" outlineLevel="0" collapsed="false">
      <c r="F5" s="11" t="s">
        <v>4</v>
      </c>
      <c r="G5" s="12" t="n">
        <v>4.53</v>
      </c>
      <c r="H5" s="13" t="n">
        <f aca="false">G5*0.2</f>
        <v>0.906</v>
      </c>
      <c r="I5" s="10"/>
      <c r="J5" s="5"/>
    </row>
    <row r="6" customFormat="false" ht="15" hidden="false" customHeight="false" outlineLevel="0" collapsed="false">
      <c r="A6" s="14"/>
      <c r="B6" s="15"/>
      <c r="F6" s="16"/>
      <c r="G6" s="17" t="n">
        <v>9.36</v>
      </c>
      <c r="H6" s="13" t="n">
        <f aca="false">G6*0.2</f>
        <v>1.872</v>
      </c>
      <c r="I6" s="10"/>
      <c r="J6" s="5"/>
    </row>
    <row r="7" customFormat="false" ht="15" hidden="false" customHeight="false" outlineLevel="0" collapsed="false">
      <c r="A7" s="9" t="s">
        <v>5</v>
      </c>
      <c r="B7" s="15" t="n">
        <f aca="false">G86</f>
        <v>2236.17206603051</v>
      </c>
      <c r="F7" s="16"/>
      <c r="G7" s="17" t="n">
        <v>3.89</v>
      </c>
      <c r="H7" s="13" t="n">
        <f aca="false">G7*0.2</f>
        <v>0.778</v>
      </c>
      <c r="I7" s="10"/>
      <c r="J7" s="5"/>
    </row>
    <row r="8" customFormat="false" ht="15" hidden="false" customHeight="false" outlineLevel="0" collapsed="false">
      <c r="A8" s="9" t="s">
        <v>6</v>
      </c>
      <c r="B8" s="15" t="n">
        <f aca="false">H86</f>
        <v>664.877882026597</v>
      </c>
      <c r="F8" s="16"/>
      <c r="G8" s="4"/>
      <c r="H8" s="18"/>
      <c r="I8" s="10"/>
      <c r="J8" s="5"/>
    </row>
    <row r="9" customFormat="false" ht="13.8" hidden="false" customHeight="false" outlineLevel="0" collapsed="false">
      <c r="A9" s="19" t="s">
        <v>7</v>
      </c>
      <c r="B9" s="20" t="n">
        <f aca="false">I86</f>
        <v>1125</v>
      </c>
      <c r="F9" s="21" t="s">
        <v>8</v>
      </c>
      <c r="G9" s="22" t="n">
        <f aca="false">SUM(G5:G7)</f>
        <v>17.78</v>
      </c>
      <c r="H9" s="23" t="n">
        <f aca="false">SUM(H5:H7)</f>
        <v>3.556</v>
      </c>
      <c r="I9" s="10" t="s">
        <v>9</v>
      </c>
      <c r="J9" s="5"/>
      <c r="K9" s="5"/>
      <c r="L9" s="5"/>
      <c r="M9" s="5"/>
      <c r="N9" s="5"/>
      <c r="O9" s="5"/>
    </row>
    <row r="10" customFormat="false" ht="15" hidden="false" customHeight="false" outlineLevel="0" collapsed="false">
      <c r="A10" s="24" t="s">
        <v>10</v>
      </c>
      <c r="B10" s="25" t="n">
        <f aca="false">SUM(B6:B9)</f>
        <v>4026.04994805711</v>
      </c>
      <c r="G10" s="4"/>
      <c r="H10" s="26" t="s">
        <v>11</v>
      </c>
      <c r="I10" s="27"/>
      <c r="J10" s="5"/>
      <c r="K10" s="5"/>
      <c r="L10" s="5"/>
      <c r="M10" s="5"/>
      <c r="N10" s="5"/>
      <c r="O10" s="5"/>
    </row>
    <row r="11" customFormat="false" ht="15" hidden="false" customHeight="false" outlineLevel="0" collapsed="false">
      <c r="G11" s="4"/>
      <c r="H11" s="28"/>
      <c r="I11" s="5"/>
      <c r="J11" s="5"/>
      <c r="K11" s="5"/>
      <c r="L11" s="5"/>
      <c r="M11" s="5"/>
      <c r="N11" s="5"/>
      <c r="O11" s="5"/>
    </row>
    <row r="12" customFormat="false" ht="15" hidden="false" customHeight="false" outlineLevel="0" collapsed="false">
      <c r="K12" s="5"/>
      <c r="L12" s="5"/>
      <c r="M12" s="5"/>
      <c r="N12" s="5"/>
      <c r="O12" s="5"/>
    </row>
    <row r="13" customFormat="false" ht="15" hidden="false" customHeight="false" outlineLevel="0" collapsed="false">
      <c r="K13" s="5"/>
      <c r="L13" s="5"/>
      <c r="M13" s="5"/>
      <c r="N13" s="5"/>
      <c r="O13" s="5"/>
    </row>
    <row r="14" customFormat="false" ht="20.25" hidden="false" customHeight="false" outlineLevel="0" collapsed="false">
      <c r="A14" s="3" t="s">
        <v>12</v>
      </c>
      <c r="K14" s="5"/>
      <c r="L14" s="5"/>
      <c r="M14" s="5"/>
      <c r="N14" s="5"/>
      <c r="O14" s="5"/>
    </row>
    <row r="15" customFormat="false" ht="15" hidden="false" customHeight="false" outlineLevel="0" collapsed="false">
      <c r="K15" s="5"/>
      <c r="L15" s="5"/>
      <c r="M15" s="5"/>
      <c r="N15" s="5"/>
      <c r="O15" s="5"/>
    </row>
    <row r="16" customFormat="false" ht="13.8" hidden="false" customHeight="false" outlineLevel="0" collapsed="false">
      <c r="A16" s="29" t="s">
        <v>13</v>
      </c>
      <c r="B16" s="29" t="s">
        <v>14</v>
      </c>
      <c r="C16" s="30" t="s">
        <v>15</v>
      </c>
      <c r="D16" s="30" t="s">
        <v>16</v>
      </c>
      <c r="E16" s="30" t="s">
        <v>17</v>
      </c>
      <c r="F16" s="31" t="s">
        <v>18</v>
      </c>
      <c r="G16" s="30" t="s">
        <v>19</v>
      </c>
      <c r="H16" s="30" t="s">
        <v>6</v>
      </c>
      <c r="I16" s="29" t="s">
        <v>7</v>
      </c>
    </row>
    <row r="17" customFormat="false" ht="13.8" hidden="false" customHeight="false" outlineLevel="0" collapsed="false"/>
    <row r="18" customFormat="false" ht="13.8" hidden="false" customHeight="false" outlineLevel="0" collapsed="false">
      <c r="A18" s="0" t="s">
        <v>20</v>
      </c>
      <c r="B18" s="0" t="s">
        <v>21</v>
      </c>
      <c r="C18" s="32"/>
      <c r="D18" s="32"/>
      <c r="E18" s="32" t="n">
        <v>1821.25</v>
      </c>
      <c r="F18" s="31" t="n">
        <v>9130</v>
      </c>
      <c r="G18" s="1" t="n">
        <f aca="false">E18*0.6*1/3/1.2</f>
        <v>303.541666666667</v>
      </c>
      <c r="H18" s="20"/>
    </row>
    <row r="19" customFormat="false" ht="13.8" hidden="false" customHeight="false" outlineLevel="0" collapsed="false">
      <c r="C19" s="20"/>
      <c r="D19" s="20"/>
      <c r="E19" s="20"/>
      <c r="F19" s="31"/>
      <c r="H19" s="20"/>
    </row>
    <row r="20" customFormat="false" ht="13.8" hidden="false" customHeight="false" outlineLevel="0" collapsed="false">
      <c r="A20" s="0" t="s">
        <v>22</v>
      </c>
      <c r="B20" s="0" t="s">
        <v>23</v>
      </c>
      <c r="C20" s="20" t="n">
        <f aca="false">E20/1.2</f>
        <v>100</v>
      </c>
      <c r="D20" s="20" t="n">
        <f aca="false">E20-C20</f>
        <v>20</v>
      </c>
      <c r="E20" s="20" t="n">
        <f aca="false">20*12/2</f>
        <v>120</v>
      </c>
      <c r="F20" s="31" t="n">
        <v>9230</v>
      </c>
      <c r="H20" s="20" t="n">
        <f aca="false">C20</f>
        <v>100</v>
      </c>
    </row>
    <row r="21" customFormat="false" ht="13.8" hidden="false" customHeight="false" outlineLevel="0" collapsed="false">
      <c r="C21" s="20"/>
      <c r="D21" s="20"/>
      <c r="E21" s="20"/>
      <c r="F21" s="31"/>
      <c r="H21" s="20"/>
    </row>
    <row r="22" customFormat="false" ht="13.8" hidden="false" customHeight="false" outlineLevel="0" collapsed="false">
      <c r="A22" s="0" t="s">
        <v>24</v>
      </c>
      <c r="B22" s="0" t="s">
        <v>25</v>
      </c>
      <c r="C22" s="20" t="n">
        <v>4.53</v>
      </c>
      <c r="D22" s="32" t="n">
        <f aca="false">C22*0.2</f>
        <v>0.906</v>
      </c>
      <c r="E22" s="32" t="n">
        <f aca="false">C22+D22</f>
        <v>5.436</v>
      </c>
      <c r="F22" s="31" t="s">
        <v>4</v>
      </c>
      <c r="H22" s="20" t="n">
        <v>4.53</v>
      </c>
    </row>
    <row r="23" customFormat="false" ht="13.8" hidden="false" customHeight="false" outlineLevel="0" collapsed="false">
      <c r="A23" s="0" t="s">
        <v>26</v>
      </c>
      <c r="B23" s="0" t="s">
        <v>27</v>
      </c>
      <c r="C23" s="20" t="n">
        <v>21.78</v>
      </c>
      <c r="D23" s="32" t="n">
        <f aca="false">C23*0.2</f>
        <v>4.356</v>
      </c>
      <c r="E23" s="32" t="n">
        <f aca="false">C23+D23</f>
        <v>26.136</v>
      </c>
      <c r="F23" s="31" t="n">
        <v>9230</v>
      </c>
      <c r="H23" s="20" t="n">
        <f aca="false">C23</f>
        <v>21.78</v>
      </c>
    </row>
    <row r="24" customFormat="false" ht="13.8" hidden="false" customHeight="false" outlineLevel="0" collapsed="false">
      <c r="C24" s="20"/>
      <c r="D24" s="32"/>
      <c r="E24" s="32"/>
      <c r="F24" s="31"/>
      <c r="H24" s="20"/>
    </row>
    <row r="25" customFormat="false" ht="13.8" hidden="false" customHeight="false" outlineLevel="0" collapsed="false">
      <c r="C25" s="20"/>
      <c r="D25" s="32"/>
      <c r="E25" s="32"/>
      <c r="F25" s="31"/>
      <c r="H25" s="20"/>
    </row>
    <row r="26" customFormat="false" ht="13.8" hidden="false" customHeight="false" outlineLevel="0" collapsed="false">
      <c r="A26" s="0" t="s">
        <v>28</v>
      </c>
      <c r="B26" s="0" t="s">
        <v>29</v>
      </c>
      <c r="C26" s="20" t="n">
        <v>21.78</v>
      </c>
      <c r="D26" s="32" t="n">
        <f aca="false">C26*0.2</f>
        <v>4.356</v>
      </c>
      <c r="E26" s="32" t="n">
        <f aca="false">C26+D26</f>
        <v>26.136</v>
      </c>
      <c r="F26" s="31" t="n">
        <v>9230</v>
      </c>
      <c r="H26" s="20" t="n">
        <f aca="false">C26</f>
        <v>21.78</v>
      </c>
    </row>
    <row r="27" customFormat="false" ht="13.8" hidden="false" customHeight="false" outlineLevel="0" collapsed="false">
      <c r="C27" s="20"/>
      <c r="D27" s="32"/>
      <c r="E27" s="32"/>
      <c r="F27" s="31"/>
      <c r="H27" s="20"/>
    </row>
    <row r="28" customFormat="false" ht="13.8" hidden="false" customHeight="false" outlineLevel="0" collapsed="false">
      <c r="C28" s="20"/>
      <c r="D28" s="32"/>
      <c r="E28" s="32"/>
      <c r="F28" s="31"/>
      <c r="H28" s="20"/>
    </row>
    <row r="29" customFormat="false" ht="13.8" hidden="false" customHeight="false" outlineLevel="0" collapsed="false">
      <c r="A29" s="0" t="s">
        <v>30</v>
      </c>
      <c r="B29" s="0" t="s">
        <v>25</v>
      </c>
      <c r="C29" s="32" t="n">
        <v>9.36</v>
      </c>
      <c r="D29" s="32" t="n">
        <f aca="false">C29*0.2</f>
        <v>1.872</v>
      </c>
      <c r="E29" s="32" t="n">
        <f aca="false">C29+D29</f>
        <v>11.232</v>
      </c>
      <c r="F29" s="31" t="s">
        <v>4</v>
      </c>
      <c r="H29" s="32" t="n">
        <v>9.36</v>
      </c>
    </row>
    <row r="30" customFormat="false" ht="13.8" hidden="false" customHeight="false" outlineLevel="0" collapsed="false">
      <c r="A30" s="0" t="s">
        <v>31</v>
      </c>
      <c r="B30" s="0" t="s">
        <v>32</v>
      </c>
      <c r="C30" s="20" t="n">
        <v>21.78</v>
      </c>
      <c r="D30" s="32" t="n">
        <f aca="false">C30*0.2</f>
        <v>4.356</v>
      </c>
      <c r="E30" s="32" t="n">
        <f aca="false">C30+D30</f>
        <v>26.136</v>
      </c>
      <c r="F30" s="31" t="n">
        <v>9230</v>
      </c>
      <c r="H30" s="20" t="n">
        <f aca="false">C30</f>
        <v>21.78</v>
      </c>
    </row>
    <row r="31" customFormat="false" ht="13.8" hidden="false" customHeight="false" outlineLevel="0" collapsed="false">
      <c r="C31" s="20"/>
      <c r="D31" s="32"/>
      <c r="E31" s="32"/>
      <c r="F31" s="31"/>
      <c r="H31" s="20"/>
    </row>
    <row r="32" customFormat="false" ht="13.8" hidden="false" customHeight="false" outlineLevel="0" collapsed="false">
      <c r="A32" s="14"/>
      <c r="C32" s="20"/>
      <c r="D32" s="32"/>
      <c r="E32" s="32"/>
      <c r="F32" s="31"/>
      <c r="H32" s="20"/>
    </row>
    <row r="33" customFormat="false" ht="13.8" hidden="false" customHeight="false" outlineLevel="0" collapsed="false">
      <c r="A33" s="0" t="s">
        <v>33</v>
      </c>
      <c r="B33" s="0" t="s">
        <v>34</v>
      </c>
      <c r="C33" s="20" t="n">
        <v>335.29</v>
      </c>
      <c r="D33" s="32" t="n">
        <f aca="false">C33*0.2</f>
        <v>67.058</v>
      </c>
      <c r="E33" s="32" t="n">
        <f aca="false">C33+D33</f>
        <v>402.348</v>
      </c>
      <c r="F33" s="31" t="n">
        <v>9130</v>
      </c>
      <c r="G33" s="1" t="n">
        <v>335.29</v>
      </c>
      <c r="H33" s="33"/>
    </row>
    <row r="34" customFormat="false" ht="13.8" hidden="false" customHeight="false" outlineLevel="0" collapsed="false">
      <c r="A34" s="0" t="s">
        <v>35</v>
      </c>
      <c r="B34" s="0" t="s">
        <v>25</v>
      </c>
      <c r="C34" s="32" t="n">
        <v>3.89</v>
      </c>
      <c r="D34" s="32" t="n">
        <f aca="false">C34*0.2</f>
        <v>0.778</v>
      </c>
      <c r="E34" s="32" t="n">
        <f aca="false">C34+D34</f>
        <v>4.668</v>
      </c>
      <c r="F34" s="31" t="s">
        <v>4</v>
      </c>
      <c r="H34" s="32" t="n">
        <f aca="false">C34</f>
        <v>3.89</v>
      </c>
    </row>
    <row r="35" customFormat="false" ht="13.8" hidden="false" customHeight="false" outlineLevel="0" collapsed="false">
      <c r="A35" s="0" t="s">
        <v>36</v>
      </c>
      <c r="B35" s="0" t="s">
        <v>37</v>
      </c>
      <c r="C35" s="20" t="n">
        <v>21.78</v>
      </c>
      <c r="D35" s="32" t="n">
        <f aca="false">C35*0.2</f>
        <v>4.356</v>
      </c>
      <c r="E35" s="32" t="n">
        <f aca="false">C35+D35</f>
        <v>26.136</v>
      </c>
      <c r="F35" s="31" t="n">
        <v>9230</v>
      </c>
      <c r="H35" s="20" t="n">
        <f aca="false">C35</f>
        <v>21.78</v>
      </c>
    </row>
    <row r="36" customFormat="false" ht="13.8" hidden="false" customHeight="false" outlineLevel="0" collapsed="false">
      <c r="C36" s="20"/>
      <c r="D36" s="32"/>
      <c r="E36" s="32"/>
      <c r="F36" s="31"/>
      <c r="H36" s="20"/>
    </row>
    <row r="37" customFormat="false" ht="13.8" hidden="false" customHeight="false" outlineLevel="0" collapsed="false">
      <c r="A37" s="14"/>
      <c r="C37" s="20"/>
      <c r="D37" s="32"/>
      <c r="E37" s="32"/>
      <c r="F37" s="31"/>
      <c r="H37" s="20"/>
    </row>
    <row r="38" customFormat="false" ht="13.8" hidden="false" customHeight="false" outlineLevel="0" collapsed="false">
      <c r="A38" s="0" t="s">
        <v>38</v>
      </c>
      <c r="B38" s="0" t="s">
        <v>39</v>
      </c>
      <c r="C38" s="20"/>
      <c r="D38" s="32"/>
      <c r="E38" s="32" t="n">
        <v>125</v>
      </c>
      <c r="F38" s="34" t="n">
        <v>9230</v>
      </c>
      <c r="H38" s="32" t="n">
        <v>125</v>
      </c>
      <c r="I38" s="35"/>
    </row>
    <row r="39" customFormat="false" ht="13.8" hidden="false" customHeight="false" outlineLevel="0" collapsed="false">
      <c r="A39" s="0" t="s">
        <v>40</v>
      </c>
      <c r="B39" s="0" t="s">
        <v>41</v>
      </c>
      <c r="C39" s="20" t="n">
        <v>375</v>
      </c>
      <c r="D39" s="32" t="n">
        <f aca="false">C39*0.2</f>
        <v>75</v>
      </c>
      <c r="E39" s="32" t="n">
        <f aca="false">C39+D39</f>
        <v>450</v>
      </c>
      <c r="F39" s="34" t="n">
        <v>9180</v>
      </c>
      <c r="H39" s="0"/>
      <c r="I39" s="20" t="n">
        <f aca="false">C39</f>
        <v>375</v>
      </c>
    </row>
    <row r="40" customFormat="false" ht="13.8" hidden="false" customHeight="false" outlineLevel="0" collapsed="false">
      <c r="A40" s="0" t="s">
        <v>42</v>
      </c>
      <c r="B40" s="0" t="s">
        <v>43</v>
      </c>
      <c r="C40" s="20" t="n">
        <v>10.5</v>
      </c>
      <c r="D40" s="32" t="n">
        <f aca="false">C40*0.2</f>
        <v>2.1</v>
      </c>
      <c r="E40" s="32" t="n">
        <f aca="false">C40+D40</f>
        <v>12.6</v>
      </c>
      <c r="F40" s="31" t="n">
        <v>9230</v>
      </c>
      <c r="H40" s="20" t="n">
        <f aca="false">C40</f>
        <v>10.5</v>
      </c>
    </row>
    <row r="41" customFormat="false" ht="13.8" hidden="false" customHeight="false" outlineLevel="0" collapsed="false">
      <c r="A41" s="0" t="s">
        <v>44</v>
      </c>
      <c r="B41" s="0" t="s">
        <v>45</v>
      </c>
      <c r="C41" s="20" t="n">
        <v>21.78</v>
      </c>
      <c r="D41" s="32" t="n">
        <f aca="false">C41*0.2</f>
        <v>4.356</v>
      </c>
      <c r="E41" s="32" t="n">
        <f aca="false">C41+D41</f>
        <v>26.136</v>
      </c>
      <c r="F41" s="31" t="n">
        <v>9230</v>
      </c>
      <c r="H41" s="20" t="n">
        <f aca="false">C41</f>
        <v>21.78</v>
      </c>
    </row>
    <row r="42" customFormat="false" ht="13.8" hidden="false" customHeight="false" outlineLevel="0" collapsed="false">
      <c r="C42" s="20"/>
      <c r="D42" s="32"/>
      <c r="E42" s="32"/>
      <c r="F42" s="31"/>
      <c r="H42" s="20"/>
    </row>
    <row r="43" customFormat="false" ht="13.8" hidden="false" customHeight="false" outlineLevel="0" collapsed="false">
      <c r="C43" s="20"/>
      <c r="D43" s="32"/>
      <c r="E43" s="32"/>
      <c r="F43" s="31"/>
      <c r="H43" s="20"/>
    </row>
    <row r="44" customFormat="false" ht="13.8" hidden="false" customHeight="false" outlineLevel="0" collapsed="false">
      <c r="A44" s="0" t="s">
        <v>46</v>
      </c>
      <c r="B44" s="0" t="s">
        <v>43</v>
      </c>
      <c r="C44" s="20" t="n">
        <v>10.5</v>
      </c>
      <c r="D44" s="32" t="n">
        <f aca="false">C44*0.2</f>
        <v>2.1</v>
      </c>
      <c r="E44" s="32" t="n">
        <f aca="false">C44+D44</f>
        <v>12.6</v>
      </c>
      <c r="F44" s="31" t="n">
        <v>9230</v>
      </c>
      <c r="H44" s="20" t="n">
        <f aca="false">C44</f>
        <v>10.5</v>
      </c>
    </row>
    <row r="45" customFormat="false" ht="13.8" hidden="false" customHeight="false" outlineLevel="0" collapsed="false">
      <c r="A45" s="0" t="s">
        <v>47</v>
      </c>
      <c r="B45" s="0" t="s">
        <v>48</v>
      </c>
      <c r="C45" s="20" t="n">
        <v>21.78</v>
      </c>
      <c r="D45" s="32" t="n">
        <f aca="false">C45*0.2</f>
        <v>4.356</v>
      </c>
      <c r="E45" s="32" t="n">
        <f aca="false">C45+D45</f>
        <v>26.136</v>
      </c>
      <c r="F45" s="31" t="n">
        <v>9230</v>
      </c>
      <c r="H45" s="20" t="n">
        <f aca="false">C45</f>
        <v>21.78</v>
      </c>
    </row>
    <row r="46" customFormat="false" ht="13.8" hidden="false" customHeight="false" outlineLevel="0" collapsed="false">
      <c r="C46" s="20"/>
      <c r="D46" s="32"/>
      <c r="E46" s="32"/>
      <c r="F46" s="31"/>
      <c r="H46" s="20"/>
    </row>
    <row r="47" customFormat="false" ht="13.8" hidden="false" customHeight="false" outlineLevel="0" collapsed="false">
      <c r="C47" s="20"/>
      <c r="D47" s="32"/>
      <c r="E47" s="32"/>
      <c r="F47" s="31"/>
      <c r="H47" s="20"/>
    </row>
    <row r="48" customFormat="false" ht="30" hidden="false" customHeight="false" outlineLevel="0" collapsed="false">
      <c r="A48" s="0" t="s">
        <v>49</v>
      </c>
      <c r="B48" s="36" t="s">
        <v>50</v>
      </c>
      <c r="C48" s="20"/>
      <c r="D48" s="32"/>
      <c r="E48" s="32" t="n">
        <v>1012.99</v>
      </c>
      <c r="F48" s="31" t="n">
        <v>9130</v>
      </c>
      <c r="G48" s="1" t="n">
        <f aca="false">E48</f>
        <v>1012.99</v>
      </c>
      <c r="H48" s="20"/>
    </row>
    <row r="49" customFormat="false" ht="13.8" hidden="false" customHeight="false" outlineLevel="0" collapsed="false">
      <c r="A49" s="0" t="s">
        <v>51</v>
      </c>
      <c r="B49" s="0" t="s">
        <v>43</v>
      </c>
      <c r="C49" s="20" t="n">
        <v>10.5</v>
      </c>
      <c r="D49" s="32" t="n">
        <f aca="false">C49*0.2</f>
        <v>2.1</v>
      </c>
      <c r="E49" s="32" t="n">
        <f aca="false">C49+D49</f>
        <v>12.6</v>
      </c>
      <c r="F49" s="31" t="n">
        <v>9230</v>
      </c>
      <c r="H49" s="20" t="n">
        <f aca="false">C49</f>
        <v>10.5</v>
      </c>
    </row>
    <row r="50" customFormat="false" ht="13.8" hidden="false" customHeight="false" outlineLevel="0" collapsed="false">
      <c r="A50" s="0" t="s">
        <v>52</v>
      </c>
      <c r="B50" s="0" t="s">
        <v>53</v>
      </c>
      <c r="C50" s="20" t="n">
        <v>21.78</v>
      </c>
      <c r="D50" s="32" t="n">
        <f aca="false">C50*0.2</f>
        <v>4.356</v>
      </c>
      <c r="E50" s="32" t="n">
        <f aca="false">C50+D50</f>
        <v>26.136</v>
      </c>
      <c r="F50" s="31" t="n">
        <v>9230</v>
      </c>
      <c r="H50" s="20" t="n">
        <f aca="false">C50</f>
        <v>21.78</v>
      </c>
    </row>
    <row r="51" customFormat="false" ht="13.8" hidden="false" customHeight="false" outlineLevel="0" collapsed="false">
      <c r="C51" s="20"/>
      <c r="D51" s="32"/>
      <c r="E51" s="32"/>
      <c r="F51" s="31"/>
      <c r="H51" s="20"/>
    </row>
    <row r="52" customFormat="false" ht="13.8" hidden="false" customHeight="false" outlineLevel="0" collapsed="false">
      <c r="C52" s="20"/>
      <c r="D52" s="32"/>
      <c r="E52" s="32"/>
      <c r="F52" s="31"/>
      <c r="H52" s="20"/>
    </row>
    <row r="53" customFormat="false" ht="13.8" hidden="false" customHeight="false" outlineLevel="0" collapsed="false">
      <c r="A53" s="0" t="s">
        <v>54</v>
      </c>
      <c r="B53" s="0" t="s">
        <v>55</v>
      </c>
      <c r="C53" s="20"/>
      <c r="D53" s="20"/>
      <c r="E53" s="32" t="n">
        <f aca="false">48/1.19</f>
        <v>40.3361344537815</v>
      </c>
      <c r="F53" s="31"/>
      <c r="H53" s="33" t="n">
        <f aca="false">48/1.19</f>
        <v>40.3361344537815</v>
      </c>
      <c r="J53" s="0" t="s">
        <v>56</v>
      </c>
    </row>
    <row r="54" customFormat="false" ht="13.8" hidden="false" customHeight="false" outlineLevel="0" collapsed="false">
      <c r="A54" s="0" t="s">
        <v>57</v>
      </c>
      <c r="B54" s="0" t="s">
        <v>58</v>
      </c>
      <c r="C54" s="20" t="n">
        <v>375</v>
      </c>
      <c r="D54" s="32" t="n">
        <f aca="false">C54*0.2</f>
        <v>75</v>
      </c>
      <c r="E54" s="32" t="n">
        <f aca="false">C54+D54</f>
        <v>450</v>
      </c>
      <c r="F54" s="34" t="n">
        <v>9180</v>
      </c>
      <c r="H54" s="0"/>
      <c r="I54" s="20" t="n">
        <f aca="false">C54</f>
        <v>375</v>
      </c>
    </row>
    <row r="55" customFormat="false" ht="13.8" hidden="false" customHeight="false" outlineLevel="0" collapsed="false">
      <c r="A55" s="0" t="s">
        <v>59</v>
      </c>
      <c r="B55" s="0" t="s">
        <v>60</v>
      </c>
      <c r="C55" s="20" t="n">
        <v>4.2</v>
      </c>
      <c r="D55" s="32" t="n">
        <f aca="false">C55*0.2</f>
        <v>0.84</v>
      </c>
      <c r="E55" s="32" t="n">
        <f aca="false">C55+D55</f>
        <v>5.04</v>
      </c>
      <c r="F55" s="31" t="n">
        <v>9230</v>
      </c>
      <c r="H55" s="20" t="n">
        <f aca="false">C55</f>
        <v>4.2</v>
      </c>
    </row>
    <row r="56" customFormat="false" ht="13.8" hidden="false" customHeight="false" outlineLevel="0" collapsed="false">
      <c r="A56" s="0" t="s">
        <v>61</v>
      </c>
      <c r="B56" s="0" t="s">
        <v>43</v>
      </c>
      <c r="C56" s="20" t="n">
        <v>10.5</v>
      </c>
      <c r="D56" s="32" t="n">
        <f aca="false">C56*0.2</f>
        <v>2.1</v>
      </c>
      <c r="E56" s="32" t="n">
        <f aca="false">C56+D56</f>
        <v>12.6</v>
      </c>
      <c r="F56" s="31" t="n">
        <v>9230</v>
      </c>
      <c r="H56" s="20" t="n">
        <f aca="false">C56</f>
        <v>10.5</v>
      </c>
    </row>
    <row r="57" customFormat="false" ht="13.8" hidden="false" customHeight="false" outlineLevel="0" collapsed="false">
      <c r="A57" s="0" t="s">
        <v>62</v>
      </c>
      <c r="B57" s="0" t="s">
        <v>63</v>
      </c>
      <c r="C57" s="20" t="n">
        <v>21.78</v>
      </c>
      <c r="D57" s="32" t="n">
        <f aca="false">C57*0.2</f>
        <v>4.356</v>
      </c>
      <c r="E57" s="32" t="n">
        <f aca="false">C57+D57</f>
        <v>26.136</v>
      </c>
      <c r="F57" s="31" t="n">
        <v>9230</v>
      </c>
      <c r="H57" s="20" t="n">
        <f aca="false">C57</f>
        <v>21.78</v>
      </c>
    </row>
    <row r="58" customFormat="false" ht="13.8" hidden="false" customHeight="false" outlineLevel="0" collapsed="false">
      <c r="C58" s="20"/>
      <c r="D58" s="32"/>
      <c r="E58" s="32"/>
      <c r="F58" s="31"/>
      <c r="H58" s="20"/>
    </row>
    <row r="59" customFormat="false" ht="13.8" hidden="false" customHeight="false" outlineLevel="0" collapsed="false">
      <c r="C59" s="20"/>
      <c r="D59" s="32"/>
      <c r="E59" s="32"/>
      <c r="F59" s="31"/>
      <c r="H59" s="20"/>
    </row>
    <row r="60" customFormat="false" ht="13.8" hidden="false" customHeight="false" outlineLevel="0" collapsed="false">
      <c r="A60" s="0" t="s">
        <v>64</v>
      </c>
      <c r="B60" s="0" t="s">
        <v>65</v>
      </c>
      <c r="C60" s="20" t="n">
        <v>241.99</v>
      </c>
      <c r="D60" s="32" t="n">
        <f aca="false">C60*0.2</f>
        <v>48.398</v>
      </c>
      <c r="E60" s="32" t="n">
        <f aca="false">C60+D60</f>
        <v>290.388</v>
      </c>
      <c r="F60" s="31" t="n">
        <v>9130</v>
      </c>
      <c r="G60" s="1" t="n">
        <v>241.99</v>
      </c>
      <c r="H60" s="20"/>
    </row>
    <row r="61" customFormat="false" ht="13.8" hidden="false" customHeight="false" outlineLevel="0" collapsed="false">
      <c r="A61" s="0" t="s">
        <v>66</v>
      </c>
      <c r="B61" s="0" t="s">
        <v>67</v>
      </c>
      <c r="C61" s="20"/>
      <c r="D61" s="20"/>
      <c r="E61" s="32" t="n">
        <f aca="false">25.99/1.1845</f>
        <v>21.9417475728155</v>
      </c>
      <c r="F61" s="34" t="n">
        <v>9230</v>
      </c>
      <c r="H61" s="33" t="n">
        <f aca="false">25.99/1.1845</f>
        <v>21.9417475728155</v>
      </c>
      <c r="I61" s="37"/>
      <c r="J61" s="0" t="s">
        <v>68</v>
      </c>
    </row>
    <row r="62" customFormat="false" ht="13.8" hidden="false" customHeight="false" outlineLevel="0" collapsed="false">
      <c r="A62" s="0" t="s">
        <v>61</v>
      </c>
      <c r="B62" s="0" t="s">
        <v>43</v>
      </c>
      <c r="C62" s="20" t="n">
        <v>10.5</v>
      </c>
      <c r="D62" s="32" t="n">
        <f aca="false">C62*0.2</f>
        <v>2.1</v>
      </c>
      <c r="E62" s="32" t="n">
        <f aca="false">C62+D62</f>
        <v>12.6</v>
      </c>
      <c r="F62" s="31" t="n">
        <v>9230</v>
      </c>
      <c r="H62" s="20" t="n">
        <f aca="false">C62</f>
        <v>10.5</v>
      </c>
    </row>
    <row r="63" customFormat="false" ht="13.8" hidden="false" customHeight="false" outlineLevel="0" collapsed="false">
      <c r="A63" s="0" t="s">
        <v>59</v>
      </c>
      <c r="B63" s="0" t="s">
        <v>60</v>
      </c>
      <c r="C63" s="20" t="n">
        <v>21</v>
      </c>
      <c r="D63" s="32" t="n">
        <f aca="false">C63*0.2</f>
        <v>4.2</v>
      </c>
      <c r="E63" s="32" t="n">
        <f aca="false">C63+D63</f>
        <v>25.2</v>
      </c>
      <c r="F63" s="31" t="n">
        <v>9230</v>
      </c>
      <c r="H63" s="20" t="n">
        <f aca="false">C63</f>
        <v>21</v>
      </c>
    </row>
    <row r="64" customFormat="false" ht="13.8" hidden="false" customHeight="false" outlineLevel="0" collapsed="false">
      <c r="A64" s="0" t="s">
        <v>69</v>
      </c>
      <c r="B64" s="0" t="s">
        <v>70</v>
      </c>
      <c r="C64" s="20" t="n">
        <v>5.88</v>
      </c>
      <c r="D64" s="32" t="n">
        <f aca="false">C64*0.2</f>
        <v>1.176</v>
      </c>
      <c r="E64" s="32" t="n">
        <f aca="false">C64+D64</f>
        <v>7.056</v>
      </c>
      <c r="F64" s="31" t="n">
        <v>9230</v>
      </c>
      <c r="H64" s="20" t="n">
        <f aca="false">C64</f>
        <v>5.88</v>
      </c>
    </row>
    <row r="65" customFormat="false" ht="13.8" hidden="false" customHeight="false" outlineLevel="0" collapsed="false">
      <c r="A65" s="0" t="s">
        <v>71</v>
      </c>
      <c r="B65" s="0" t="s">
        <v>70</v>
      </c>
      <c r="C65" s="20" t="n">
        <v>6.98</v>
      </c>
      <c r="D65" s="32" t="n">
        <f aca="false">C65*0.2</f>
        <v>1.396</v>
      </c>
      <c r="E65" s="32" t="n">
        <f aca="false">C65+D65</f>
        <v>8.376</v>
      </c>
      <c r="F65" s="31" t="n">
        <v>9230</v>
      </c>
      <c r="H65" s="20" t="n">
        <f aca="false">C65</f>
        <v>6.98</v>
      </c>
    </row>
    <row r="66" customFormat="false" ht="13.8" hidden="false" customHeight="false" outlineLevel="0" collapsed="false">
      <c r="C66" s="20"/>
      <c r="D66" s="32"/>
      <c r="E66" s="32"/>
      <c r="F66" s="31"/>
      <c r="H66" s="20"/>
    </row>
    <row r="67" customFormat="false" ht="13.8" hidden="false" customHeight="false" outlineLevel="0" collapsed="false">
      <c r="C67" s="20"/>
      <c r="D67" s="32"/>
      <c r="E67" s="32"/>
      <c r="F67" s="31"/>
      <c r="H67" s="20"/>
    </row>
    <row r="68" customFormat="false" ht="13.8" hidden="false" customHeight="false" outlineLevel="0" collapsed="false">
      <c r="A68" s="0" t="s">
        <v>72</v>
      </c>
      <c r="B68" s="0" t="s">
        <v>43</v>
      </c>
      <c r="C68" s="20" t="n">
        <v>10.5</v>
      </c>
      <c r="D68" s="32" t="n">
        <f aca="false">C68*0.2</f>
        <v>2.1</v>
      </c>
      <c r="E68" s="32" t="n">
        <f aca="false">C68+D68</f>
        <v>12.6</v>
      </c>
      <c r="F68" s="31" t="n">
        <v>9230</v>
      </c>
      <c r="H68" s="20" t="n">
        <f aca="false">C68</f>
        <v>10.5</v>
      </c>
    </row>
    <row r="69" customFormat="false" ht="13.8" hidden="false" customHeight="false" outlineLevel="0" collapsed="false">
      <c r="A69" s="0" t="s">
        <v>72</v>
      </c>
      <c r="B69" s="0" t="s">
        <v>60</v>
      </c>
      <c r="C69" s="20" t="n">
        <v>12.6</v>
      </c>
      <c r="D69" s="32" t="n">
        <f aca="false">C69*0.2</f>
        <v>2.52</v>
      </c>
      <c r="E69" s="32" t="n">
        <f aca="false">C69+D69</f>
        <v>15.12</v>
      </c>
      <c r="F69" s="31" t="n">
        <v>9230</v>
      </c>
      <c r="H69" s="20" t="n">
        <f aca="false">C69</f>
        <v>12.6</v>
      </c>
    </row>
    <row r="70" customFormat="false" ht="13.8" hidden="false" customHeight="false" outlineLevel="0" collapsed="false">
      <c r="A70" s="0" t="s">
        <v>73</v>
      </c>
      <c r="B70" s="0" t="s">
        <v>74</v>
      </c>
      <c r="C70" s="20" t="n">
        <v>5.88</v>
      </c>
      <c r="D70" s="32" t="n">
        <f aca="false">C70*0.2</f>
        <v>1.176</v>
      </c>
      <c r="E70" s="32" t="n">
        <f aca="false">C70+D70</f>
        <v>7.056</v>
      </c>
      <c r="F70" s="31" t="n">
        <v>9230</v>
      </c>
      <c r="H70" s="20" t="n">
        <f aca="false">C70</f>
        <v>5.88</v>
      </c>
    </row>
    <row r="71" customFormat="false" ht="13.8" hidden="false" customHeight="false" outlineLevel="0" collapsed="false">
      <c r="A71" s="0" t="s">
        <v>75</v>
      </c>
      <c r="B71" s="0" t="s">
        <v>74</v>
      </c>
      <c r="C71" s="20" t="n">
        <v>6.98</v>
      </c>
      <c r="D71" s="32" t="n">
        <f aca="false">C71*0.2</f>
        <v>1.396</v>
      </c>
      <c r="E71" s="32" t="n">
        <f aca="false">C71+D71</f>
        <v>8.376</v>
      </c>
      <c r="F71" s="31" t="n">
        <v>9230</v>
      </c>
      <c r="H71" s="20" t="n">
        <f aca="false">C71</f>
        <v>6.98</v>
      </c>
    </row>
    <row r="72" customFormat="false" ht="13.8" hidden="false" customHeight="false" outlineLevel="0" collapsed="false">
      <c r="C72" s="20"/>
      <c r="D72" s="32"/>
      <c r="E72" s="32"/>
      <c r="F72" s="31"/>
      <c r="H72" s="20"/>
    </row>
    <row r="73" customFormat="false" ht="13.8" hidden="false" customHeight="false" outlineLevel="0" collapsed="false">
      <c r="C73" s="20"/>
      <c r="D73" s="32"/>
      <c r="E73" s="32"/>
      <c r="F73" s="31"/>
      <c r="H73" s="20"/>
    </row>
    <row r="74" customFormat="false" ht="13.8" hidden="false" customHeight="false" outlineLevel="0" collapsed="false">
      <c r="A74" s="0" t="s">
        <v>76</v>
      </c>
      <c r="B74" s="0" t="s">
        <v>77</v>
      </c>
      <c r="C74" s="20" t="n">
        <v>375</v>
      </c>
      <c r="D74" s="32" t="n">
        <f aca="false">C74*0.2</f>
        <v>75</v>
      </c>
      <c r="E74" s="32" t="n">
        <f aca="false">C74+D74</f>
        <v>450</v>
      </c>
      <c r="F74" s="34" t="n">
        <v>9180</v>
      </c>
      <c r="H74" s="0"/>
      <c r="I74" s="20" t="n">
        <f aca="false">C74</f>
        <v>375</v>
      </c>
    </row>
    <row r="75" customFormat="false" ht="13.8" hidden="false" customHeight="false" outlineLevel="0" collapsed="false">
      <c r="A75" s="0" t="s">
        <v>76</v>
      </c>
      <c r="B75" s="0" t="s">
        <v>78</v>
      </c>
      <c r="C75" s="20"/>
      <c r="D75" s="20"/>
      <c r="E75" s="32" t="n">
        <f aca="false">11.16/1.1318</f>
        <v>9.8603993638452</v>
      </c>
      <c r="F75" s="31" t="n">
        <v>9230</v>
      </c>
      <c r="G75" s="33" t="n">
        <f aca="false">11.16/1.1318</f>
        <v>9.8603993638452</v>
      </c>
      <c r="H75" s="20"/>
      <c r="J75" s="0" t="s">
        <v>68</v>
      </c>
    </row>
    <row r="76" customFormat="false" ht="13.8" hidden="false" customHeight="false" outlineLevel="0" collapsed="false">
      <c r="A76" s="0" t="s">
        <v>79</v>
      </c>
      <c r="B76" s="0" t="s">
        <v>43</v>
      </c>
      <c r="C76" s="20" t="n">
        <v>10.5</v>
      </c>
      <c r="D76" s="32" t="n">
        <f aca="false">C76*0.2</f>
        <v>2.1</v>
      </c>
      <c r="E76" s="32" t="n">
        <f aca="false">C76+D76</f>
        <v>12.6</v>
      </c>
      <c r="F76" s="31" t="n">
        <v>9230</v>
      </c>
      <c r="H76" s="20" t="n">
        <f aca="false">C76</f>
        <v>10.5</v>
      </c>
    </row>
    <row r="77" customFormat="false" ht="13.8" hidden="false" customHeight="false" outlineLevel="0" collapsed="false">
      <c r="A77" s="0" t="s">
        <v>79</v>
      </c>
      <c r="B77" s="0" t="s">
        <v>60</v>
      </c>
      <c r="C77" s="20" t="n">
        <v>12.6</v>
      </c>
      <c r="D77" s="32" t="n">
        <f aca="false">C77*0.2</f>
        <v>2.52</v>
      </c>
      <c r="E77" s="32" t="n">
        <f aca="false">C77+D77</f>
        <v>15.12</v>
      </c>
      <c r="F77" s="31" t="n">
        <v>9230</v>
      </c>
      <c r="H77" s="20" t="n">
        <f aca="false">C77</f>
        <v>12.6</v>
      </c>
    </row>
    <row r="78" customFormat="false" ht="13.8" hidden="false" customHeight="false" outlineLevel="0" collapsed="false">
      <c r="A78" s="0" t="s">
        <v>80</v>
      </c>
      <c r="B78" s="0" t="s">
        <v>81</v>
      </c>
      <c r="C78" s="20" t="n">
        <v>5.88</v>
      </c>
      <c r="D78" s="32" t="n">
        <f aca="false">C78*0.2</f>
        <v>1.176</v>
      </c>
      <c r="E78" s="32" t="n">
        <f aca="false">C78+D78</f>
        <v>7.056</v>
      </c>
      <c r="F78" s="31" t="n">
        <v>9230</v>
      </c>
      <c r="H78" s="20" t="n">
        <f aca="false">C78</f>
        <v>5.88</v>
      </c>
    </row>
    <row r="79" customFormat="false" ht="13.8" hidden="false" customHeight="false" outlineLevel="0" collapsed="false">
      <c r="A79" s="0" t="s">
        <v>82</v>
      </c>
      <c r="B79" s="0" t="s">
        <v>81</v>
      </c>
      <c r="C79" s="20" t="n">
        <v>6.98</v>
      </c>
      <c r="D79" s="32" t="n">
        <f aca="false">C79*0.2</f>
        <v>1.396</v>
      </c>
      <c r="E79" s="32" t="n">
        <f aca="false">C79+D79</f>
        <v>8.376</v>
      </c>
      <c r="F79" s="31" t="n">
        <v>9230</v>
      </c>
      <c r="H79" s="20" t="n">
        <f aca="false">C79</f>
        <v>6.98</v>
      </c>
    </row>
    <row r="80" customFormat="false" ht="13.8" hidden="false" customHeight="false" outlineLevel="0" collapsed="false">
      <c r="C80" s="20"/>
      <c r="D80" s="32"/>
      <c r="E80" s="32"/>
      <c r="F80" s="31"/>
      <c r="H80" s="20"/>
    </row>
    <row r="81" customFormat="false" ht="13.8" hidden="false" customHeight="false" outlineLevel="0" collapsed="false">
      <c r="C81" s="20"/>
      <c r="D81" s="32"/>
      <c r="E81" s="32"/>
      <c r="F81" s="31"/>
      <c r="H81" s="20"/>
    </row>
    <row r="82" customFormat="false" ht="13.8" hidden="false" customHeight="false" outlineLevel="0" collapsed="false">
      <c r="A82" s="0" t="s">
        <v>83</v>
      </c>
      <c r="B82" s="0" t="s">
        <v>84</v>
      </c>
      <c r="C82" s="20" t="n">
        <v>332.5</v>
      </c>
      <c r="D82" s="32" t="n">
        <f aca="false">C82*0.2</f>
        <v>66.5</v>
      </c>
      <c r="E82" s="32" t="n">
        <f aca="false">C82+D82</f>
        <v>399</v>
      </c>
      <c r="F82" s="31" t="n">
        <v>9130</v>
      </c>
      <c r="G82" s="1" t="n">
        <f aca="false">C82</f>
        <v>332.5</v>
      </c>
      <c r="H82" s="20"/>
    </row>
    <row r="83" customFormat="false" ht="13.8" hidden="false" customHeight="false" outlineLevel="0" collapsed="false">
      <c r="A83" s="0" t="s">
        <v>85</v>
      </c>
      <c r="B83" s="0" t="s">
        <v>43</v>
      </c>
      <c r="C83" s="20" t="n">
        <v>10.5</v>
      </c>
      <c r="D83" s="32" t="n">
        <f aca="false">C83*0.2</f>
        <v>2.1</v>
      </c>
      <c r="E83" s="32" t="n">
        <f aca="false">C83+D83</f>
        <v>12.6</v>
      </c>
      <c r="F83" s="31" t="n">
        <v>9230</v>
      </c>
      <c r="H83" s="20" t="n">
        <f aca="false">C83</f>
        <v>10.5</v>
      </c>
    </row>
    <row r="84" customFormat="false" ht="13.8" hidden="false" customHeight="false" outlineLevel="0" collapsed="false">
      <c r="A84" s="0" t="s">
        <v>85</v>
      </c>
      <c r="B84" s="0" t="s">
        <v>60</v>
      </c>
      <c r="C84" s="20" t="n">
        <v>12.6</v>
      </c>
      <c r="D84" s="32" t="n">
        <f aca="false">C84*0.2</f>
        <v>2.52</v>
      </c>
      <c r="E84" s="32" t="n">
        <f aca="false">C84+D84</f>
        <v>15.12</v>
      </c>
      <c r="F84" s="31" t="n">
        <v>9230</v>
      </c>
      <c r="H84" s="20" t="n">
        <f aca="false">C84</f>
        <v>12.6</v>
      </c>
    </row>
    <row r="85" customFormat="false" ht="15" hidden="false" customHeight="false" outlineLevel="0" collapsed="false">
      <c r="H85" s="20"/>
    </row>
    <row r="86" customFormat="false" ht="13.8" hidden="false" customHeight="false" outlineLevel="0" collapsed="false">
      <c r="A86" s="14"/>
      <c r="B86" s="14" t="s">
        <v>86</v>
      </c>
      <c r="C86" s="38" t="n">
        <f aca="false">SUM(C20:C85)</f>
        <v>2512.38</v>
      </c>
      <c r="D86" s="38" t="n">
        <f aca="false">SUM(D20:D85)</f>
        <v>502.476</v>
      </c>
      <c r="E86" s="38" t="n">
        <f aca="false">SUM(E20:E85)</f>
        <v>4224.98428139044</v>
      </c>
      <c r="F86" s="39"/>
      <c r="G86" s="38" t="n">
        <f aca="false">SUM(G18:G85)</f>
        <v>2236.17206603051</v>
      </c>
      <c r="H86" s="38" t="n">
        <f aca="false">SUM(H18:H85)</f>
        <v>664.877882026597</v>
      </c>
      <c r="I86" s="38" t="n">
        <f aca="false">SUM(I18:I84)</f>
        <v>1125</v>
      </c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  <c r="BI86" s="14"/>
      <c r="BJ86" s="14"/>
      <c r="BK86" s="14"/>
      <c r="BL86" s="14"/>
    </row>
    <row r="88" customFormat="false" ht="15" hidden="false" customHeight="false" outlineLevel="0" collapsed="false">
      <c r="C88" s="1" t="s">
        <v>87</v>
      </c>
      <c r="D88" s="1" t="n">
        <f aca="false">SUM(D22,D29,D34)</f>
        <v>3.556</v>
      </c>
      <c r="E88" s="1" t="s">
        <v>88</v>
      </c>
      <c r="F88" s="40" t="n">
        <f aca="false">SUM(G5:G7)</f>
        <v>17.78</v>
      </c>
      <c r="G88" s="1" t="n">
        <f aca="false">F88*0.2</f>
        <v>3.556</v>
      </c>
    </row>
    <row r="89" customFormat="false" ht="15" hidden="false" customHeight="false" outlineLevel="0" collapsed="false">
      <c r="C89" s="1" t="s">
        <v>89</v>
      </c>
      <c r="D89" s="1" t="n">
        <v>0</v>
      </c>
    </row>
    <row r="90" customFormat="false" ht="15" hidden="false" customHeight="false" outlineLevel="0" collapsed="false">
      <c r="C90" s="41" t="s">
        <v>90</v>
      </c>
      <c r="D90" s="41" t="n">
        <f aca="false">SUM(D83:D84,D76:D79,D68:D71,D62:D65,D55:D57,D49:D50,D44:D45,D40:D41,D34:D35,D22:D30)-D88</f>
        <v>71.964</v>
      </c>
    </row>
    <row r="92" customFormat="false" ht="15" hidden="false" customHeight="false" outlineLevel="0" collapsed="false">
      <c r="C92" s="42" t="s">
        <v>91</v>
      </c>
      <c r="D92" s="42" t="n">
        <f aca="false">D86-SUM(D88:D89)</f>
        <v>498.92</v>
      </c>
    </row>
    <row r="94" customFormat="false" ht="15" hidden="false" customHeight="false" outlineLevel="0" collapsed="false">
      <c r="C94" s="1" t="s">
        <v>92</v>
      </c>
      <c r="D94" s="1" t="n">
        <f aca="false">SUM(D64:D84)</f>
        <v>163.076</v>
      </c>
    </row>
    <row r="95" customFormat="false" ht="15" hidden="false" customHeight="false" outlineLevel="0" collapsed="false">
      <c r="C95" s="1" t="s">
        <v>93</v>
      </c>
      <c r="D95" s="1" t="n">
        <f aca="false">D92-D94</f>
        <v>335.844</v>
      </c>
      <c r="E95" s="1" t="n">
        <f aca="false">D95+D88</f>
        <v>339.4</v>
      </c>
      <c r="F95" s="2" t="s">
        <v>94</v>
      </c>
    </row>
    <row r="96" customFormat="false" ht="15" hidden="false" customHeight="false" outlineLevel="0" collapsed="false">
      <c r="E96" s="1" t="n">
        <f aca="false">E95+D94</f>
        <v>502.476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H37"/>
  <sheetViews>
    <sheetView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selection pane="topLeft" activeCell="A37" activeCellId="0" sqref="A37"/>
    </sheetView>
  </sheetViews>
  <sheetFormatPr defaultColWidth="8.72265625" defaultRowHeight="12.75" zeroHeight="false" outlineLevelRow="0" outlineLevelCol="0"/>
  <cols>
    <col collapsed="false" customWidth="true" hidden="false" outlineLevel="0" max="1" min="1" style="43" width="48.15"/>
    <col collapsed="false" customWidth="true" hidden="false" outlineLevel="0" max="2" min="2" style="44" width="16.87"/>
    <col collapsed="false" customWidth="true" hidden="false" outlineLevel="0" max="3" min="3" style="43" width="2.42"/>
    <col collapsed="false" customWidth="true" hidden="false" outlineLevel="0" max="4" min="4" style="43" width="13.43"/>
    <col collapsed="false" customWidth="true" hidden="false" outlineLevel="0" max="5" min="5" style="44" width="16.29"/>
    <col collapsed="false" customWidth="true" hidden="false" outlineLevel="0" max="6" min="6" style="45" width="16.29"/>
    <col collapsed="false" customWidth="true" hidden="false" outlineLevel="0" max="7" min="7" style="45" width="15.15"/>
    <col collapsed="false" customWidth="true" hidden="false" outlineLevel="0" max="8" min="8" style="43" width="9.13"/>
    <col collapsed="false" customWidth="false" hidden="false" outlineLevel="0" max="1024" min="9" style="43" width="8.71"/>
  </cols>
  <sheetData>
    <row r="2" customFormat="false" ht="17.35" hidden="false" customHeight="false" outlineLevel="0" collapsed="false">
      <c r="A2" s="46" t="s">
        <v>95</v>
      </c>
    </row>
    <row r="3" customFormat="false" ht="17.35" hidden="false" customHeight="false" outlineLevel="0" collapsed="false">
      <c r="A3" s="46"/>
      <c r="F3" s="0"/>
    </row>
    <row r="4" customFormat="false" ht="13.8" hidden="false" customHeight="false" outlineLevel="0" collapsed="false">
      <c r="A4" s="47"/>
      <c r="B4" s="48"/>
      <c r="C4" s="49"/>
      <c r="D4" s="50" t="s">
        <v>96</v>
      </c>
      <c r="E4" s="51" t="s">
        <v>97</v>
      </c>
      <c r="F4" s="0"/>
      <c r="G4" s="0"/>
    </row>
    <row r="5" customFormat="false" ht="13.8" hidden="false" customHeight="false" outlineLevel="0" collapsed="false">
      <c r="A5" s="52"/>
      <c r="B5" s="53"/>
      <c r="C5" s="54"/>
      <c r="D5" s="52"/>
      <c r="E5" s="53"/>
      <c r="F5" s="55"/>
      <c r="G5" s="0"/>
    </row>
    <row r="6" customFormat="false" ht="13.8" hidden="false" customHeight="false" outlineLevel="0" collapsed="false">
      <c r="A6" s="56" t="s">
        <v>98</v>
      </c>
      <c r="B6" s="57" t="n">
        <v>33750</v>
      </c>
      <c r="C6" s="54"/>
      <c r="D6" s="58" t="s">
        <v>99</v>
      </c>
      <c r="E6" s="53" t="n">
        <v>1438.14</v>
      </c>
      <c r="F6" s="59"/>
      <c r="G6" s="0"/>
    </row>
    <row r="7" customFormat="false" ht="13.8" hidden="false" customHeight="false" outlineLevel="0" collapsed="false">
      <c r="A7" s="60" t="s">
        <v>100</v>
      </c>
      <c r="B7" s="61" t="n">
        <f aca="false">B6*0.12</f>
        <v>4050</v>
      </c>
      <c r="C7" s="54"/>
      <c r="D7" s="62" t="s">
        <v>5</v>
      </c>
      <c r="E7" s="63" t="n">
        <v>2236.17</v>
      </c>
      <c r="F7" s="9"/>
      <c r="G7" s="0"/>
      <c r="H7" s="64"/>
    </row>
    <row r="8" customFormat="false" ht="13.8" hidden="false" customHeight="false" outlineLevel="0" collapsed="false">
      <c r="A8" s="60" t="s">
        <v>101</v>
      </c>
      <c r="B8" s="61" t="n">
        <f aca="false">E10</f>
        <v>5464.19</v>
      </c>
      <c r="C8" s="54"/>
      <c r="D8" s="62" t="s">
        <v>6</v>
      </c>
      <c r="E8" s="63" t="n">
        <v>664.88</v>
      </c>
      <c r="F8" s="9"/>
      <c r="G8" s="0"/>
    </row>
    <row r="9" customFormat="false" ht="13.8" hidden="false" customHeight="false" outlineLevel="0" collapsed="false">
      <c r="A9" s="29" t="s">
        <v>102</v>
      </c>
      <c r="B9" s="63" t="n">
        <f aca="false">B6-B8</f>
        <v>28285.81</v>
      </c>
      <c r="C9" s="54"/>
      <c r="D9" s="37" t="s">
        <v>7</v>
      </c>
      <c r="E9" s="63" t="n">
        <v>1125</v>
      </c>
      <c r="F9" s="19"/>
      <c r="G9" s="0"/>
    </row>
    <row r="10" customFormat="false" ht="13.8" hidden="false" customHeight="false" outlineLevel="0" collapsed="false">
      <c r="A10" s="65" t="s">
        <v>103</v>
      </c>
      <c r="B10" s="66" t="n">
        <f aca="false">(B6-B8)*0.13</f>
        <v>3677.1553</v>
      </c>
      <c r="C10" s="54"/>
      <c r="D10" s="67" t="s">
        <v>104</v>
      </c>
      <c r="E10" s="68" t="n">
        <f aca="false">SUM(E6:E9)</f>
        <v>5464.19</v>
      </c>
      <c r="F10" s="9"/>
      <c r="G10" s="0"/>
    </row>
    <row r="11" customFormat="false" ht="13.8" hidden="false" customHeight="false" outlineLevel="0" collapsed="false">
      <c r="A11" s="56" t="s">
        <v>105</v>
      </c>
      <c r="B11" s="57" t="n">
        <f aca="false">B9-B10</f>
        <v>24608.6547</v>
      </c>
      <c r="C11" s="54"/>
      <c r="D11" s="9"/>
      <c r="E11" s="63"/>
      <c r="F11" s="9"/>
      <c r="G11" s="0"/>
    </row>
    <row r="12" customFormat="false" ht="13.8" hidden="false" customHeight="false" outlineLevel="0" collapsed="false">
      <c r="A12" s="65" t="s">
        <v>106</v>
      </c>
      <c r="B12" s="66" t="n">
        <v>11000</v>
      </c>
      <c r="C12" s="54"/>
      <c r="D12" s="19"/>
      <c r="E12" s="63"/>
      <c r="F12" s="19"/>
      <c r="G12" s="0"/>
    </row>
    <row r="13" customFormat="false" ht="13.8" hidden="false" customHeight="false" outlineLevel="0" collapsed="false">
      <c r="A13" s="56" t="s">
        <v>107</v>
      </c>
      <c r="B13" s="57" t="n">
        <f aca="false">B11-B12</f>
        <v>13608.6547</v>
      </c>
      <c r="C13" s="54"/>
      <c r="D13" s="9"/>
      <c r="E13" s="63"/>
      <c r="F13" s="9"/>
      <c r="G13" s="0"/>
      <c r="H13" s="69"/>
    </row>
    <row r="14" customFormat="false" ht="13.8" hidden="false" customHeight="false" outlineLevel="0" collapsed="false">
      <c r="A14" s="60" t="s">
        <v>108</v>
      </c>
      <c r="B14" s="53" t="n">
        <v>0.35</v>
      </c>
      <c r="C14" s="0"/>
      <c r="D14" s="0"/>
      <c r="E14" s="0"/>
      <c r="F14" s="0"/>
      <c r="G14" s="0"/>
    </row>
    <row r="15" customFormat="false" ht="13.8" hidden="false" customHeight="false" outlineLevel="0" collapsed="false">
      <c r="A15" s="70" t="s">
        <v>109</v>
      </c>
      <c r="B15" s="71" t="n">
        <f aca="false">1400 + (B13-7000)*B14</f>
        <v>3713.029145</v>
      </c>
      <c r="C15" s="0"/>
      <c r="D15" s="0"/>
      <c r="E15" s="0"/>
      <c r="F15" s="0"/>
      <c r="G15" s="0"/>
    </row>
    <row r="16" customFormat="false" ht="13.8" hidden="false" customHeight="false" outlineLevel="0" collapsed="false">
      <c r="A16" s="52"/>
      <c r="B16" s="53"/>
      <c r="C16" s="0"/>
      <c r="D16" s="0"/>
      <c r="E16" s="0"/>
      <c r="F16" s="0"/>
      <c r="G16" s="0"/>
    </row>
    <row r="17" customFormat="false" ht="13.8" hidden="false" customHeight="false" outlineLevel="0" collapsed="false">
      <c r="A17" s="67" t="s">
        <v>110</v>
      </c>
      <c r="B17" s="68" t="n">
        <f aca="false">(B11-18000)*(4550/13000)+1400</f>
        <v>3713.029145</v>
      </c>
      <c r="C17" s="0"/>
      <c r="D17" s="0"/>
      <c r="E17" s="0"/>
      <c r="F17" s="0"/>
    </row>
    <row r="18" customFormat="false" ht="13.8" hidden="false" customHeight="false" outlineLevel="0" collapsed="false">
      <c r="C18" s="0"/>
      <c r="D18" s="0"/>
      <c r="E18" s="0"/>
      <c r="F18" s="0"/>
    </row>
    <row r="19" customFormat="false" ht="13.8" hidden="false" customHeight="false" outlineLevel="0" collapsed="false">
      <c r="C19" s="0"/>
      <c r="D19" s="0"/>
      <c r="E19" s="0"/>
      <c r="F19" s="0"/>
    </row>
    <row r="20" customFormat="false" ht="13.8" hidden="false" customHeight="false" outlineLevel="0" collapsed="false">
      <c r="C20" s="0"/>
      <c r="D20" s="0"/>
      <c r="E20" s="0"/>
      <c r="F20" s="0"/>
    </row>
    <row r="21" customFormat="false" ht="13.8" hidden="false" customHeight="false" outlineLevel="0" collapsed="false">
      <c r="C21" s="0"/>
      <c r="D21" s="0"/>
      <c r="E21" s="0"/>
      <c r="F21" s="0"/>
    </row>
    <row r="22" customFormat="false" ht="13.8" hidden="false" customHeight="false" outlineLevel="0" collapsed="false">
      <c r="C22" s="0"/>
      <c r="D22" s="0"/>
      <c r="E22" s="0"/>
      <c r="F22" s="0"/>
    </row>
    <row r="23" customFormat="false" ht="17.35" hidden="false" customHeight="false" outlineLevel="0" collapsed="false">
      <c r="A23" s="46" t="s">
        <v>111</v>
      </c>
      <c r="C23" s="0"/>
      <c r="D23" s="0"/>
      <c r="E23" s="0"/>
      <c r="F23" s="0"/>
    </row>
    <row r="24" customFormat="false" ht="13.8" hidden="false" customHeight="false" outlineLevel="0" collapsed="false">
      <c r="C24" s="0"/>
      <c r="D24" s="0"/>
      <c r="E24" s="0"/>
      <c r="F24" s="0"/>
    </row>
    <row r="25" customFormat="false" ht="13.8" hidden="false" customHeight="false" outlineLevel="0" collapsed="false">
      <c r="A25" s="56" t="s">
        <v>98</v>
      </c>
      <c r="B25" s="57" t="n">
        <v>33750</v>
      </c>
      <c r="C25" s="0"/>
      <c r="D25" s="0"/>
      <c r="E25" s="0"/>
      <c r="F25" s="0"/>
      <c r="G25" s="0"/>
    </row>
    <row r="26" customFormat="false" ht="13.8" hidden="false" customHeight="false" outlineLevel="0" collapsed="false">
      <c r="A26" s="60" t="s">
        <v>100</v>
      </c>
      <c r="B26" s="61" t="n">
        <f aca="false">B25*0.2</f>
        <v>6750</v>
      </c>
      <c r="C26" s="0"/>
      <c r="D26" s="0"/>
      <c r="E26" s="0"/>
      <c r="F26" s="0"/>
    </row>
    <row r="27" customFormat="false" ht="13.8" hidden="false" customHeight="false" outlineLevel="0" collapsed="false">
      <c r="A27" s="29" t="s">
        <v>112</v>
      </c>
      <c r="B27" s="72" t="n">
        <f aca="false">B25-B26</f>
        <v>27000</v>
      </c>
      <c r="C27" s="0"/>
      <c r="D27" s="0"/>
      <c r="E27" s="0"/>
      <c r="F27" s="0"/>
    </row>
    <row r="28" customFormat="false" ht="13.8" hidden="false" customHeight="false" outlineLevel="0" collapsed="false">
      <c r="A28" s="43" t="s">
        <v>113</v>
      </c>
      <c r="B28" s="44" t="n">
        <f aca="false">B27*0.2683-12*10.42</f>
        <v>7119.06</v>
      </c>
      <c r="C28" s="0"/>
      <c r="D28" s="0"/>
      <c r="E28" s="0"/>
      <c r="F28" s="0"/>
    </row>
    <row r="29" customFormat="false" ht="13.8" hidden="false" customHeight="false" outlineLevel="0" collapsed="false">
      <c r="A29" s="29" t="s">
        <v>102</v>
      </c>
      <c r="B29" s="72" t="n">
        <f aca="false">B27-B28</f>
        <v>19880.94</v>
      </c>
      <c r="C29" s="0"/>
      <c r="D29" s="0"/>
      <c r="E29" s="0"/>
      <c r="F29" s="0"/>
    </row>
    <row r="30" customFormat="false" ht="13.8" hidden="false" customHeight="false" outlineLevel="0" collapsed="false">
      <c r="A30" s="43" t="s">
        <v>103</v>
      </c>
      <c r="B30" s="44" t="n">
        <f aca="false">B29*0.13</f>
        <v>2584.5222</v>
      </c>
      <c r="C30" s="0"/>
      <c r="D30" s="0"/>
      <c r="E30" s="0"/>
      <c r="F30" s="0"/>
    </row>
    <row r="31" customFormat="false" ht="12.75" hidden="false" customHeight="false" outlineLevel="0" collapsed="false">
      <c r="A31" s="73" t="s">
        <v>105</v>
      </c>
      <c r="B31" s="74" t="n">
        <f aca="false">B29-B30</f>
        <v>17296.4178</v>
      </c>
    </row>
    <row r="32" customFormat="false" ht="12.75" hidden="false" customHeight="false" outlineLevel="0" collapsed="false">
      <c r="A32" s="43" t="s">
        <v>106</v>
      </c>
      <c r="B32" s="44" t="n">
        <v>11000</v>
      </c>
    </row>
    <row r="33" customFormat="false" ht="12.75" hidden="false" customHeight="false" outlineLevel="0" collapsed="false">
      <c r="A33" s="73" t="s">
        <v>107</v>
      </c>
      <c r="B33" s="74" t="n">
        <f aca="false">B31-B32</f>
        <v>6296.4178</v>
      </c>
    </row>
    <row r="34" customFormat="false" ht="13.8" hidden="false" customHeight="false" outlineLevel="0" collapsed="false">
      <c r="A34" s="0"/>
      <c r="B34" s="0"/>
    </row>
    <row r="35" customFormat="false" ht="12.75" hidden="false" customHeight="false" outlineLevel="0" collapsed="false">
      <c r="A35" s="70" t="s">
        <v>109</v>
      </c>
      <c r="B35" s="70" t="n">
        <f aca="false">B33*0.2</f>
        <v>1259.28356</v>
      </c>
    </row>
    <row r="37" customFormat="false" ht="12.75" hidden="false" customHeight="false" outlineLevel="0" collapsed="false">
      <c r="A37" s="75" t="s">
        <v>114</v>
      </c>
    </row>
  </sheetData>
  <printOptions headings="false" gridLines="false" gridLinesSet="true" horizontalCentered="false" verticalCentered="false"/>
  <pageMargins left="0" right="0" top="0.39375" bottom="0.393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3:I17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G21" activeCellId="0" sqref="G21"/>
    </sheetView>
  </sheetViews>
  <sheetFormatPr defaultColWidth="8.75" defaultRowHeight="15" zeroHeight="false" outlineLevelRow="0" outlineLevelCol="0"/>
  <cols>
    <col collapsed="false" customWidth="true" hidden="false" outlineLevel="0" max="2" min="2" style="0" width="10.58"/>
    <col collapsed="false" customWidth="true" hidden="false" outlineLevel="0" max="4" min="3" style="0" width="12.29"/>
    <col collapsed="false" customWidth="true" hidden="false" outlineLevel="0" max="5" min="5" style="0" width="11.14"/>
    <col collapsed="false" customWidth="true" hidden="false" outlineLevel="0" max="6" min="6" style="0" width="11.71"/>
    <col collapsed="false" customWidth="true" hidden="false" outlineLevel="0" max="8" min="8" style="0" width="18"/>
    <col collapsed="false" customWidth="true" hidden="false" outlineLevel="0" max="9" min="9" style="0" width="14.15"/>
  </cols>
  <sheetData>
    <row r="3" customFormat="false" ht="23.25" hidden="false" customHeight="false" outlineLevel="0" collapsed="false">
      <c r="B3" s="76" t="s">
        <v>115</v>
      </c>
    </row>
    <row r="6" s="77" customFormat="true" ht="18.75" hidden="false" customHeight="false" outlineLevel="0" collapsed="false">
      <c r="B6" s="78" t="s">
        <v>116</v>
      </c>
      <c r="H6" s="78" t="s">
        <v>117</v>
      </c>
    </row>
    <row r="7" customFormat="false" ht="18.75" hidden="false" customHeight="false" outlineLevel="0" collapsed="false">
      <c r="B7" s="79"/>
    </row>
    <row r="8" s="29" customFormat="true" ht="15" hidden="false" customHeight="false" outlineLevel="0" collapsed="false">
      <c r="B8" s="80" t="s">
        <v>118</v>
      </c>
      <c r="C8" s="80" t="s">
        <v>119</v>
      </c>
      <c r="D8" s="80" t="s">
        <v>120</v>
      </c>
      <c r="E8" s="80" t="s">
        <v>16</v>
      </c>
      <c r="F8" s="80" t="s">
        <v>121</v>
      </c>
    </row>
    <row r="9" customFormat="false" ht="15" hidden="false" customHeight="false" outlineLevel="0" collapsed="false">
      <c r="B9" s="0" t="s">
        <v>122</v>
      </c>
      <c r="C9" s="0" t="s">
        <v>123</v>
      </c>
      <c r="D9" s="20" t="n">
        <v>4150</v>
      </c>
      <c r="E9" s="20" t="n">
        <f aca="false">D9*0.2</f>
        <v>830</v>
      </c>
      <c r="F9" s="20" t="n">
        <f aca="false">SUM(D9:E9)</f>
        <v>4980</v>
      </c>
      <c r="H9" s="1" t="s">
        <v>92</v>
      </c>
      <c r="I9" s="20" t="n">
        <v>163.076</v>
      </c>
    </row>
    <row r="10" customFormat="false" ht="15" hidden="false" customHeight="false" outlineLevel="0" collapsed="false">
      <c r="B10" s="0" t="s">
        <v>124</v>
      </c>
      <c r="C10" s="0" t="s">
        <v>125</v>
      </c>
      <c r="D10" s="20" t="n">
        <v>3500</v>
      </c>
      <c r="E10" s="20" t="n">
        <f aca="false">D10*0.2</f>
        <v>700</v>
      </c>
      <c r="F10" s="20" t="n">
        <f aca="false">SUM(D10:E10)</f>
        <v>4200</v>
      </c>
      <c r="H10" s="1" t="s">
        <v>93</v>
      </c>
      <c r="I10" s="20" t="n">
        <v>335.844</v>
      </c>
    </row>
    <row r="11" customFormat="false" ht="15" hidden="false" customHeight="false" outlineLevel="0" collapsed="false">
      <c r="B11" s="0" t="s">
        <v>126</v>
      </c>
      <c r="C11" s="0" t="s">
        <v>127</v>
      </c>
      <c r="D11" s="20" t="n">
        <v>4450</v>
      </c>
      <c r="E11" s="20" t="n">
        <f aca="false">D11*0.2</f>
        <v>890</v>
      </c>
      <c r="F11" s="20" t="n">
        <f aca="false">SUM(D11:E11)</f>
        <v>5340</v>
      </c>
    </row>
    <row r="12" customFormat="false" ht="15" hidden="false" customHeight="false" outlineLevel="0" collapsed="false">
      <c r="B12" s="0" t="s">
        <v>128</v>
      </c>
      <c r="C12" s="0" t="s">
        <v>129</v>
      </c>
      <c r="D12" s="20" t="n">
        <v>4200</v>
      </c>
      <c r="E12" s="20" t="n">
        <f aca="false">D12*0.2</f>
        <v>840</v>
      </c>
      <c r="F12" s="20" t="n">
        <f aca="false">SUM(D12:E12)</f>
        <v>5040</v>
      </c>
      <c r="I12" s="20"/>
    </row>
    <row r="13" customFormat="false" ht="15" hidden="false" customHeight="false" outlineLevel="0" collapsed="false">
      <c r="B13" s="0" t="s">
        <v>130</v>
      </c>
      <c r="C13" s="0" t="s">
        <v>131</v>
      </c>
      <c r="D13" s="20" t="n">
        <v>4950</v>
      </c>
      <c r="E13" s="20" t="n">
        <f aca="false">D13*0.2</f>
        <v>990</v>
      </c>
      <c r="F13" s="20" t="n">
        <f aca="false">SUM(D13:E13)</f>
        <v>5940</v>
      </c>
      <c r="I13" s="20"/>
    </row>
    <row r="14" customFormat="false" ht="15" hidden="false" customHeight="false" outlineLevel="0" collapsed="false">
      <c r="B14" s="0" t="s">
        <v>132</v>
      </c>
      <c r="C14" s="0" t="s">
        <v>133</v>
      </c>
      <c r="D14" s="20"/>
      <c r="E14" s="20" t="n">
        <f aca="false">D14*0.2</f>
        <v>0</v>
      </c>
      <c r="F14" s="20" t="n">
        <f aca="false">SUM(D14:E14)</f>
        <v>0</v>
      </c>
      <c r="I14" s="20"/>
    </row>
    <row r="15" customFormat="false" ht="15" hidden="false" customHeight="false" outlineLevel="0" collapsed="false">
      <c r="B15" s="81" t="s">
        <v>134</v>
      </c>
      <c r="C15" s="81" t="s">
        <v>135</v>
      </c>
      <c r="D15" s="82" t="n">
        <v>12500</v>
      </c>
      <c r="E15" s="82" t="n">
        <f aca="false">D15*0.2</f>
        <v>2500</v>
      </c>
      <c r="F15" s="82" t="n">
        <f aca="false">SUM(D15:E15)</f>
        <v>15000</v>
      </c>
      <c r="H15" s="83" t="s">
        <v>104</v>
      </c>
      <c r="I15" s="84" t="n">
        <f aca="false">SUM(I9:I10)</f>
        <v>498.92</v>
      </c>
    </row>
    <row r="16" s="29" customFormat="true" ht="15" hidden="false" customHeight="false" outlineLevel="0" collapsed="false">
      <c r="C16" s="29" t="s">
        <v>3</v>
      </c>
      <c r="D16" s="85" t="n">
        <f aca="false">SUM(D9:D15)</f>
        <v>33750</v>
      </c>
      <c r="E16" s="85" t="n">
        <f aca="false">SUM(E9:E15)</f>
        <v>6750</v>
      </c>
      <c r="F16" s="85" t="n">
        <f aca="false">SUM(F9:F15)</f>
        <v>40500</v>
      </c>
    </row>
    <row r="17" customFormat="false" ht="15" hidden="false" customHeight="false" outlineLevel="0" collapsed="false">
      <c r="C17" s="2" t="s">
        <v>136</v>
      </c>
      <c r="D17" s="20"/>
      <c r="E17" s="40" t="n">
        <f aca="false">E16-E15</f>
        <v>4250</v>
      </c>
      <c r="F17" s="20"/>
      <c r="H17" s="29" t="s">
        <v>137</v>
      </c>
      <c r="I17" s="85" t="n">
        <f aca="false">E16-I15</f>
        <v>6251.08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104</TotalTime>
  <Application>LibreOffice/7.3.6.2$Linux_X86_64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2022-02-14T13:25:40Z</dcterms:created>
  <dc:creator>Bernd Malle</dc:creator>
  <dc:description/>
  <dc:language>en-US</dc:language>
  <cp:lastModifiedBy/>
  <dcterms:modified xsi:type="dcterms:W3CDTF">2022-11-01T21:54:24Z</dcterms:modified>
  <cp:revision>29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