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ufwand" sheetId="1" state="visible" r:id="rId2"/>
    <sheet name="EKSt" sheetId="2" state="visible" r:id="rId3"/>
    <sheet name="UVA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<sst xmlns="http://schemas.openxmlformats.org/spreadsheetml/2006/main" count="218" uniqueCount="123">
  <si>
    <t xml:space="preserve">Aufwand 2021</t>
  </si>
  <si>
    <t xml:space="preserve">Sonstige = Werbungskosten</t>
  </si>
  <si>
    <t xml:space="preserve">Kategorie</t>
  </si>
  <si>
    <t xml:space="preserve">Summe</t>
  </si>
  <si>
    <t xml:space="preserve">Afa + GWG</t>
  </si>
  <si>
    <t xml:space="preserve">Sonstige</t>
  </si>
  <si>
    <t xml:space="preserve">SUM Total</t>
  </si>
  <si>
    <t xml:space="preserve">Aufwand – Detail (Buchung nach Rechnungsdatum)</t>
  </si>
  <si>
    <t xml:space="preserve">Rechnungs-Datum</t>
  </si>
  <si>
    <t xml:space="preserve">Bezeichnung</t>
  </si>
  <si>
    <t xml:space="preserve">Preis Netto</t>
  </si>
  <si>
    <t xml:space="preserve">Ust.</t>
  </si>
  <si>
    <t xml:space="preserve">Preis Brutto</t>
  </si>
  <si>
    <t xml:space="preserve">KZ E1 (Finanz)</t>
  </si>
  <si>
    <t xml:space="preserve">AfA + GWG (9130)</t>
  </si>
  <si>
    <t xml:space="preserve">Sonstige (9230)</t>
  </si>
  <si>
    <t xml:space="preserve">Anderes</t>
  </si>
  <si>
    <t xml:space="preserve">exchange rate</t>
  </si>
  <si>
    <t xml:space="preserve">ex. Currency</t>
  </si>
  <si>
    <t xml:space="preserve">Q1</t>
  </si>
  <si>
    <t xml:space="preserve">2022 Q1 combined</t>
  </si>
  <si>
    <t xml:space="preserve">Internet 50/50 Nutzung</t>
  </si>
  <si>
    <t xml:space="preserve">01.01.2022</t>
  </si>
  <si>
    <t xml:space="preserve">Hetzner (12/2021)</t>
  </si>
  <si>
    <t xml:space="preserve">03.01.2022</t>
  </si>
  <si>
    <t xml:space="preserve">19.01.2022</t>
  </si>
  <si>
    <t xml:space="preserve">MS365 Business Basic</t>
  </si>
  <si>
    <t xml:space="preserve">MS365 Business Standard</t>
  </si>
  <si>
    <t xml:space="preserve">31.01.2022</t>
  </si>
  <si>
    <t xml:space="preserve">WeAreDevelopers EarlyBird Ticket</t>
  </si>
  <si>
    <t xml:space="preserve">01.02.2022</t>
  </si>
  <si>
    <t xml:space="preserve">Hetzner (01/2022)</t>
  </si>
  <si>
    <t xml:space="preserve">03.02.2022</t>
  </si>
  <si>
    <t xml:space="preserve">19.02.2022</t>
  </si>
  <si>
    <t xml:space="preserve">01.03.2022</t>
  </si>
  <si>
    <t xml:space="preserve">Domain Auto-renewal "philines.org"</t>
  </si>
  <si>
    <t xml:space="preserve">USD</t>
  </si>
  <si>
    <t xml:space="preserve">Hetzner (02/2022)</t>
  </si>
  <si>
    <t xml:space="preserve">03.03.2022</t>
  </si>
  <si>
    <t xml:space="preserve">08.03.2022</t>
  </si>
  <si>
    <t xml:space="preserve">Thinkpad Universal Thunderbolt 4 Dock</t>
  </si>
  <si>
    <t xml:space="preserve">GWG</t>
  </si>
  <si>
    <t xml:space="preserve">09.03.2022</t>
  </si>
  <si>
    <t xml:space="preserve">Macbook Air M1</t>
  </si>
  <si>
    <t xml:space="preserve">19.03.2022</t>
  </si>
  <si>
    <t xml:space="preserve">Summe Q1</t>
  </si>
  <si>
    <t xml:space="preserve">Q3</t>
  </si>
  <si>
    <t xml:space="preserve">2022 Q3 combined</t>
  </si>
  <si>
    <t xml:space="preserve">01.08.2022</t>
  </si>
  <si>
    <t xml:space="preserve">Github </t>
  </si>
  <si>
    <t xml:space="preserve">Original: 48 USD</t>
  </si>
  <si>
    <t xml:space="preserve">Hetzner (07/2022)</t>
  </si>
  <si>
    <t xml:space="preserve">03.08.2022</t>
  </si>
  <si>
    <t xml:space="preserve">18.08.2022</t>
  </si>
  <si>
    <t xml:space="preserve">22.08.2022</t>
  </si>
  <si>
    <t xml:space="preserve">Github Co-Pilot</t>
  </si>
  <si>
    <t xml:space="preserve">Original: 3.23 USD</t>
  </si>
  <si>
    <t xml:space="preserve">25.08.2022</t>
  </si>
  <si>
    <t xml:space="preserve">Jetbrains Licences (All Products Pack)</t>
  </si>
  <si>
    <t xml:space="preserve">01.09.2022</t>
  </si>
  <si>
    <t xml:space="preserve">Hetzner (08/2022)</t>
  </si>
  <si>
    <t xml:space="preserve">Original: 10.00 USD</t>
  </si>
  <si>
    <t xml:space="preserve">03.09.2022</t>
  </si>
  <si>
    <t xml:space="preserve">10.09.2022</t>
  </si>
  <si>
    <t xml:space="preserve">Namecheap Domain Philancer</t>
  </si>
  <si>
    <t xml:space="preserve">Original: 11.16 USD</t>
  </si>
  <si>
    <t xml:space="preserve">19.09.2022</t>
  </si>
  <si>
    <t xml:space="preserve">Google Play Storage</t>
  </si>
  <si>
    <t xml:space="preserve">Summe Q3</t>
  </si>
  <si>
    <t xml:space="preserve">Q4</t>
  </si>
  <si>
    <t xml:space="preserve">2022 Q4 combined</t>
  </si>
  <si>
    <t xml:space="preserve">01.10.2022</t>
  </si>
  <si>
    <t xml:space="preserve">Hetzner (09/2022)</t>
  </si>
  <si>
    <t xml:space="preserve">03.10.2022</t>
  </si>
  <si>
    <t xml:space="preserve">19.10.2022</t>
  </si>
  <si>
    <t xml:space="preserve">01.11.2022</t>
  </si>
  <si>
    <t xml:space="preserve">Hetzner (10/2022)</t>
  </si>
  <si>
    <t xml:space="preserve">03.11.2022</t>
  </si>
  <si>
    <t xml:space="preserve">19.11.2022</t>
  </si>
  <si>
    <t xml:space="preserve">01.12.2022</t>
  </si>
  <si>
    <t xml:space="preserve">Hetzner (11/2022)</t>
  </si>
  <si>
    <t xml:space="preserve">03.12.2022</t>
  </si>
  <si>
    <t xml:space="preserve">13.12.2022</t>
  </si>
  <si>
    <t xml:space="preserve">LG gram +view 16MQ70</t>
  </si>
  <si>
    <t xml:space="preserve">15.12.2022</t>
  </si>
  <si>
    <t xml:space="preserve">Everything Svelte Course</t>
  </si>
  <si>
    <t xml:space="preserve">Original: 93.60 USD</t>
  </si>
  <si>
    <t xml:space="preserve">19.12.2022</t>
  </si>
  <si>
    <t xml:space="preserve">25.12.2022</t>
  </si>
  <si>
    <t xml:space="preserve">Dank Mono (Font)</t>
  </si>
  <si>
    <t xml:space="preserve">Original: 34.70 USD</t>
  </si>
  <si>
    <t xml:space="preserve">03.05.2021</t>
  </si>
  <si>
    <t xml:space="preserve">Kammerumlage Unternehmensberatung &amp; IT</t>
  </si>
  <si>
    <t xml:space="preserve">Berufsgruppenbeiträge</t>
  </si>
  <si>
    <t xml:space="preserve">Summe 2022</t>
  </si>
  <si>
    <t xml:space="preserve">Calc mit KU-Pauschalierung Dienstleistung</t>
  </si>
  <si>
    <t xml:space="preserve">Umsatz</t>
  </si>
  <si>
    <t xml:space="preserve">Betriebsausgabenpauschale (20%)</t>
  </si>
  <si>
    <t xml:space="preserve">SV-Beitraege</t>
  </si>
  <si>
    <t xml:space="preserve">Gewinn</t>
  </si>
  <si>
    <t xml:space="preserve">Gewinnfreibetrag (15%)</t>
  </si>
  <si>
    <t xml:space="preserve">Bemessungsgrundlage Est.</t>
  </si>
  <si>
    <t xml:space="preserve">Steuer</t>
  </si>
  <si>
    <t xml:space="preserve">Steuer &gt; 18k</t>
  </si>
  <si>
    <t xml:space="preserve">Steuervorauszahlung</t>
  </si>
  <si>
    <t xml:space="preserve">Gutschrift </t>
  </si>
  <si>
    <t xml:space="preserve">UVA 2022 (why not use 1.8% ?? -&gt; because we can’t change throughout the year...!!)</t>
  </si>
  <si>
    <t xml:space="preserve">Einnahmen</t>
  </si>
  <si>
    <t xml:space="preserve">Ausgaben</t>
  </si>
  <si>
    <t xml:space="preserve">RN</t>
  </si>
  <si>
    <t xml:space="preserve">Date</t>
  </si>
  <si>
    <t xml:space="preserve">Netto</t>
  </si>
  <si>
    <t xml:space="preserve">Brutto</t>
  </si>
  <si>
    <t xml:space="preserve">22-01</t>
  </si>
  <si>
    <t xml:space="preserve">07.04.2021</t>
  </si>
  <si>
    <t xml:space="preserve">22-02</t>
  </si>
  <si>
    <t xml:space="preserve">07.05.2021</t>
  </si>
  <si>
    <t xml:space="preserve">22-03</t>
  </si>
  <si>
    <t xml:space="preserve">22-04</t>
  </si>
  <si>
    <t xml:space="preserve">31.10.2022</t>
  </si>
  <si>
    <t xml:space="preserve">Berichtigungen</t>
  </si>
  <si>
    <t xml:space="preserve">Total</t>
  </si>
  <si>
    <t xml:space="preserve">Balance / Pay to FA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</si>
</sst>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.00\ [$EUR-C07];[RED]\-#,##0.00\ [$EUR-C07]"/>
    <numFmt numFmtId="166" formatCode="0.0000"/>
    <numFmt numFmtId="167" formatCode="[$€-C07]\ #,##0.00;[RED]\-[$€-C07]\ #,##0.00"/>
    <numFmt numFmtId="168" formatCode="[$€-C07]\ #,##0.00"/>
    <numFmt numFmtId="169" formatCode="[$EUR-409]\ #,##0.00"/>
    <numFmt numFmtId="170" formatCode="0.00%"/>
    <numFmt numFmtId="171" formatCode="#,##0.00\ [$EUR];[RED]\-#,##0.00\ [$EUR]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i val="true"/>
      <sz val="11"/>
      <color rgb="FF000000"/>
      <name val="Calibri"/>
      <family val="2"/>
      <charset val="1"/>
    </font>
    <font>
      <i val="true"/>
      <sz val="16"/>
      <color rgb="FF000000"/>
      <name val="Calibri"/>
      <family val="2"/>
      <charset val="1"/>
    </font>
    <font>
      <b val="true"/>
      <i val="true"/>
      <sz val="10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i val="true"/>
      <sz val="14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1"/>
      <color rgb="FF333333"/>
      <name val="Calibri"/>
      <family val="2"/>
      <charset val="1"/>
    </font>
    <font>
      <sz val="16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i val="true"/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8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2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13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M1048576"/>
  <sheetViews>
    <sheetView showFormulas="false" showGridLines="true" showRowColHeaders="true" showZeros="true" rightToLeft="false" tabSelected="false" showOutlineSymbols="true" defaultGridColor="true" view="normal" topLeftCell="A49" colorId="64" zoomScale="120" zoomScaleNormal="120" zoomScalePageLayoutView="100" workbookViewId="0">
      <selection pane="topLeft" activeCell="B62" activeCellId="0" sqref="B62"/>
    </sheetView>
  </sheetViews>
  <sheetFormatPr defaultColWidth="8.72265625" defaultRowHeight="13.8" zeroHeight="false" outlineLevelRow="0" outlineLevelCol="0"/>
  <cols>
    <col collapsed="false" customWidth="true" hidden="false" outlineLevel="0" max="1" min="1" style="1" width="18.58"/>
    <col collapsed="false" customWidth="true" hidden="false" outlineLevel="0" max="2" min="2" style="1" width="42.14"/>
    <col collapsed="false" customWidth="true" hidden="false" outlineLevel="0" max="3" min="3" style="2" width="16.57"/>
    <col collapsed="false" customWidth="true" hidden="false" outlineLevel="0" max="5" min="4" style="2" width="14.15"/>
    <col collapsed="false" customWidth="true" hidden="false" outlineLevel="0" max="6" min="6" style="3" width="18.29"/>
    <col collapsed="false" customWidth="true" hidden="false" outlineLevel="0" max="7" min="7" style="2" width="17.13"/>
    <col collapsed="false" customWidth="true" hidden="false" outlineLevel="0" max="9" min="8" style="2" width="21.29"/>
    <col collapsed="false" customWidth="true" hidden="false" outlineLevel="0" max="10" min="10" style="1" width="26"/>
    <col collapsed="false" customWidth="true" hidden="false" outlineLevel="0" max="11" min="11" style="4" width="14.69"/>
    <col collapsed="false" customWidth="true" hidden="false" outlineLevel="0" max="12" min="12" style="1" width="12.71"/>
    <col collapsed="false" customWidth="true" hidden="false" outlineLevel="0" max="65" min="13" style="1" width="12.15"/>
    <col collapsed="false" customWidth="false" hidden="false" outlineLevel="0" max="1024" min="66" style="1" width="8.71"/>
  </cols>
  <sheetData>
    <row r="1" customFormat="false" ht="19.7" hidden="false" customHeight="false" outlineLevel="0" collapsed="false">
      <c r="A1" s="5" t="s">
        <v>0</v>
      </c>
      <c r="G1" s="6"/>
      <c r="H1" s="6"/>
      <c r="I1" s="6"/>
      <c r="J1" s="7"/>
      <c r="K1" s="8"/>
    </row>
    <row r="2" customFormat="false" ht="13.8" hidden="false" customHeight="false" outlineLevel="0" collapsed="false">
      <c r="G2" s="6"/>
      <c r="H2" s="9"/>
      <c r="I2" s="9"/>
      <c r="J2" s="10" t="s">
        <v>1</v>
      </c>
      <c r="K2" s="8"/>
    </row>
    <row r="3" customFormat="false" ht="13.8" hidden="false" customHeight="false" outlineLevel="0" collapsed="false">
      <c r="G3" s="6"/>
      <c r="H3" s="6"/>
      <c r="I3" s="6"/>
      <c r="J3" s="7"/>
      <c r="K3" s="8"/>
    </row>
    <row r="4" customFormat="false" ht="13.8" hidden="false" customHeight="false" outlineLevel="0" collapsed="false">
      <c r="A4" s="11" t="s">
        <v>2</v>
      </c>
      <c r="B4" s="11" t="s">
        <v>3</v>
      </c>
      <c r="E4" s="6"/>
      <c r="F4" s="12"/>
      <c r="G4" s="6"/>
      <c r="H4" s="6"/>
      <c r="I4" s="6"/>
      <c r="J4" s="13"/>
      <c r="K4" s="8"/>
    </row>
    <row r="5" customFormat="false" ht="13.8" hidden="false" customHeight="false" outlineLevel="0" collapsed="false">
      <c r="E5" s="6"/>
      <c r="F5" s="14"/>
      <c r="G5" s="15"/>
      <c r="H5" s="15"/>
      <c r="I5" s="15"/>
      <c r="J5" s="13"/>
      <c r="K5" s="8"/>
    </row>
    <row r="6" customFormat="false" ht="13.8" hidden="false" customHeight="false" outlineLevel="0" collapsed="false">
      <c r="A6" s="11" t="s">
        <v>4</v>
      </c>
      <c r="B6" s="16" t="n">
        <f aca="false">G86</f>
        <v>0</v>
      </c>
      <c r="E6" s="6"/>
      <c r="F6" s="7"/>
      <c r="G6" s="17"/>
      <c r="H6" s="15"/>
      <c r="I6" s="15"/>
      <c r="J6" s="13"/>
      <c r="K6" s="8"/>
    </row>
    <row r="7" customFormat="false" ht="13.8" hidden="false" customHeight="false" outlineLevel="0" collapsed="false">
      <c r="A7" s="11" t="s">
        <v>5</v>
      </c>
      <c r="B7" s="16" t="n">
        <f aca="false">H86</f>
        <v>0</v>
      </c>
      <c r="E7" s="6"/>
      <c r="F7" s="7"/>
      <c r="G7" s="6"/>
      <c r="H7" s="15"/>
      <c r="I7" s="15"/>
      <c r="J7" s="13"/>
      <c r="K7" s="8"/>
    </row>
    <row r="8" customFormat="false" ht="13.8" hidden="false" customHeight="false" outlineLevel="0" collapsed="false">
      <c r="A8" s="18"/>
      <c r="E8" s="6"/>
      <c r="F8" s="19"/>
      <c r="G8" s="6"/>
      <c r="H8" s="20"/>
      <c r="I8" s="20"/>
      <c r="J8" s="13"/>
      <c r="K8" s="8"/>
      <c r="L8" s="7"/>
      <c r="M8" s="7"/>
      <c r="N8" s="7"/>
      <c r="O8" s="7"/>
      <c r="P8" s="7"/>
    </row>
    <row r="9" customFormat="false" ht="13.8" hidden="false" customHeight="false" outlineLevel="0" collapsed="false">
      <c r="A9" s="21" t="s">
        <v>6</v>
      </c>
      <c r="B9" s="22" t="n">
        <f aca="false">SUM(B6:B8)</f>
        <v>0</v>
      </c>
      <c r="E9" s="6"/>
      <c r="F9" s="12"/>
      <c r="G9" s="6"/>
      <c r="H9" s="23"/>
      <c r="I9" s="23"/>
      <c r="J9" s="24"/>
      <c r="K9" s="8"/>
      <c r="L9" s="7"/>
      <c r="M9" s="7"/>
      <c r="N9" s="7"/>
      <c r="O9" s="7"/>
      <c r="P9" s="7"/>
    </row>
    <row r="10" customFormat="false" ht="13.8" hidden="false" customHeight="false" outlineLevel="0" collapsed="false">
      <c r="E10" s="6"/>
      <c r="F10" s="12"/>
      <c r="G10" s="6"/>
      <c r="H10" s="25"/>
      <c r="I10" s="25"/>
      <c r="J10" s="7"/>
      <c r="K10" s="8"/>
      <c r="L10" s="7"/>
      <c r="M10" s="7"/>
      <c r="N10" s="7"/>
      <c r="O10" s="7"/>
      <c r="P10" s="7"/>
    </row>
    <row r="11" customFormat="false" ht="13.8" hidden="false" customHeight="false" outlineLevel="0" collapsed="false">
      <c r="E11" s="6"/>
      <c r="F11" s="12"/>
      <c r="G11" s="6"/>
      <c r="H11" s="6"/>
      <c r="I11" s="6"/>
      <c r="J11" s="7"/>
      <c r="L11" s="7"/>
      <c r="M11" s="7"/>
      <c r="N11" s="7"/>
      <c r="O11" s="7"/>
      <c r="P11" s="7"/>
    </row>
    <row r="12" customFormat="false" ht="13.8" hidden="false" customHeight="false" outlineLevel="0" collapsed="false">
      <c r="L12" s="7"/>
      <c r="M12" s="7"/>
      <c r="N12" s="7"/>
      <c r="O12" s="7"/>
      <c r="P12" s="7"/>
    </row>
    <row r="13" customFormat="false" ht="17.35" hidden="false" customHeight="false" outlineLevel="0" collapsed="false">
      <c r="A13" s="26" t="s">
        <v>7</v>
      </c>
      <c r="L13" s="7"/>
      <c r="M13" s="7"/>
      <c r="N13" s="7"/>
      <c r="O13" s="7"/>
      <c r="P13" s="7"/>
    </row>
    <row r="14" customFormat="false" ht="13.8" hidden="false" customHeight="false" outlineLevel="0" collapsed="false">
      <c r="L14" s="7"/>
      <c r="M14" s="7"/>
      <c r="N14" s="7"/>
      <c r="O14" s="7"/>
      <c r="P14" s="7"/>
    </row>
    <row r="15" customFormat="false" ht="13.8" hidden="false" customHeight="false" outlineLevel="0" collapsed="false">
      <c r="A15" s="27" t="s">
        <v>8</v>
      </c>
      <c r="B15" s="27" t="s">
        <v>9</v>
      </c>
      <c r="C15" s="28" t="s">
        <v>10</v>
      </c>
      <c r="D15" s="28" t="s">
        <v>11</v>
      </c>
      <c r="E15" s="28" t="s">
        <v>12</v>
      </c>
      <c r="F15" s="29" t="s">
        <v>13</v>
      </c>
      <c r="G15" s="28" t="s">
        <v>14</v>
      </c>
      <c r="H15" s="28" t="s">
        <v>15</v>
      </c>
      <c r="I15" s="28" t="s">
        <v>16</v>
      </c>
      <c r="J15" s="27" t="s">
        <v>2</v>
      </c>
      <c r="K15" s="30" t="s">
        <v>17</v>
      </c>
      <c r="L15" s="27" t="s">
        <v>18</v>
      </c>
    </row>
    <row r="16" customFormat="false" ht="13.8" hidden="false" customHeight="false" outlineLevel="0" collapsed="false">
      <c r="A16" s="27"/>
      <c r="B16" s="27"/>
      <c r="C16" s="28"/>
      <c r="D16" s="28"/>
      <c r="E16" s="28"/>
      <c r="F16" s="29"/>
      <c r="G16" s="28"/>
      <c r="H16" s="28"/>
      <c r="I16" s="28"/>
      <c r="J16" s="27"/>
    </row>
    <row r="17" customFormat="false" ht="13.8" hidden="false" customHeight="false" outlineLevel="0" collapsed="false">
      <c r="A17" s="29" t="s">
        <v>19</v>
      </c>
    </row>
    <row r="18" customFormat="false" ht="13.8" hidden="false" customHeight="false" outlineLevel="0" collapsed="false">
      <c r="A18" s="1" t="s">
        <v>20</v>
      </c>
      <c r="B18" s="1" t="s">
        <v>21</v>
      </c>
      <c r="C18" s="31" t="n">
        <f aca="false">E18/1.2</f>
        <v>25</v>
      </c>
      <c r="D18" s="31" t="n">
        <f aca="false">E18-C18</f>
        <v>5</v>
      </c>
      <c r="E18" s="31" t="n">
        <f aca="false">20*3/2</f>
        <v>30</v>
      </c>
      <c r="F18" s="29" t="n">
        <v>9230</v>
      </c>
      <c r="H18" s="31" t="n">
        <f aca="false">C18</f>
        <v>25</v>
      </c>
      <c r="I18" s="31"/>
      <c r="J18" s="1" t="s">
        <v>5</v>
      </c>
    </row>
    <row r="19" customFormat="false" ht="13.8" hidden="false" customHeight="false" outlineLevel="0" collapsed="false">
      <c r="C19" s="31"/>
      <c r="D19" s="31"/>
      <c r="E19" s="31"/>
      <c r="F19" s="29"/>
      <c r="H19" s="31"/>
      <c r="I19" s="31"/>
    </row>
    <row r="20" customFormat="false" ht="13.8" hidden="false" customHeight="false" outlineLevel="0" collapsed="false">
      <c r="A20" s="1" t="s">
        <v>22</v>
      </c>
      <c r="B20" s="1" t="s">
        <v>23</v>
      </c>
      <c r="C20" s="31" t="n">
        <v>5.88</v>
      </c>
      <c r="D20" s="31" t="n">
        <f aca="false">C20*0.2</f>
        <v>1.176</v>
      </c>
      <c r="E20" s="31" t="n">
        <f aca="false">C20+D20</f>
        <v>7.056</v>
      </c>
      <c r="F20" s="29" t="n">
        <v>9230</v>
      </c>
      <c r="H20" s="31" t="n">
        <f aca="false">C20</f>
        <v>5.88</v>
      </c>
      <c r="I20" s="31"/>
      <c r="J20" s="1" t="s">
        <v>5</v>
      </c>
    </row>
    <row r="21" customFormat="false" ht="13.8" hidden="false" customHeight="false" outlineLevel="0" collapsed="false">
      <c r="A21" s="1" t="s">
        <v>24</v>
      </c>
      <c r="B21" s="1" t="s">
        <v>23</v>
      </c>
      <c r="C21" s="31" t="n">
        <v>6.98</v>
      </c>
      <c r="D21" s="31" t="n">
        <f aca="false">C21*0.2</f>
        <v>1.396</v>
      </c>
      <c r="E21" s="31" t="n">
        <f aca="false">C21+D21</f>
        <v>8.376</v>
      </c>
      <c r="F21" s="29" t="n">
        <v>9230</v>
      </c>
      <c r="H21" s="31" t="n">
        <f aca="false">C21</f>
        <v>6.98</v>
      </c>
      <c r="I21" s="31"/>
      <c r="J21" s="1" t="s">
        <v>5</v>
      </c>
    </row>
    <row r="22" customFormat="false" ht="13.8" hidden="false" customHeight="false" outlineLevel="0" collapsed="false">
      <c r="A22" s="1" t="s">
        <v>25</v>
      </c>
      <c r="B22" s="1" t="s">
        <v>26</v>
      </c>
      <c r="C22" s="31" t="n">
        <v>12.6</v>
      </c>
      <c r="D22" s="31" t="n">
        <f aca="false">C22*0.2</f>
        <v>2.52</v>
      </c>
      <c r="E22" s="31" t="n">
        <f aca="false">C22+D22</f>
        <v>15.12</v>
      </c>
      <c r="F22" s="29" t="n">
        <v>9230</v>
      </c>
      <c r="H22" s="31" t="n">
        <f aca="false">C22</f>
        <v>12.6</v>
      </c>
      <c r="I22" s="31"/>
      <c r="J22" s="1" t="s">
        <v>5</v>
      </c>
    </row>
    <row r="23" customFormat="false" ht="13.8" hidden="false" customHeight="false" outlineLevel="0" collapsed="false">
      <c r="A23" s="1" t="s">
        <v>25</v>
      </c>
      <c r="B23" s="1" t="s">
        <v>27</v>
      </c>
      <c r="C23" s="31" t="n">
        <v>10.5</v>
      </c>
      <c r="D23" s="31" t="n">
        <f aca="false">C23*0.2</f>
        <v>2.1</v>
      </c>
      <c r="E23" s="31" t="n">
        <f aca="false">C23+D23</f>
        <v>12.6</v>
      </c>
      <c r="F23" s="29" t="n">
        <v>9230</v>
      </c>
      <c r="H23" s="31" t="n">
        <f aca="false">C23</f>
        <v>10.5</v>
      </c>
      <c r="I23" s="31"/>
      <c r="J23" s="1" t="s">
        <v>5</v>
      </c>
    </row>
    <row r="24" customFormat="false" ht="13.8" hidden="false" customHeight="false" outlineLevel="0" collapsed="false">
      <c r="A24" s="1" t="s">
        <v>28</v>
      </c>
      <c r="B24" s="1" t="s">
        <v>29</v>
      </c>
      <c r="C24" s="31" t="n">
        <v>199</v>
      </c>
      <c r="D24" s="31" t="n">
        <f aca="false">C24*0.19</f>
        <v>37.81</v>
      </c>
      <c r="E24" s="31" t="n">
        <f aca="false">SUM(C24:D24)</f>
        <v>236.81</v>
      </c>
      <c r="F24" s="29" t="n">
        <v>9230</v>
      </c>
      <c r="H24" s="31" t="n">
        <f aca="false">C24</f>
        <v>199</v>
      </c>
      <c r="I24" s="31"/>
      <c r="J24" s="1" t="s">
        <v>5</v>
      </c>
    </row>
    <row r="25" customFormat="false" ht="13.8" hidden="false" customHeight="false" outlineLevel="0" collapsed="false">
      <c r="C25" s="31"/>
      <c r="D25" s="31"/>
      <c r="E25" s="31"/>
      <c r="F25" s="29"/>
      <c r="H25" s="31"/>
      <c r="I25" s="31"/>
    </row>
    <row r="26" customFormat="false" ht="13.8" hidden="false" customHeight="false" outlineLevel="0" collapsed="false">
      <c r="A26" s="1" t="s">
        <v>30</v>
      </c>
      <c r="B26" s="1" t="s">
        <v>31</v>
      </c>
      <c r="C26" s="31" t="n">
        <v>5.88</v>
      </c>
      <c r="D26" s="31" t="n">
        <f aca="false">C26*0.2</f>
        <v>1.176</v>
      </c>
      <c r="E26" s="31" t="n">
        <f aca="false">C26+D26</f>
        <v>7.056</v>
      </c>
      <c r="F26" s="29" t="n">
        <v>9230</v>
      </c>
      <c r="H26" s="31" t="n">
        <f aca="false">C26</f>
        <v>5.88</v>
      </c>
      <c r="I26" s="31"/>
      <c r="J26" s="1" t="s">
        <v>5</v>
      </c>
    </row>
    <row r="27" customFormat="false" ht="13.8" hidden="false" customHeight="false" outlineLevel="0" collapsed="false">
      <c r="A27" s="1" t="s">
        <v>32</v>
      </c>
      <c r="B27" s="1" t="s">
        <v>31</v>
      </c>
      <c r="C27" s="31" t="n">
        <v>6.98</v>
      </c>
      <c r="D27" s="31" t="n">
        <f aca="false">C27*0.2</f>
        <v>1.396</v>
      </c>
      <c r="E27" s="31" t="n">
        <f aca="false">C27+D27</f>
        <v>8.376</v>
      </c>
      <c r="F27" s="29" t="n">
        <v>9230</v>
      </c>
      <c r="H27" s="31" t="n">
        <f aca="false">C27</f>
        <v>6.98</v>
      </c>
      <c r="I27" s="31"/>
      <c r="J27" s="1" t="s">
        <v>5</v>
      </c>
    </row>
    <row r="28" customFormat="false" ht="13.8" hidden="false" customHeight="false" outlineLevel="0" collapsed="false">
      <c r="A28" s="1" t="s">
        <v>33</v>
      </c>
      <c r="B28" s="1" t="s">
        <v>26</v>
      </c>
      <c r="C28" s="31" t="n">
        <v>12.6</v>
      </c>
      <c r="D28" s="31" t="n">
        <f aca="false">C28*0.2</f>
        <v>2.52</v>
      </c>
      <c r="E28" s="31" t="n">
        <f aca="false">C28+D28</f>
        <v>15.12</v>
      </c>
      <c r="F28" s="29" t="n">
        <v>9230</v>
      </c>
      <c r="H28" s="31" t="n">
        <f aca="false">C28</f>
        <v>12.6</v>
      </c>
      <c r="I28" s="31"/>
      <c r="J28" s="1" t="s">
        <v>5</v>
      </c>
    </row>
    <row r="29" customFormat="false" ht="13.8" hidden="false" customHeight="false" outlineLevel="0" collapsed="false">
      <c r="A29" s="1" t="s">
        <v>33</v>
      </c>
      <c r="B29" s="1" t="s">
        <v>27</v>
      </c>
      <c r="C29" s="31" t="n">
        <v>10.5</v>
      </c>
      <c r="D29" s="31" t="n">
        <f aca="false">C29*0.2</f>
        <v>2.1</v>
      </c>
      <c r="E29" s="31" t="n">
        <f aca="false">C29+D29</f>
        <v>12.6</v>
      </c>
      <c r="F29" s="29" t="n">
        <v>9230</v>
      </c>
      <c r="H29" s="31" t="n">
        <f aca="false">C29</f>
        <v>10.5</v>
      </c>
      <c r="I29" s="31"/>
      <c r="J29" s="1" t="s">
        <v>5</v>
      </c>
    </row>
    <row r="30" customFormat="false" ht="13.8" hidden="false" customHeight="false" outlineLevel="0" collapsed="false">
      <c r="C30" s="31"/>
      <c r="D30" s="31"/>
      <c r="E30" s="31"/>
      <c r="F30" s="29"/>
      <c r="H30" s="31"/>
      <c r="I30" s="31"/>
    </row>
    <row r="31" customFormat="false" ht="13.8" hidden="false" customHeight="false" outlineLevel="0" collapsed="false">
      <c r="A31" s="1" t="s">
        <v>34</v>
      </c>
      <c r="B31" s="1" t="s">
        <v>35</v>
      </c>
      <c r="C31" s="31" t="n">
        <f aca="false">E31/1.2</f>
        <v>11.350703803534</v>
      </c>
      <c r="D31" s="31" t="n">
        <f aca="false">E31-C31</f>
        <v>2.2701407607068</v>
      </c>
      <c r="E31" s="31" t="n">
        <f aca="false">15.16/K31</f>
        <v>13.6208445642408</v>
      </c>
      <c r="F31" s="29"/>
      <c r="H31" s="31"/>
      <c r="I31" s="31"/>
      <c r="K31" s="32" t="n">
        <v>1.113</v>
      </c>
      <c r="L31" s="1" t="s">
        <v>36</v>
      </c>
    </row>
    <row r="32" customFormat="false" ht="13.8" hidden="false" customHeight="false" outlineLevel="0" collapsed="false">
      <c r="A32" s="1" t="s">
        <v>34</v>
      </c>
      <c r="B32" s="1" t="s">
        <v>37</v>
      </c>
      <c r="C32" s="31" t="n">
        <v>5.88</v>
      </c>
      <c r="D32" s="31" t="n">
        <f aca="false">C32*0.2</f>
        <v>1.176</v>
      </c>
      <c r="E32" s="31" t="n">
        <f aca="false">C32+D32</f>
        <v>7.056</v>
      </c>
      <c r="F32" s="29" t="n">
        <v>9230</v>
      </c>
      <c r="H32" s="31" t="n">
        <f aca="false">C32</f>
        <v>5.88</v>
      </c>
      <c r="I32" s="31"/>
      <c r="J32" s="1" t="s">
        <v>5</v>
      </c>
    </row>
    <row r="33" customFormat="false" ht="13.8" hidden="false" customHeight="false" outlineLevel="0" collapsed="false">
      <c r="A33" s="1" t="s">
        <v>38</v>
      </c>
      <c r="B33" s="1" t="s">
        <v>37</v>
      </c>
      <c r="C33" s="31" t="n">
        <v>10.54</v>
      </c>
      <c r="D33" s="31" t="n">
        <f aca="false">C33*0.2</f>
        <v>2.108</v>
      </c>
      <c r="E33" s="31" t="n">
        <f aca="false">C33+D33</f>
        <v>12.648</v>
      </c>
      <c r="F33" s="29" t="n">
        <v>9230</v>
      </c>
      <c r="H33" s="31" t="n">
        <f aca="false">C33</f>
        <v>10.54</v>
      </c>
      <c r="I33" s="31"/>
      <c r="J33" s="1" t="s">
        <v>5</v>
      </c>
    </row>
    <row r="34" customFormat="false" ht="13.8" hidden="false" customHeight="false" outlineLevel="0" collapsed="false">
      <c r="A34" s="1" t="s">
        <v>39</v>
      </c>
      <c r="B34" s="1" t="s">
        <v>40</v>
      </c>
      <c r="C34" s="31" t="n">
        <v>255.56</v>
      </c>
      <c r="D34" s="31" t="n">
        <f aca="false">C34*0.2</f>
        <v>51.112</v>
      </c>
      <c r="E34" s="31" t="n">
        <f aca="false">C34+D34</f>
        <v>306.672</v>
      </c>
      <c r="F34" s="29" t="n">
        <v>9130</v>
      </c>
      <c r="G34" s="31" t="n">
        <f aca="false">C34</f>
        <v>255.56</v>
      </c>
      <c r="J34" s="1" t="s">
        <v>41</v>
      </c>
      <c r="K34" s="33"/>
    </row>
    <row r="35" customFormat="false" ht="13.8" hidden="false" customHeight="false" outlineLevel="0" collapsed="false">
      <c r="A35" s="1" t="s">
        <v>42</v>
      </c>
      <c r="B35" s="1" t="s">
        <v>43</v>
      </c>
      <c r="C35" s="31" t="n">
        <v>797.48</v>
      </c>
      <c r="D35" s="31" t="n">
        <f aca="false">C35*0.2</f>
        <v>159.496</v>
      </c>
      <c r="E35" s="31" t="n">
        <f aca="false">C35+D35</f>
        <v>956.976</v>
      </c>
      <c r="F35" s="29" t="n">
        <v>9130</v>
      </c>
      <c r="G35" s="31" t="n">
        <f aca="false">C35</f>
        <v>797.48</v>
      </c>
      <c r="J35" s="1" t="s">
        <v>41</v>
      </c>
    </row>
    <row r="36" customFormat="false" ht="13.8" hidden="false" customHeight="false" outlineLevel="0" collapsed="false">
      <c r="A36" s="1" t="s">
        <v>44</v>
      </c>
      <c r="B36" s="1" t="s">
        <v>26</v>
      </c>
      <c r="C36" s="31" t="n">
        <v>12.6</v>
      </c>
      <c r="D36" s="31" t="n">
        <f aca="false">C36*0.2</f>
        <v>2.52</v>
      </c>
      <c r="E36" s="31" t="n">
        <f aca="false">C36+D36</f>
        <v>15.12</v>
      </c>
      <c r="F36" s="29" t="n">
        <v>9230</v>
      </c>
      <c r="H36" s="31" t="n">
        <f aca="false">C36</f>
        <v>12.6</v>
      </c>
      <c r="I36" s="31"/>
      <c r="J36" s="1" t="s">
        <v>5</v>
      </c>
    </row>
    <row r="37" customFormat="false" ht="13.8" hidden="false" customHeight="false" outlineLevel="0" collapsed="false">
      <c r="A37" s="1" t="s">
        <v>44</v>
      </c>
      <c r="B37" s="1" t="s">
        <v>27</v>
      </c>
      <c r="C37" s="31" t="n">
        <v>10.5</v>
      </c>
      <c r="D37" s="31" t="n">
        <f aca="false">C37*0.2</f>
        <v>2.1</v>
      </c>
      <c r="E37" s="31" t="n">
        <f aca="false">C37+D37</f>
        <v>12.6</v>
      </c>
      <c r="F37" s="29" t="n">
        <v>9230</v>
      </c>
      <c r="H37" s="31" t="n">
        <f aca="false">C37</f>
        <v>10.5</v>
      </c>
      <c r="I37" s="31"/>
      <c r="J37" s="1" t="s">
        <v>5</v>
      </c>
    </row>
    <row r="38" customFormat="false" ht="13.8" hidden="false" customHeight="false" outlineLevel="0" collapsed="false">
      <c r="C38" s="31"/>
      <c r="D38" s="31"/>
      <c r="E38" s="31"/>
      <c r="F38" s="29"/>
      <c r="H38" s="31"/>
      <c r="I38" s="31"/>
    </row>
    <row r="39" customFormat="false" ht="13.8" hidden="false" customHeight="false" outlineLevel="0" collapsed="false">
      <c r="B39" s="29" t="s">
        <v>45</v>
      </c>
      <c r="C39" s="34" t="n">
        <f aca="false">SUM(C18:C37)</f>
        <v>1399.83070380353</v>
      </c>
      <c r="D39" s="34" t="n">
        <f aca="false">SUM(D18:D37)</f>
        <v>277.976140760707</v>
      </c>
      <c r="E39" s="34" t="n">
        <f aca="false">SUM(E18:E37)</f>
        <v>1677.80684456424</v>
      </c>
      <c r="F39" s="29"/>
      <c r="G39" s="28" t="n">
        <f aca="false">SUM(G18:G37)</f>
        <v>1053.04</v>
      </c>
      <c r="H39" s="28" t="n">
        <f aca="false">SUM(H18:H37)</f>
        <v>335.44</v>
      </c>
    </row>
    <row r="40" customFormat="false" ht="13.8" hidden="false" customHeight="false" outlineLevel="0" collapsed="false">
      <c r="C40" s="31"/>
      <c r="D40" s="31"/>
      <c r="E40" s="31"/>
      <c r="F40" s="29"/>
      <c r="H40" s="31"/>
      <c r="I40" s="31"/>
    </row>
    <row r="41" customFormat="false" ht="13.8" hidden="false" customHeight="false" outlineLevel="0" collapsed="false">
      <c r="A41" s="29" t="s">
        <v>46</v>
      </c>
      <c r="C41" s="31"/>
      <c r="D41" s="31"/>
      <c r="E41" s="31"/>
      <c r="F41" s="29"/>
      <c r="H41" s="31"/>
      <c r="I41" s="31"/>
    </row>
    <row r="42" customFormat="false" ht="13.8" hidden="false" customHeight="false" outlineLevel="0" collapsed="false">
      <c r="A42" s="1" t="s">
        <v>47</v>
      </c>
      <c r="B42" s="1" t="s">
        <v>21</v>
      </c>
      <c r="C42" s="31" t="n">
        <f aca="false">E42/1.2</f>
        <v>25</v>
      </c>
      <c r="D42" s="31" t="n">
        <f aca="false">E42-C42</f>
        <v>5</v>
      </c>
      <c r="E42" s="31" t="n">
        <f aca="false">20*3/2</f>
        <v>30</v>
      </c>
      <c r="F42" s="29" t="n">
        <v>9230</v>
      </c>
      <c r="H42" s="31" t="n">
        <f aca="false">C42</f>
        <v>25</v>
      </c>
      <c r="I42" s="31"/>
      <c r="J42" s="1" t="s">
        <v>5</v>
      </c>
    </row>
    <row r="43" customFormat="false" ht="13.8" hidden="false" customHeight="false" outlineLevel="0" collapsed="false">
      <c r="C43" s="31"/>
      <c r="D43" s="31"/>
      <c r="E43" s="31"/>
      <c r="F43" s="29"/>
      <c r="H43" s="31"/>
      <c r="I43" s="31"/>
    </row>
    <row r="44" customFormat="false" ht="13.8" hidden="false" customHeight="false" outlineLevel="0" collapsed="false">
      <c r="A44" s="1" t="s">
        <v>48</v>
      </c>
      <c r="B44" s="1" t="s">
        <v>49</v>
      </c>
      <c r="C44" s="31" t="n">
        <f aca="false">E44/1.2</f>
        <v>39.1849529780564</v>
      </c>
      <c r="D44" s="31" t="n">
        <f aca="false">E44-C44</f>
        <v>7.83699059561128</v>
      </c>
      <c r="E44" s="31" t="n">
        <f aca="false">48/K44</f>
        <v>47.0219435736677</v>
      </c>
      <c r="F44" s="29" t="n">
        <v>9230</v>
      </c>
      <c r="H44" s="31" t="n">
        <f aca="false">C44</f>
        <v>39.1849529780564</v>
      </c>
      <c r="I44" s="31" t="s">
        <v>50</v>
      </c>
      <c r="J44" s="1" t="s">
        <v>5</v>
      </c>
      <c r="K44" s="32" t="n">
        <v>1.0208</v>
      </c>
      <c r="L44" s="1" t="s">
        <v>36</v>
      </c>
    </row>
    <row r="45" customFormat="false" ht="13.8" hidden="false" customHeight="false" outlineLevel="0" collapsed="false">
      <c r="A45" s="1" t="s">
        <v>48</v>
      </c>
      <c r="B45" s="1" t="s">
        <v>51</v>
      </c>
      <c r="C45" s="31" t="n">
        <v>5.78</v>
      </c>
      <c r="D45" s="31" t="n">
        <f aca="false">C45*0.2</f>
        <v>1.156</v>
      </c>
      <c r="E45" s="31" t="n">
        <f aca="false">C45+D45</f>
        <v>6.936</v>
      </c>
      <c r="F45" s="29" t="n">
        <v>9230</v>
      </c>
      <c r="H45" s="31" t="n">
        <f aca="false">C45</f>
        <v>5.78</v>
      </c>
      <c r="I45" s="31"/>
      <c r="J45" s="1" t="s">
        <v>5</v>
      </c>
    </row>
    <row r="46" customFormat="false" ht="13.8" hidden="false" customHeight="false" outlineLevel="0" collapsed="false">
      <c r="A46" s="1" t="s">
        <v>52</v>
      </c>
      <c r="B46" s="1" t="s">
        <v>51</v>
      </c>
      <c r="C46" s="31" t="n">
        <v>6.98</v>
      </c>
      <c r="D46" s="31" t="n">
        <f aca="false">C46*0.2</f>
        <v>1.396</v>
      </c>
      <c r="E46" s="31" t="n">
        <f aca="false">C46+D46</f>
        <v>8.376</v>
      </c>
      <c r="F46" s="29" t="n">
        <v>9230</v>
      </c>
      <c r="H46" s="31" t="n">
        <f aca="false">C46</f>
        <v>6.98</v>
      </c>
      <c r="I46" s="31"/>
      <c r="J46" s="1" t="s">
        <v>5</v>
      </c>
    </row>
    <row r="47" customFormat="false" ht="13.8" hidden="false" customHeight="false" outlineLevel="0" collapsed="false">
      <c r="A47" s="1" t="s">
        <v>53</v>
      </c>
      <c r="B47" s="1" t="s">
        <v>27</v>
      </c>
      <c r="C47" s="31" t="n">
        <v>10.5</v>
      </c>
      <c r="D47" s="31" t="n">
        <f aca="false">C47*0.2</f>
        <v>2.1</v>
      </c>
      <c r="E47" s="31" t="n">
        <f aca="false">C47+D47</f>
        <v>12.6</v>
      </c>
      <c r="F47" s="29" t="n">
        <v>9230</v>
      </c>
      <c r="H47" s="31" t="n">
        <f aca="false">C47</f>
        <v>10.5</v>
      </c>
      <c r="I47" s="31"/>
      <c r="J47" s="1" t="s">
        <v>5</v>
      </c>
    </row>
    <row r="48" customFormat="false" ht="13.8" hidden="false" customHeight="false" outlineLevel="0" collapsed="false">
      <c r="A48" s="1" t="s">
        <v>54</v>
      </c>
      <c r="B48" s="1" t="s">
        <v>55</v>
      </c>
      <c r="C48" s="31" t="n">
        <f aca="false">E48/1.2</f>
        <v>2.6822786912473</v>
      </c>
      <c r="D48" s="31" t="n">
        <f aca="false">E48-C48</f>
        <v>0.53645573824946</v>
      </c>
      <c r="E48" s="31" t="n">
        <f aca="false">3.23/K48</f>
        <v>3.21873442949676</v>
      </c>
      <c r="F48" s="29" t="n">
        <v>9230</v>
      </c>
      <c r="H48" s="31" t="n">
        <f aca="false">C48</f>
        <v>2.6822786912473</v>
      </c>
      <c r="I48" s="31" t="s">
        <v>56</v>
      </c>
      <c r="J48" s="1" t="s">
        <v>5</v>
      </c>
      <c r="K48" s="32" t="n">
        <v>1.0035</v>
      </c>
      <c r="L48" s="1" t="s">
        <v>36</v>
      </c>
    </row>
    <row r="49" customFormat="false" ht="13.8" hidden="false" customHeight="false" outlineLevel="0" collapsed="false">
      <c r="A49" s="1" t="s">
        <v>57</v>
      </c>
      <c r="B49" s="1" t="s">
        <v>58</v>
      </c>
      <c r="C49" s="31" t="n">
        <v>262.46</v>
      </c>
      <c r="D49" s="31" t="n">
        <f aca="false">C49*0.2</f>
        <v>52.492</v>
      </c>
      <c r="E49" s="31" t="n">
        <f aca="false">C49+D49</f>
        <v>314.952</v>
      </c>
      <c r="F49" s="29" t="n">
        <v>9230</v>
      </c>
      <c r="H49" s="31" t="n">
        <f aca="false">C49</f>
        <v>262.46</v>
      </c>
      <c r="I49" s="31"/>
      <c r="J49" s="1" t="s">
        <v>5</v>
      </c>
    </row>
    <row r="50" customFormat="false" ht="13.8" hidden="false" customHeight="false" outlineLevel="0" collapsed="false">
      <c r="C50" s="1"/>
      <c r="D50" s="31"/>
      <c r="E50" s="31"/>
      <c r="F50" s="29"/>
      <c r="H50" s="31"/>
      <c r="I50" s="31"/>
    </row>
    <row r="51" customFormat="false" ht="13.8" hidden="false" customHeight="false" outlineLevel="0" collapsed="false">
      <c r="A51" s="1" t="s">
        <v>59</v>
      </c>
      <c r="B51" s="1" t="s">
        <v>60</v>
      </c>
      <c r="C51" s="31" t="n">
        <v>5.78</v>
      </c>
      <c r="D51" s="31" t="n">
        <f aca="false">C51*0.2</f>
        <v>1.156</v>
      </c>
      <c r="E51" s="31" t="n">
        <f aca="false">C51+D51</f>
        <v>6.936</v>
      </c>
      <c r="F51" s="29" t="n">
        <v>9230</v>
      </c>
      <c r="H51" s="31" t="n">
        <f aca="false">C51</f>
        <v>5.78</v>
      </c>
      <c r="I51" s="31"/>
      <c r="J51" s="1" t="s">
        <v>5</v>
      </c>
    </row>
    <row r="52" customFormat="false" ht="13.8" hidden="false" customHeight="false" outlineLevel="0" collapsed="false">
      <c r="A52" s="1" t="s">
        <v>59</v>
      </c>
      <c r="B52" s="1" t="s">
        <v>55</v>
      </c>
      <c r="C52" s="31" t="n">
        <f aca="false">E52/1.2</f>
        <v>8.30095959092871</v>
      </c>
      <c r="D52" s="31" t="n">
        <f aca="false">E52-C52</f>
        <v>1.66019191818574</v>
      </c>
      <c r="E52" s="31" t="n">
        <f aca="false">10/K52</f>
        <v>9.96115150911445</v>
      </c>
      <c r="F52" s="29" t="n">
        <v>9230</v>
      </c>
      <c r="H52" s="31" t="n">
        <f aca="false">C52</f>
        <v>8.30095959092871</v>
      </c>
      <c r="I52" s="31" t="s">
        <v>61</v>
      </c>
      <c r="J52" s="1" t="s">
        <v>5</v>
      </c>
      <c r="K52" s="32" t="n">
        <v>1.0039</v>
      </c>
      <c r="L52" s="1" t="s">
        <v>36</v>
      </c>
    </row>
    <row r="53" customFormat="false" ht="13.8" hidden="false" customHeight="false" outlineLevel="0" collapsed="false">
      <c r="A53" s="1" t="s">
        <v>62</v>
      </c>
      <c r="B53" s="1" t="s">
        <v>31</v>
      </c>
      <c r="C53" s="31" t="n">
        <v>6.98</v>
      </c>
      <c r="D53" s="31" t="n">
        <f aca="false">C53*0.2</f>
        <v>1.396</v>
      </c>
      <c r="E53" s="31" t="n">
        <f aca="false">C53+D53</f>
        <v>8.376</v>
      </c>
      <c r="F53" s="29" t="n">
        <v>9230</v>
      </c>
      <c r="H53" s="31" t="n">
        <f aca="false">C53</f>
        <v>6.98</v>
      </c>
      <c r="I53" s="31"/>
      <c r="J53" s="1" t="s">
        <v>5</v>
      </c>
    </row>
    <row r="54" customFormat="false" ht="13.8" hidden="false" customHeight="false" outlineLevel="0" collapsed="false">
      <c r="A54" s="1" t="s">
        <v>63</v>
      </c>
      <c r="B54" s="1" t="s">
        <v>64</v>
      </c>
      <c r="C54" s="31" t="n">
        <f aca="false">E54/1.2</f>
        <v>9.16165894985716</v>
      </c>
      <c r="D54" s="31" t="n">
        <f aca="false">E54-C54</f>
        <v>1.83233178997143</v>
      </c>
      <c r="E54" s="31" t="n">
        <f aca="false">11.16/K54</f>
        <v>10.9939907398286</v>
      </c>
      <c r="F54" s="29" t="n">
        <v>9230</v>
      </c>
      <c r="H54" s="31" t="n">
        <f aca="false">C54</f>
        <v>9.16165894985716</v>
      </c>
      <c r="I54" s="31" t="s">
        <v>65</v>
      </c>
      <c r="J54" s="1" t="s">
        <v>5</v>
      </c>
      <c r="K54" s="32" t="n">
        <v>1.0151</v>
      </c>
      <c r="L54" s="1" t="s">
        <v>36</v>
      </c>
    </row>
    <row r="55" customFormat="false" ht="13.8" hidden="false" customHeight="false" outlineLevel="0" collapsed="false">
      <c r="A55" s="1" t="s">
        <v>66</v>
      </c>
      <c r="B55" s="1" t="s">
        <v>27</v>
      </c>
      <c r="C55" s="31" t="n">
        <v>10.5</v>
      </c>
      <c r="D55" s="31" t="n">
        <f aca="false">C55*0.2</f>
        <v>2.1</v>
      </c>
      <c r="E55" s="31" t="n">
        <f aca="false">C55+D55</f>
        <v>12.6</v>
      </c>
      <c r="F55" s="29" t="n">
        <v>9230</v>
      </c>
      <c r="H55" s="31" t="n">
        <f aca="false">C55</f>
        <v>10.5</v>
      </c>
      <c r="I55" s="31"/>
      <c r="J55" s="1" t="s">
        <v>5</v>
      </c>
    </row>
    <row r="56" customFormat="false" ht="13.8" hidden="false" customHeight="false" outlineLevel="0" collapsed="false">
      <c r="A56" s="1" t="s">
        <v>66</v>
      </c>
      <c r="B56" s="1" t="s">
        <v>67</v>
      </c>
      <c r="C56" s="31" t="n">
        <f aca="false">E56/1.2</f>
        <v>1.65833333333333</v>
      </c>
      <c r="D56" s="31" t="n">
        <f aca="false">E56-C56</f>
        <v>0.331666666666667</v>
      </c>
      <c r="E56" s="31" t="n">
        <v>1.99</v>
      </c>
      <c r="F56" s="29" t="n">
        <v>9230</v>
      </c>
      <c r="H56" s="31" t="n">
        <f aca="false">C56</f>
        <v>1.65833333333333</v>
      </c>
      <c r="I56" s="31"/>
      <c r="J56" s="1" t="s">
        <v>5</v>
      </c>
    </row>
    <row r="57" customFormat="false" ht="13.8" hidden="false" customHeight="false" outlineLevel="0" collapsed="false">
      <c r="A57" s="29"/>
      <c r="C57" s="31"/>
      <c r="D57" s="31"/>
      <c r="E57" s="31"/>
      <c r="F57" s="29"/>
      <c r="H57" s="31"/>
      <c r="I57" s="31"/>
    </row>
    <row r="58" customFormat="false" ht="13.8" hidden="false" customHeight="false" outlineLevel="0" collapsed="false">
      <c r="B58" s="29" t="s">
        <v>68</v>
      </c>
      <c r="C58" s="34" t="n">
        <f aca="false">SUM(C42:C56)</f>
        <v>394.968183543423</v>
      </c>
      <c r="D58" s="34" t="n">
        <f aca="false">SUM(D42:D56)</f>
        <v>78.9936367086846</v>
      </c>
      <c r="E58" s="34" t="n">
        <f aca="false">SUM(E42:E56)</f>
        <v>473.961820252108</v>
      </c>
      <c r="F58" s="29"/>
      <c r="G58" s="28" t="n">
        <f aca="false">SUM(G42:G55)</f>
        <v>0</v>
      </c>
      <c r="H58" s="28" t="n">
        <f aca="false">SUM(H42:H55)</f>
        <v>393.30985021009</v>
      </c>
    </row>
    <row r="59" customFormat="false" ht="13.8" hidden="false" customHeight="false" outlineLevel="0" collapsed="false">
      <c r="B59" s="29"/>
      <c r="C59" s="34"/>
      <c r="D59" s="34"/>
      <c r="E59" s="34"/>
      <c r="F59" s="29"/>
      <c r="G59" s="28"/>
      <c r="H59" s="28"/>
    </row>
    <row r="60" customFormat="false" ht="13.8" hidden="false" customHeight="false" outlineLevel="0" collapsed="false">
      <c r="A60" s="29" t="s">
        <v>69</v>
      </c>
      <c r="C60" s="31"/>
      <c r="D60" s="31"/>
      <c r="E60" s="31"/>
      <c r="F60" s="29"/>
      <c r="H60" s="31"/>
      <c r="I60" s="31"/>
    </row>
    <row r="61" customFormat="false" ht="13.8" hidden="false" customHeight="false" outlineLevel="0" collapsed="false">
      <c r="A61" s="1" t="s">
        <v>70</v>
      </c>
      <c r="B61" s="1" t="s">
        <v>21</v>
      </c>
      <c r="C61" s="31" t="n">
        <f aca="false">E61/1.2</f>
        <v>25</v>
      </c>
      <c r="D61" s="31" t="n">
        <f aca="false">E61-C61</f>
        <v>5</v>
      </c>
      <c r="E61" s="31" t="n">
        <f aca="false">20*3/2</f>
        <v>30</v>
      </c>
      <c r="F61" s="29" t="n">
        <v>9230</v>
      </c>
      <c r="H61" s="31" t="n">
        <f aca="false">C61</f>
        <v>25</v>
      </c>
      <c r="I61" s="31"/>
      <c r="J61" s="1" t="s">
        <v>5</v>
      </c>
    </row>
    <row r="62" customFormat="false" ht="13.8" hidden="false" customHeight="false" outlineLevel="0" collapsed="false">
      <c r="C62" s="31"/>
      <c r="D62" s="31"/>
      <c r="E62" s="31"/>
      <c r="F62" s="29"/>
      <c r="H62" s="31"/>
      <c r="I62" s="31"/>
    </row>
    <row r="63" customFormat="false" ht="13.8" hidden="false" customHeight="false" outlineLevel="0" collapsed="false">
      <c r="A63" s="1" t="s">
        <v>71</v>
      </c>
      <c r="B63" s="1" t="s">
        <v>55</v>
      </c>
      <c r="C63" s="31" t="n">
        <f aca="false">E63/1.2</f>
        <v>8.50071235969574</v>
      </c>
      <c r="D63" s="31" t="n">
        <f aca="false">E63-C63</f>
        <v>1.70014247193915</v>
      </c>
      <c r="E63" s="31" t="n">
        <f aca="false">10/K63</f>
        <v>10.2008548316349</v>
      </c>
      <c r="F63" s="29" t="n">
        <v>9230</v>
      </c>
      <c r="H63" s="31" t="n">
        <f aca="false">C63</f>
        <v>8.50071235969574</v>
      </c>
      <c r="I63" s="31" t="s">
        <v>61</v>
      </c>
      <c r="J63" s="1" t="s">
        <v>5</v>
      </c>
      <c r="K63" s="32" t="n">
        <v>0.98031</v>
      </c>
      <c r="L63" s="1" t="s">
        <v>36</v>
      </c>
    </row>
    <row r="64" customFormat="false" ht="13.8" hidden="false" customHeight="false" outlineLevel="0" collapsed="false">
      <c r="A64" s="1" t="s">
        <v>71</v>
      </c>
      <c r="B64" s="1" t="s">
        <v>72</v>
      </c>
      <c r="C64" s="31" t="n">
        <v>5.78</v>
      </c>
      <c r="D64" s="31" t="n">
        <f aca="false">C64*0.2</f>
        <v>1.156</v>
      </c>
      <c r="E64" s="31" t="n">
        <f aca="false">C64+D64</f>
        <v>6.936</v>
      </c>
      <c r="F64" s="29" t="n">
        <v>9230</v>
      </c>
      <c r="H64" s="31" t="n">
        <f aca="false">C64</f>
        <v>5.78</v>
      </c>
      <c r="I64" s="31"/>
      <c r="J64" s="1" t="s">
        <v>5</v>
      </c>
    </row>
    <row r="65" customFormat="false" ht="13.8" hidden="false" customHeight="false" outlineLevel="0" collapsed="false">
      <c r="A65" s="1" t="s">
        <v>73</v>
      </c>
      <c r="B65" s="1" t="s">
        <v>72</v>
      </c>
      <c r="C65" s="31" t="n">
        <v>6.98</v>
      </c>
      <c r="D65" s="31" t="n">
        <f aca="false">C65*0.2</f>
        <v>1.396</v>
      </c>
      <c r="E65" s="31" t="n">
        <f aca="false">C65+D65</f>
        <v>8.376</v>
      </c>
      <c r="F65" s="29" t="n">
        <v>9230</v>
      </c>
      <c r="H65" s="31" t="n">
        <f aca="false">C65</f>
        <v>6.98</v>
      </c>
      <c r="I65" s="31"/>
      <c r="J65" s="1" t="s">
        <v>5</v>
      </c>
    </row>
    <row r="66" customFormat="false" ht="13.8" hidden="false" customHeight="false" outlineLevel="0" collapsed="false">
      <c r="A66" s="1" t="s">
        <v>74</v>
      </c>
      <c r="B66" s="1" t="s">
        <v>27</v>
      </c>
      <c r="C66" s="31" t="n">
        <v>10.5</v>
      </c>
      <c r="D66" s="31" t="n">
        <f aca="false">C66*0.2</f>
        <v>2.1</v>
      </c>
      <c r="E66" s="31" t="n">
        <f aca="false">C66+D66</f>
        <v>12.6</v>
      </c>
      <c r="F66" s="29" t="n">
        <v>9230</v>
      </c>
      <c r="H66" s="31" t="n">
        <f aca="false">C66</f>
        <v>10.5</v>
      </c>
      <c r="I66" s="31"/>
      <c r="J66" s="1" t="s">
        <v>5</v>
      </c>
    </row>
    <row r="67" customFormat="false" ht="13.8" hidden="false" customHeight="false" outlineLevel="0" collapsed="false">
      <c r="C67" s="1"/>
      <c r="D67" s="31"/>
      <c r="E67" s="31"/>
      <c r="F67" s="29"/>
      <c r="H67" s="31"/>
      <c r="I67" s="31"/>
    </row>
    <row r="68" customFormat="false" ht="13.8" hidden="false" customHeight="false" outlineLevel="0" collapsed="false">
      <c r="A68" s="1" t="s">
        <v>75</v>
      </c>
      <c r="B68" s="1" t="s">
        <v>76</v>
      </c>
      <c r="C68" s="31" t="n">
        <v>5.78</v>
      </c>
      <c r="D68" s="31" t="n">
        <f aca="false">C68*0.2</f>
        <v>1.156</v>
      </c>
      <c r="E68" s="31" t="n">
        <f aca="false">C68+D68</f>
        <v>6.936</v>
      </c>
      <c r="F68" s="29" t="n">
        <v>9230</v>
      </c>
      <c r="H68" s="31" t="n">
        <f aca="false">C68</f>
        <v>5.78</v>
      </c>
      <c r="I68" s="31"/>
      <c r="J68" s="1" t="s">
        <v>5</v>
      </c>
    </row>
    <row r="69" customFormat="false" ht="13.8" hidden="false" customHeight="false" outlineLevel="0" collapsed="false">
      <c r="A69" s="1" t="s">
        <v>77</v>
      </c>
      <c r="B69" s="1" t="s">
        <v>76</v>
      </c>
      <c r="C69" s="31" t="n">
        <v>6.98</v>
      </c>
      <c r="D69" s="31" t="n">
        <f aca="false">C69*0.2</f>
        <v>1.396</v>
      </c>
      <c r="E69" s="31" t="n">
        <f aca="false">C69+D69</f>
        <v>8.376</v>
      </c>
      <c r="F69" s="29" t="n">
        <v>9230</v>
      </c>
      <c r="H69" s="31" t="n">
        <f aca="false">C69</f>
        <v>6.98</v>
      </c>
      <c r="I69" s="31"/>
      <c r="J69" s="1" t="s">
        <v>5</v>
      </c>
    </row>
    <row r="70" customFormat="false" ht="13.8" hidden="false" customHeight="false" outlineLevel="0" collapsed="false">
      <c r="A70" s="1" t="s">
        <v>78</v>
      </c>
      <c r="B70" s="1" t="s">
        <v>26</v>
      </c>
      <c r="C70" s="31" t="n">
        <v>10.5</v>
      </c>
      <c r="D70" s="31" t="n">
        <f aca="false">C70*0.2</f>
        <v>2.1</v>
      </c>
      <c r="E70" s="31" t="n">
        <f aca="false">C70+D70</f>
        <v>12.6</v>
      </c>
      <c r="F70" s="29" t="n">
        <v>9230</v>
      </c>
      <c r="H70" s="31" t="n">
        <f aca="false">C70</f>
        <v>10.5</v>
      </c>
      <c r="I70" s="31"/>
      <c r="J70" s="1" t="s">
        <v>5</v>
      </c>
    </row>
    <row r="71" customFormat="false" ht="13.8" hidden="false" customHeight="false" outlineLevel="0" collapsed="false">
      <c r="C71" s="31"/>
      <c r="D71" s="31"/>
      <c r="E71" s="31"/>
      <c r="F71" s="29"/>
      <c r="H71" s="31"/>
      <c r="I71" s="31"/>
    </row>
    <row r="72" customFormat="false" ht="13.8" hidden="false" customHeight="false" outlineLevel="0" collapsed="false">
      <c r="A72" s="1" t="s">
        <v>71</v>
      </c>
      <c r="B72" s="1" t="s">
        <v>55</v>
      </c>
      <c r="C72" s="31" t="n">
        <f aca="false">E72/1.2</f>
        <v>7.91615211677908</v>
      </c>
      <c r="D72" s="31" t="n">
        <f aca="false">E72-C72</f>
        <v>1.58323042335581</v>
      </c>
      <c r="E72" s="31" t="n">
        <f aca="false">10/K72</f>
        <v>9.49938254013489</v>
      </c>
      <c r="F72" s="29" t="n">
        <v>9230</v>
      </c>
      <c r="H72" s="31" t="n">
        <f aca="false">C72</f>
        <v>7.91615211677908</v>
      </c>
      <c r="I72" s="31" t="s">
        <v>61</v>
      </c>
      <c r="J72" s="1" t="s">
        <v>5</v>
      </c>
      <c r="K72" s="32" t="n">
        <v>1.0527</v>
      </c>
      <c r="L72" s="1" t="s">
        <v>36</v>
      </c>
    </row>
    <row r="73" customFormat="false" ht="13.8" hidden="false" customHeight="false" outlineLevel="0" collapsed="false">
      <c r="A73" s="1" t="s">
        <v>79</v>
      </c>
      <c r="B73" s="1" t="s">
        <v>80</v>
      </c>
      <c r="C73" s="31" t="n">
        <v>5.78</v>
      </c>
      <c r="D73" s="31" t="n">
        <f aca="false">C73*0.2</f>
        <v>1.156</v>
      </c>
      <c r="E73" s="31" t="n">
        <f aca="false">C73+D73</f>
        <v>6.936</v>
      </c>
      <c r="F73" s="29" t="n">
        <v>9230</v>
      </c>
      <c r="H73" s="31" t="n">
        <f aca="false">C73</f>
        <v>5.78</v>
      </c>
      <c r="I73" s="31"/>
      <c r="J73" s="1" t="s">
        <v>5</v>
      </c>
    </row>
    <row r="74" customFormat="false" ht="13.8" hidden="false" customHeight="false" outlineLevel="0" collapsed="false">
      <c r="A74" s="1" t="s">
        <v>81</v>
      </c>
      <c r="B74" s="1" t="s">
        <v>80</v>
      </c>
      <c r="C74" s="31" t="n">
        <v>6.98</v>
      </c>
      <c r="D74" s="31" t="n">
        <f aca="false">C74*0.2</f>
        <v>1.396</v>
      </c>
      <c r="E74" s="31" t="n">
        <f aca="false">C74+D74</f>
        <v>8.376</v>
      </c>
      <c r="F74" s="29" t="n">
        <v>9230</v>
      </c>
      <c r="H74" s="31" t="n">
        <f aca="false">C74</f>
        <v>6.98</v>
      </c>
      <c r="I74" s="31"/>
      <c r="J74" s="1" t="s">
        <v>5</v>
      </c>
    </row>
    <row r="75" customFormat="false" ht="13.8" hidden="false" customHeight="false" outlineLevel="0" collapsed="false">
      <c r="A75" s="1" t="s">
        <v>82</v>
      </c>
      <c r="B75" s="1" t="s">
        <v>83</v>
      </c>
      <c r="C75" s="31" t="n">
        <f aca="false">E75/1.2</f>
        <v>231.591666666667</v>
      </c>
      <c r="D75" s="31" t="n">
        <f aca="false">E75-C75</f>
        <v>46.3183333333333</v>
      </c>
      <c r="E75" s="31" t="n">
        <v>277.91</v>
      </c>
      <c r="F75" s="29" t="n">
        <v>9130</v>
      </c>
      <c r="H75" s="31" t="n">
        <f aca="false">C75</f>
        <v>231.591666666667</v>
      </c>
      <c r="I75" s="31"/>
      <c r="J75" s="1" t="s">
        <v>41</v>
      </c>
    </row>
    <row r="76" customFormat="false" ht="13.8" hidden="false" customHeight="false" outlineLevel="0" collapsed="false">
      <c r="A76" s="1" t="s">
        <v>84</v>
      </c>
      <c r="B76" s="1" t="s">
        <v>85</v>
      </c>
      <c r="C76" s="31" t="n">
        <f aca="false">E76/1.2</f>
        <v>73.328946131428</v>
      </c>
      <c r="D76" s="31" t="n">
        <f aca="false">E76-C76</f>
        <v>14.6657892262856</v>
      </c>
      <c r="E76" s="31" t="n">
        <f aca="false">93.6/K76</f>
        <v>87.9947353577136</v>
      </c>
      <c r="F76" s="29" t="n">
        <v>9230</v>
      </c>
      <c r="H76" s="31" t="n">
        <f aca="false">C76</f>
        <v>73.328946131428</v>
      </c>
      <c r="I76" s="31" t="s">
        <v>86</v>
      </c>
      <c r="J76" s="1" t="s">
        <v>5</v>
      </c>
      <c r="K76" s="32" t="n">
        <v>1.0637</v>
      </c>
      <c r="L76" s="1" t="s">
        <v>36</v>
      </c>
    </row>
    <row r="77" customFormat="false" ht="13.8" hidden="false" customHeight="false" outlineLevel="0" collapsed="false">
      <c r="A77" s="1" t="s">
        <v>87</v>
      </c>
      <c r="B77" s="1" t="s">
        <v>67</v>
      </c>
      <c r="C77" s="31" t="n">
        <f aca="false">E77/1.2</f>
        <v>1.65833333333333</v>
      </c>
      <c r="D77" s="31" t="n">
        <f aca="false">E77-C77</f>
        <v>0.331666666666667</v>
      </c>
      <c r="E77" s="31" t="n">
        <v>1.99</v>
      </c>
      <c r="F77" s="29" t="n">
        <v>9230</v>
      </c>
      <c r="H77" s="31" t="n">
        <f aca="false">C77</f>
        <v>1.65833333333333</v>
      </c>
      <c r="I77" s="31"/>
      <c r="J77" s="1" t="s">
        <v>5</v>
      </c>
    </row>
    <row r="78" customFormat="false" ht="13.8" hidden="false" customHeight="false" outlineLevel="0" collapsed="false">
      <c r="A78" s="1" t="s">
        <v>87</v>
      </c>
      <c r="B78" s="1" t="s">
        <v>26</v>
      </c>
      <c r="C78" s="31" t="n">
        <v>10.5</v>
      </c>
      <c r="D78" s="31" t="n">
        <f aca="false">C78*0.2</f>
        <v>2.1</v>
      </c>
      <c r="E78" s="31" t="n">
        <f aca="false">C78+D78</f>
        <v>12.6</v>
      </c>
      <c r="F78" s="29" t="n">
        <v>9230</v>
      </c>
      <c r="H78" s="31" t="n">
        <f aca="false">C78</f>
        <v>10.5</v>
      </c>
      <c r="I78" s="31"/>
      <c r="J78" s="1" t="s">
        <v>5</v>
      </c>
    </row>
    <row r="79" customFormat="false" ht="13.8" hidden="false" customHeight="false" outlineLevel="0" collapsed="false">
      <c r="A79" s="1" t="s">
        <v>88</v>
      </c>
      <c r="B79" s="1" t="s">
        <v>89</v>
      </c>
      <c r="C79" s="31" t="n">
        <f aca="false">E79/1.2</f>
        <v>27.2413251687863</v>
      </c>
      <c r="D79" s="31" t="n">
        <f aca="false">E79-C79</f>
        <v>5.44826503375726</v>
      </c>
      <c r="E79" s="31" t="n">
        <f aca="false">34.7/K79</f>
        <v>32.6895902025436</v>
      </c>
      <c r="F79" s="29" t="n">
        <v>9230</v>
      </c>
      <c r="H79" s="31" t="n">
        <f aca="false">C79</f>
        <v>27.2413251687863</v>
      </c>
      <c r="I79" s="31" t="s">
        <v>90</v>
      </c>
      <c r="J79" s="1" t="s">
        <v>5</v>
      </c>
      <c r="K79" s="32" t="n">
        <v>1.0615</v>
      </c>
      <c r="L79" s="1" t="s">
        <v>36</v>
      </c>
    </row>
    <row r="80" customFormat="false" ht="13.8" hidden="false" customHeight="false" outlineLevel="0" collapsed="false">
      <c r="A80" s="29"/>
      <c r="C80" s="31"/>
      <c r="D80" s="31"/>
      <c r="E80" s="31"/>
      <c r="F80" s="29"/>
      <c r="H80" s="31"/>
      <c r="I80" s="31"/>
    </row>
    <row r="81" customFormat="false" ht="13.8" hidden="false" customHeight="false" outlineLevel="0" collapsed="false">
      <c r="B81" s="29" t="s">
        <v>68</v>
      </c>
      <c r="C81" s="34" t="n">
        <f aca="false">SUM(C61:C79)</f>
        <v>445.017135776689</v>
      </c>
      <c r="D81" s="34" t="n">
        <f aca="false">SUM(D61:D79)</f>
        <v>89.0034271553378</v>
      </c>
      <c r="E81" s="34" t="n">
        <f aca="false">SUM(E61:E79)</f>
        <v>534.020562932027</v>
      </c>
      <c r="F81" s="29"/>
      <c r="G81" s="28" t="n">
        <f aca="false">SUM(G61:G70)</f>
        <v>0</v>
      </c>
      <c r="H81" s="28" t="n">
        <f aca="false">SUM(H61:H79)</f>
        <v>445.017135776689</v>
      </c>
    </row>
    <row r="82" customFormat="false" ht="13.8" hidden="false" customHeight="false" outlineLevel="0" collapsed="false">
      <c r="B82" s="29"/>
      <c r="C82" s="34"/>
      <c r="D82" s="34"/>
      <c r="E82" s="34"/>
      <c r="F82" s="29"/>
      <c r="G82" s="28"/>
      <c r="H82" s="28"/>
    </row>
    <row r="83" customFormat="false" ht="13.8" hidden="false" customHeight="false" outlineLevel="0" collapsed="false">
      <c r="A83" s="29" t="s">
        <v>5</v>
      </c>
      <c r="C83" s="31"/>
      <c r="D83" s="31"/>
      <c r="E83" s="31"/>
      <c r="F83" s="29"/>
      <c r="H83" s="31"/>
      <c r="I83" s="31"/>
    </row>
    <row r="84" customFormat="false" ht="13.8" hidden="false" customHeight="false" outlineLevel="0" collapsed="false">
      <c r="A84" s="1" t="s">
        <v>91</v>
      </c>
      <c r="B84" s="1" t="s">
        <v>92</v>
      </c>
      <c r="C84" s="31"/>
      <c r="D84" s="31"/>
      <c r="E84" s="31" t="n">
        <v>125</v>
      </c>
      <c r="F84" s="29" t="n">
        <v>7740</v>
      </c>
      <c r="H84" s="31" t="n">
        <v>125</v>
      </c>
      <c r="I84" s="31"/>
      <c r="J84" s="35" t="s">
        <v>93</v>
      </c>
    </row>
    <row r="85" customFormat="false" ht="13.8" hidden="false" customHeight="false" outlineLevel="0" collapsed="false">
      <c r="H85" s="31"/>
      <c r="I85" s="31"/>
    </row>
    <row r="86" customFormat="false" ht="13.8" hidden="false" customHeight="false" outlineLevel="0" collapsed="false">
      <c r="A86" s="29"/>
      <c r="B86" s="29" t="s">
        <v>94</v>
      </c>
      <c r="C86" s="36"/>
      <c r="D86" s="36"/>
      <c r="E86" s="36"/>
      <c r="F86" s="37"/>
      <c r="G86" s="36"/>
      <c r="H86" s="36"/>
      <c r="I86" s="36"/>
      <c r="J86" s="29"/>
      <c r="K86" s="38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  <c r="BB86" s="29"/>
      <c r="BC86" s="29"/>
      <c r="BD86" s="29"/>
      <c r="BE86" s="29"/>
      <c r="BF86" s="29"/>
      <c r="BG86" s="29"/>
      <c r="BH86" s="29"/>
      <c r="BI86" s="29"/>
      <c r="BJ86" s="29"/>
      <c r="BK86" s="29"/>
      <c r="BL86" s="29"/>
      <c r="BM86" s="29"/>
    </row>
    <row r="88" customFormat="false" ht="13.8" hidden="false" customHeight="false" outlineLevel="0" collapsed="false">
      <c r="F88" s="39"/>
    </row>
    <row r="89" customFormat="false" ht="13.8" hidden="false" customHeight="false" outlineLevel="0" collapsed="false">
      <c r="B89" s="7"/>
      <c r="C89" s="6"/>
      <c r="D89" s="6"/>
      <c r="E89" s="6"/>
      <c r="F89" s="12"/>
    </row>
    <row r="90" customFormat="false" ht="13.8" hidden="false" customHeight="false" outlineLevel="0" collapsed="false">
      <c r="B90" s="7"/>
      <c r="C90" s="6"/>
      <c r="D90" s="6"/>
      <c r="E90" s="6"/>
      <c r="F90" s="12"/>
    </row>
    <row r="91" customFormat="false" ht="13.8" hidden="false" customHeight="false" outlineLevel="0" collapsed="false">
      <c r="B91" s="7"/>
      <c r="C91" s="6"/>
      <c r="D91" s="6"/>
      <c r="E91" s="6"/>
      <c r="F91" s="12"/>
    </row>
    <row r="92" customFormat="false" ht="13.8" hidden="false" customHeight="false" outlineLevel="0" collapsed="false">
      <c r="B92" s="7"/>
      <c r="C92" s="40"/>
      <c r="D92" s="40"/>
      <c r="E92" s="6"/>
      <c r="F92" s="12"/>
    </row>
    <row r="93" customFormat="false" ht="13.8" hidden="false" customHeight="false" outlineLevel="0" collapsed="false">
      <c r="B93" s="7"/>
      <c r="C93" s="6"/>
      <c r="D93" s="6"/>
      <c r="E93" s="6"/>
      <c r="F93" s="12"/>
    </row>
    <row r="94" customFormat="false" ht="13.8" hidden="false" customHeight="false" outlineLevel="0" collapsed="false">
      <c r="B94" s="7"/>
      <c r="C94" s="6"/>
      <c r="D94" s="6"/>
      <c r="E94" s="6"/>
      <c r="F94" s="12"/>
    </row>
    <row r="95" customFormat="false" ht="13.8" hidden="false" customHeight="false" outlineLevel="0" collapsed="false">
      <c r="B95" s="7"/>
      <c r="C95" s="6"/>
      <c r="D95" s="6"/>
      <c r="E95" s="6"/>
      <c r="F95" s="12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F2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2" activeCellId="0" sqref="A12"/>
    </sheetView>
  </sheetViews>
  <sheetFormatPr defaultColWidth="8.72265625" defaultRowHeight="12.75" zeroHeight="false" outlineLevelRow="0" outlineLevelCol="0"/>
  <cols>
    <col collapsed="false" customWidth="true" hidden="false" outlineLevel="0" max="1" min="1" style="41" width="29.98"/>
    <col collapsed="false" customWidth="true" hidden="false" outlineLevel="0" max="2" min="2" style="42" width="16.89"/>
    <col collapsed="false" customWidth="true" hidden="false" outlineLevel="0" max="3" min="3" style="41" width="3.71"/>
    <col collapsed="false" customWidth="true" hidden="false" outlineLevel="0" max="4" min="4" style="41" width="13.43"/>
    <col collapsed="false" customWidth="true" hidden="false" outlineLevel="0" max="6" min="5" style="42" width="16.29"/>
    <col collapsed="false" customWidth="true" hidden="false" outlineLevel="0" max="7" min="7" style="42" width="15.15"/>
    <col collapsed="false" customWidth="true" hidden="false" outlineLevel="0" max="8" min="8" style="41" width="3.71"/>
    <col collapsed="false" customWidth="false" hidden="false" outlineLevel="0" max="1024" min="9" style="41" width="8.71"/>
  </cols>
  <sheetData>
    <row r="2" customFormat="false" ht="19.7" hidden="false" customHeight="false" outlineLevel="0" collapsed="false">
      <c r="A2" s="43" t="s">
        <v>95</v>
      </c>
      <c r="B2" s="44"/>
      <c r="C2" s="44"/>
      <c r="D2" s="45"/>
      <c r="E2" s="46"/>
    </row>
    <row r="3" s="41" customFormat="true" ht="13.8" hidden="false" customHeight="false" outlineLevel="0" collapsed="false">
      <c r="A3" s="44"/>
      <c r="B3" s="44"/>
      <c r="C3" s="44"/>
      <c r="D3" s="45"/>
      <c r="E3" s="46"/>
    </row>
    <row r="4" s="41" customFormat="true" ht="13.8" hidden="false" customHeight="false" outlineLevel="0" collapsed="false">
      <c r="A4" s="27" t="s">
        <v>96</v>
      </c>
      <c r="B4" s="44"/>
      <c r="C4" s="44"/>
      <c r="D4" s="47" t="n">
        <v>40100</v>
      </c>
      <c r="E4" s="46"/>
    </row>
    <row r="5" s="41" customFormat="true" ht="13.8" hidden="false" customHeight="false" outlineLevel="0" collapsed="false">
      <c r="A5" s="44" t="s">
        <v>97</v>
      </c>
      <c r="B5" s="44"/>
      <c r="C5" s="44"/>
      <c r="D5" s="45" t="n">
        <f aca="false">D4*E5</f>
        <v>8020</v>
      </c>
      <c r="E5" s="46" t="n">
        <v>0.2</v>
      </c>
    </row>
    <row r="6" s="41" customFormat="true" ht="13.8" hidden="false" customHeight="false" outlineLevel="0" collapsed="false">
      <c r="A6" s="44" t="s">
        <v>98</v>
      </c>
      <c r="B6" s="44"/>
      <c r="C6" s="44"/>
      <c r="D6" s="45" t="n">
        <v>6022.13</v>
      </c>
      <c r="E6" s="46"/>
    </row>
    <row r="7" s="41" customFormat="true" ht="13.8" hidden="false" customHeight="false" outlineLevel="0" collapsed="false">
      <c r="A7" s="27" t="s">
        <v>99</v>
      </c>
      <c r="B7" s="44"/>
      <c r="C7" s="44"/>
      <c r="D7" s="47" t="n">
        <f aca="false">D4-D5-D6</f>
        <v>26057.87</v>
      </c>
      <c r="E7" s="46"/>
    </row>
    <row r="8" s="41" customFormat="true" ht="13.8" hidden="false" customHeight="false" outlineLevel="0" collapsed="false">
      <c r="A8" s="44" t="s">
        <v>100</v>
      </c>
      <c r="B8" s="44"/>
      <c r="C8" s="44"/>
      <c r="D8" s="45" t="n">
        <f aca="false">D7*E8</f>
        <v>3908.6805</v>
      </c>
      <c r="E8" s="46" t="n">
        <v>0.15</v>
      </c>
    </row>
    <row r="9" s="41" customFormat="true" ht="13.8" hidden="false" customHeight="false" outlineLevel="0" collapsed="false">
      <c r="A9" s="44" t="s">
        <v>101</v>
      </c>
      <c r="B9" s="44"/>
      <c r="C9" s="44"/>
      <c r="D9" s="45" t="n">
        <f aca="false">D7-D8</f>
        <v>22149.1895</v>
      </c>
      <c r="E9" s="46"/>
    </row>
    <row r="10" s="41" customFormat="true" ht="13.8" hidden="false" customHeight="false" outlineLevel="0" collapsed="false">
      <c r="A10" s="27" t="s">
        <v>102</v>
      </c>
      <c r="B10" s="27"/>
      <c r="C10" s="27"/>
      <c r="D10" s="47" t="n">
        <f aca="false">1400+(D9-18000)*E10</f>
        <v>2748.4865875</v>
      </c>
      <c r="E10" s="46" t="n">
        <v>0.325</v>
      </c>
      <c r="F10" s="41" t="s">
        <v>103</v>
      </c>
    </row>
    <row r="11" s="41" customFormat="true" ht="13.8" hidden="false" customHeight="false" outlineLevel="0" collapsed="false">
      <c r="A11" s="44" t="s">
        <v>104</v>
      </c>
      <c r="B11" s="44"/>
      <c r="C11" s="44"/>
      <c r="D11" s="45" t="n">
        <v>3790</v>
      </c>
      <c r="E11" s="46"/>
    </row>
    <row r="12" s="41" customFormat="true" ht="13.8" hidden="false" customHeight="false" outlineLevel="0" collapsed="false">
      <c r="A12" s="48" t="s">
        <v>105</v>
      </c>
      <c r="B12" s="49"/>
      <c r="C12" s="49"/>
      <c r="D12" s="50" t="n">
        <f aca="false">D11-D10</f>
        <v>1041.5134125</v>
      </c>
      <c r="E12" s="46"/>
    </row>
    <row r="13" s="41" customFormat="true" ht="12.8" hidden="false" customHeight="false" outlineLevel="0" collapsed="false"/>
    <row r="14" s="41" customFormat="true" ht="12.8" hidden="false" customHeight="false" outlineLevel="0" collapsed="false"/>
    <row r="15" s="41" customFormat="true" ht="12.8" hidden="false" customHeight="false" outlineLevel="0" collapsed="false"/>
    <row r="16" s="41" customFormat="true" ht="12.8" hidden="false" customHeight="false" outlineLevel="0" collapsed="false"/>
    <row r="17" s="41" customFormat="true" ht="12.8" hidden="false" customHeight="false" outlineLevel="0" collapsed="false"/>
    <row r="18" s="41" customFormat="true" ht="12.8" hidden="false" customHeight="false" outlineLevel="0" collapsed="false"/>
    <row r="19" s="41" customFormat="true" ht="12.8" hidden="false" customHeight="false" outlineLevel="0" collapsed="false"/>
    <row r="20" s="41" customFormat="true" ht="12.8" hidden="false" customHeight="false" outlineLevel="0" collapsed="false"/>
    <row r="21" s="41" customFormat="true" ht="12.8" hidden="false" customHeight="false" outlineLevel="0" collapsed="false"/>
    <row r="22" s="41" customFormat="true" ht="12.8" hidden="false" customHeight="false" outlineLevel="0" collapsed="false"/>
  </sheetData>
  <printOptions headings="false" gridLines="false" gridLinesSet="true" horizontalCentered="false" verticalCentered="false"/>
  <pageMargins left="0" right="0" top="0.39375" bottom="0.393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I1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O14" activeCellId="0" sqref="O14"/>
    </sheetView>
  </sheetViews>
  <sheetFormatPr defaultColWidth="8.7421875" defaultRowHeight="13.8" zeroHeight="false" outlineLevelRow="0" outlineLevelCol="0"/>
  <cols>
    <col collapsed="false" customWidth="true" hidden="false" outlineLevel="0" max="1" min="1" style="44" width="3.15"/>
    <col collapsed="false" customWidth="true" hidden="false" outlineLevel="0" max="2" min="2" style="44" width="10.58"/>
    <col collapsed="false" customWidth="true" hidden="false" outlineLevel="0" max="3" min="3" style="44" width="12.29"/>
    <col collapsed="false" customWidth="true" hidden="false" outlineLevel="0" max="4" min="4" style="51" width="13.97"/>
    <col collapsed="false" customWidth="true" hidden="false" outlineLevel="0" max="5" min="5" style="51" width="12.94"/>
    <col collapsed="false" customWidth="true" hidden="false" outlineLevel="0" max="6" min="6" style="51" width="13.97"/>
    <col collapsed="false" customWidth="true" hidden="false" outlineLevel="0" max="8" min="8" style="44" width="18"/>
    <col collapsed="false" customWidth="true" hidden="false" outlineLevel="0" max="9" min="9" style="51" width="12.94"/>
  </cols>
  <sheetData>
    <row r="2" customFormat="false" ht="22.05" hidden="false" customHeight="false" outlineLevel="0" collapsed="false">
      <c r="B2" s="52" t="s">
        <v>106</v>
      </c>
    </row>
    <row r="5" s="53" customFormat="true" ht="17.35" hidden="false" customHeight="false" outlineLevel="0" collapsed="false">
      <c r="B5" s="54" t="s">
        <v>107</v>
      </c>
      <c r="D5" s="55"/>
      <c r="E5" s="55"/>
      <c r="F5" s="55"/>
      <c r="H5" s="54" t="s">
        <v>108</v>
      </c>
      <c r="I5" s="55"/>
    </row>
    <row r="6" customFormat="false" ht="17.35" hidden="false" customHeight="false" outlineLevel="0" collapsed="false">
      <c r="B6" s="56"/>
    </row>
    <row r="7" s="27" customFormat="true" ht="13.8" hidden="false" customHeight="false" outlineLevel="0" collapsed="false">
      <c r="B7" s="57" t="s">
        <v>109</v>
      </c>
      <c r="C7" s="57" t="s">
        <v>110</v>
      </c>
      <c r="D7" s="58" t="s">
        <v>111</v>
      </c>
      <c r="E7" s="58" t="s">
        <v>11</v>
      </c>
      <c r="F7" s="58" t="s">
        <v>112</v>
      </c>
      <c r="I7" s="59"/>
    </row>
    <row r="8" customFormat="false" ht="13.8" hidden="false" customHeight="false" outlineLevel="0" collapsed="false">
      <c r="B8" s="44" t="s">
        <v>113</v>
      </c>
      <c r="C8" s="44" t="s">
        <v>114</v>
      </c>
      <c r="D8" s="51" t="n">
        <v>5500</v>
      </c>
      <c r="E8" s="51" t="n">
        <f aca="false">D8*0.2</f>
        <v>1100</v>
      </c>
      <c r="F8" s="51" t="n">
        <f aca="false">SUM(D8:E8)</f>
        <v>6600</v>
      </c>
      <c r="H8" s="2" t="s">
        <v>19</v>
      </c>
      <c r="I8" s="51" t="n">
        <v>277.98</v>
      </c>
    </row>
    <row r="9" customFormat="false" ht="13.8" hidden="false" customHeight="false" outlineLevel="0" collapsed="false">
      <c r="B9" s="44" t="s">
        <v>115</v>
      </c>
      <c r="C9" s="44" t="s">
        <v>116</v>
      </c>
      <c r="D9" s="51" t="n">
        <v>8500</v>
      </c>
      <c r="E9" s="51" t="n">
        <f aca="false">D9*0.2</f>
        <v>1700</v>
      </c>
      <c r="F9" s="51" t="n">
        <f aca="false">SUM(D9:E9)</f>
        <v>10200</v>
      </c>
      <c r="H9" s="44" t="s">
        <v>46</v>
      </c>
      <c r="I9" s="51" t="n">
        <v>77.99</v>
      </c>
    </row>
    <row r="10" customFormat="false" ht="13.8" hidden="false" customHeight="false" outlineLevel="0" collapsed="false">
      <c r="B10" s="44" t="s">
        <v>117</v>
      </c>
      <c r="C10" s="44" t="s">
        <v>54</v>
      </c>
      <c r="D10" s="51" t="n">
        <v>9650</v>
      </c>
      <c r="E10" s="51" t="n">
        <f aca="false">D10*0.2</f>
        <v>1930</v>
      </c>
      <c r="F10" s="51" t="n">
        <f aca="false">SUM(D10:E10)</f>
        <v>11580</v>
      </c>
    </row>
    <row r="11" customFormat="false" ht="13.8" hidden="false" customHeight="false" outlineLevel="0" collapsed="false">
      <c r="B11" s="60" t="s">
        <v>118</v>
      </c>
      <c r="C11" s="60" t="s">
        <v>119</v>
      </c>
      <c r="D11" s="61" t="n">
        <v>0</v>
      </c>
      <c r="E11" s="62" t="n">
        <f aca="false">D11*0.2</f>
        <v>0</v>
      </c>
      <c r="F11" s="62" t="n">
        <f aca="false">SUM(D11:E11)</f>
        <v>0</v>
      </c>
    </row>
    <row r="12" s="27" customFormat="true" ht="13.8" hidden="false" customHeight="false" outlineLevel="0" collapsed="false">
      <c r="C12" s="27" t="s">
        <v>3</v>
      </c>
      <c r="D12" s="59" t="n">
        <f aca="false">SUM(D8:D11)</f>
        <v>23650</v>
      </c>
      <c r="E12" s="59" t="n">
        <f aca="false">SUM(E8:E11)</f>
        <v>4730</v>
      </c>
      <c r="F12" s="59" t="n">
        <f aca="false">SUM(F8:F11)</f>
        <v>28380</v>
      </c>
      <c r="H12" s="2" t="s">
        <v>120</v>
      </c>
      <c r="I12" s="51" t="n">
        <v>0</v>
      </c>
    </row>
    <row r="13" customFormat="false" ht="13.8" hidden="false" customHeight="false" outlineLevel="0" collapsed="false">
      <c r="C13" s="3"/>
      <c r="E13" s="63"/>
    </row>
    <row r="15" customFormat="false" ht="13.8" hidden="false" customHeight="false" outlineLevel="0" collapsed="false">
      <c r="H15" s="40" t="s">
        <v>121</v>
      </c>
      <c r="I15" s="64" t="n">
        <f aca="false">SUM(I8:I9)</f>
        <v>355.97</v>
      </c>
    </row>
    <row r="16" customFormat="false" ht="13.8" hidden="false" customHeight="false" outlineLevel="0" collapsed="false">
      <c r="H16" s="27" t="s">
        <v>122</v>
      </c>
      <c r="I16" s="59" t="n">
        <f aca="false">E12-I15</f>
        <v>4374.03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2022-02-14T13:25:40Z</dcterms:created>
  <dc:creator>Bernd Malle</dc:creator>
  <dc:description/>
  <dc:language>en-US</dc:language>
  <cp:lastModifiedBy/>
  <dcterms:modified xsi:type="dcterms:W3CDTF">2023-02-03T15:46:48Z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