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/Users/bernd/NC_Phi/Financials/Planning/"/>
    </mc:Choice>
  </mc:AlternateContent>
  <xr:revisionPtr revIDLastSave="0" documentId="13_ncr:1_{85A53A1B-6791-C849-9EAC-B4DA769FC775}" xr6:coauthVersionLast="47" xr6:coauthVersionMax="47" xr10:uidLastSave="{00000000-0000-0000-0000-000000000000}"/>
  <bookViews>
    <workbookView xWindow="360" yWindow="20" windowWidth="37180" windowHeight="32200" xr2:uid="{00000000-000D-0000-FFFF-FFFF00000000}"/>
  </bookViews>
  <sheets>
    <sheet name="Overview24" sheetId="1" r:id="rId1"/>
    <sheet name="CostBlocks24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2" i="1" l="1"/>
  <c r="F24" i="2"/>
  <c r="I21" i="2" s="1"/>
  <c r="C24" i="2"/>
  <c r="C18" i="2"/>
  <c r="E56" i="1" s="1"/>
  <c r="I17" i="2"/>
  <c r="I22" i="2" s="1"/>
  <c r="F14" i="2"/>
  <c r="F15" i="2" s="1"/>
  <c r="F13" i="2"/>
  <c r="K69" i="1" s="1"/>
  <c r="I9" i="2"/>
  <c r="I23" i="2" s="1"/>
  <c r="C6" i="2"/>
  <c r="P81" i="1"/>
  <c r="Q78" i="1"/>
  <c r="Q67" i="1"/>
  <c r="O71" i="1" s="1"/>
  <c r="O79" i="1" s="1"/>
  <c r="E55" i="1"/>
  <c r="K52" i="1"/>
  <c r="E34" i="1"/>
  <c r="I30" i="1"/>
  <c r="I37" i="1" s="1"/>
  <c r="I43" i="1" s="1"/>
  <c r="I49" i="1" s="1"/>
  <c r="I55" i="1" s="1"/>
  <c r="I58" i="1" s="1"/>
  <c r="I64" i="1" s="1"/>
  <c r="E12" i="1"/>
  <c r="C9" i="1"/>
  <c r="C15" i="1" s="1"/>
  <c r="I71" i="1" l="1"/>
  <c r="I24" i="2"/>
  <c r="E50" i="1"/>
  <c r="K75" i="1"/>
  <c r="E21" i="1"/>
  <c r="C23" i="1" s="1"/>
  <c r="C28" i="1" s="1"/>
  <c r="C40" i="1" s="1"/>
  <c r="C51" i="1" s="1"/>
  <c r="C58" i="1" s="1"/>
  <c r="C71" i="1" s="1"/>
  <c r="C79" i="1" s="1"/>
  <c r="I79" i="1" l="1"/>
  <c r="C81" i="1" s="1"/>
</calcChain>
</file>

<file path=xl/sharedStrings.xml><?xml version="1.0" encoding="utf-8"?>
<sst xmlns="http://schemas.openxmlformats.org/spreadsheetml/2006/main" count="197" uniqueCount="166">
  <si>
    <t>Financial overview plan 2024</t>
  </si>
  <si>
    <t>Raika</t>
  </si>
  <si>
    <t>Date</t>
  </si>
  <si>
    <t>Balance</t>
  </si>
  <si>
    <t>Incoming</t>
  </si>
  <si>
    <t>Expenses</t>
  </si>
  <si>
    <t>Description</t>
  </si>
  <si>
    <t>Transfer 2024</t>
  </si>
  <si>
    <t>Kaltkalt-Miete ;-)</t>
  </si>
  <si>
    <t>Rest SustSol 23’ (billed 24’)</t>
  </si>
  <si>
    <t>Fahrrad Polygon Premier 4</t>
  </si>
  <si>
    <t>Warm-Warm Miete Feb.</t>
  </si>
  <si>
    <t>SVS.Q1</t>
  </si>
  <si>
    <t>Rueckzahlung UM790 Pro</t>
  </si>
  <si>
    <t>Zahncheck + Budapest</t>
  </si>
  <si>
    <t>Snowflake (LG Gram 14)</t>
  </si>
  <si>
    <t>Rest Februar</t>
  </si>
  <si>
    <t>Stuhl</t>
  </si>
  <si>
    <t>Saftpresse</t>
  </si>
  <si>
    <t>FA EKSt.VZ Q1</t>
  </si>
  <si>
    <t>Costs March</t>
  </si>
  <si>
    <t>Korrektur Div. (Foodora)</t>
  </si>
  <si>
    <t>Airbnb + Flight Sofia</t>
  </si>
  <si>
    <t>SDDent Besuch #1</t>
  </si>
  <si>
    <t>Revolut</t>
  </si>
  <si>
    <t>Budapest 3 nights</t>
  </si>
  <si>
    <t>SustSol Q1</t>
  </si>
  <si>
    <t>Sarina Australia</t>
  </si>
  <si>
    <t>Dividends</t>
  </si>
  <si>
    <t>1st agency consulting fee</t>
  </si>
  <si>
    <t>Sarina back</t>
  </si>
  <si>
    <t>Cash Rent Aug. w/ bills</t>
  </si>
  <si>
    <t>Restmiete 05-06/24</t>
  </si>
  <si>
    <t>Airbnb Penang</t>
  </si>
  <si>
    <t>SVS NZ 2022 Rest</t>
  </si>
  <si>
    <t>CGK-PEN</t>
  </si>
  <si>
    <t>Monthly costs 04/24</t>
  </si>
  <si>
    <t>PEN-KUL</t>
  </si>
  <si>
    <t>Company-Bulgaria</t>
  </si>
  <si>
    <t>Monthly costs</t>
  </si>
  <si>
    <t>Company Capital</t>
  </si>
  <si>
    <t>Rent</t>
  </si>
  <si>
    <t>Ayia Napa flights + hotel</t>
  </si>
  <si>
    <t>Ayia Napa expenses</t>
  </si>
  <si>
    <t>Sarina flight PEN</t>
  </si>
  <si>
    <t>Sofia Airbnb 13th-18th</t>
  </si>
  <si>
    <t>Indonesia</t>
  </si>
  <si>
    <t>Sarina phone</t>
  </si>
  <si>
    <t>Reise SOF-GRZ-SOF</t>
  </si>
  <si>
    <t>Airbnb Penang Deposit</t>
  </si>
  <si>
    <t>Sarina Australia + Driving</t>
  </si>
  <si>
    <t>Another 500 gone…</t>
  </si>
  <si>
    <t>FA EKSt.VZ Q2</t>
  </si>
  <si>
    <t>Lisi</t>
  </si>
  <si>
    <t>Jetbrains License -&gt; 2025</t>
  </si>
  <si>
    <t>SSD 2TB Crucial T-500</t>
  </si>
  <si>
    <t>Mountainbike 50%</t>
  </si>
  <si>
    <t>UM780 XTX 64GB 1TB</t>
  </si>
  <si>
    <t>Flight PEN-KUL &amp; KUL-JHB</t>
  </si>
  <si>
    <t>Post</t>
  </si>
  <si>
    <t>Misc</t>
  </si>
  <si>
    <t>Moving to Sofia (Rest)</t>
  </si>
  <si>
    <t>Monthly costs 05/24</t>
  </si>
  <si>
    <t>Yoga Slim 7i Aura</t>
  </si>
  <si>
    <t>Airbnb KL</t>
  </si>
  <si>
    <t>Flights Cathy</t>
  </si>
  <si>
    <t>FA EKSt.VZ Q2 refund</t>
  </si>
  <si>
    <t>Sarina ID</t>
  </si>
  <si>
    <t>Lisi back</t>
  </si>
  <si>
    <t>EKSt. Rest 2023 (abzgl. VZ)</t>
  </si>
  <si>
    <t>Monthly costs 06/24</t>
  </si>
  <si>
    <t>Rest October SEA</t>
  </si>
  <si>
    <t>Korrektur Div. (Restos, Take)</t>
  </si>
  <si>
    <t>Rest October Life</t>
  </si>
  <si>
    <t>Energie</t>
  </si>
  <si>
    <t>Jetbrains Refund</t>
  </si>
  <si>
    <t>3-day trip JHB + SG</t>
  </si>
  <si>
    <t>Flight Jakarta</t>
  </si>
  <si>
    <t>Jakarta apartment deposit</t>
  </si>
  <si>
    <t>BG Accounting</t>
  </si>
  <si>
    <t>Life in Malaysia</t>
  </si>
  <si>
    <t>DSK / BG</t>
  </si>
  <si>
    <t>The Voyage Home</t>
  </si>
  <si>
    <t>FA EKSt.VZ Q3</t>
  </si>
  <si>
    <t>Airbnb Pattaya 9.1.-7.2.</t>
  </si>
  <si>
    <t>Namecheap lemonph.ai (2y)</t>
  </si>
  <si>
    <t>Flight BKK-PEN</t>
  </si>
  <si>
    <t>Company Capital Start</t>
  </si>
  <si>
    <t>KL Airbnb 11/13-12/13</t>
  </si>
  <si>
    <t>Transfer from Raika</t>
  </si>
  <si>
    <t>Company Expenses 05-06</t>
  </si>
  <si>
    <t>Jakarta Airbnb 9/13-10/12</t>
  </si>
  <si>
    <t>Galaxy S24 + Case</t>
  </si>
  <si>
    <r>
      <t>SustSol 3</t>
    </r>
    <r>
      <rPr>
        <vertAlign val="superscript"/>
        <sz val="11"/>
        <rFont val="LiterationSerif Nerd Font"/>
      </rPr>
      <t>rd</t>
    </r>
    <r>
      <rPr>
        <sz val="11"/>
        <rFont val="LiterationSerif Nerd Font"/>
      </rPr>
      <t xml:space="preserve"> bill 2024</t>
    </r>
  </si>
  <si>
    <t>Griechenland</t>
  </si>
  <si>
    <t>SEA (Rest)</t>
  </si>
  <si>
    <t>25.07.2024</t>
  </si>
  <si>
    <t>Monthly costs 07-08/24 cash</t>
  </si>
  <si>
    <t>Printer + Paper</t>
  </si>
  <si>
    <t>FA EKSt. NZ 2023</t>
  </si>
  <si>
    <r>
      <t>SustSol 4</t>
    </r>
    <r>
      <rPr>
        <vertAlign val="superscript"/>
        <sz val="11"/>
        <rFont val="LiterationSerif Nerd Font"/>
      </rPr>
      <t>th</t>
    </r>
    <r>
      <rPr>
        <sz val="11"/>
        <rFont val="LiterationSerif Nerd Font"/>
      </rPr>
      <t xml:space="preserve"> bill 2024</t>
    </r>
  </si>
  <si>
    <t>KL Airbnb Refund</t>
  </si>
  <si>
    <t>Mac Bairnd -&gt; Dad ;-)</t>
  </si>
  <si>
    <t>FA EKSt.VZ Q4</t>
  </si>
  <si>
    <t>Penang Apartment</t>
  </si>
  <si>
    <t>Dividend Tax Q3 2024</t>
  </si>
  <si>
    <t>Flight VIE-BKK</t>
  </si>
  <si>
    <t>Graz Trip</t>
  </si>
  <si>
    <t>14.12.2024</t>
  </si>
  <si>
    <t>Transfer to Revolut</t>
  </si>
  <si>
    <t>SustSol Rest 2024</t>
  </si>
  <si>
    <t>Jacke Mutter</t>
  </si>
  <si>
    <t>Kaye (Cathy Hospital)</t>
  </si>
  <si>
    <t>Monthly costs 09-12/24</t>
  </si>
  <si>
    <t>Rest monthly costs 09-12/24</t>
  </si>
  <si>
    <t>Company Expenses 07-12</t>
  </si>
  <si>
    <t>Sum Total</t>
  </si>
  <si>
    <t>Income 24'</t>
  </si>
  <si>
    <t>Umsatz 2024</t>
  </si>
  <si>
    <r>
      <t xml:space="preserve">SEA Rest (12.09. </t>
    </r>
    <r>
      <rPr>
        <b/>
        <i/>
        <sz val="11"/>
        <color rgb="FF161616"/>
        <rFont val="Hack Nerd Font"/>
      </rPr>
      <t>–</t>
    </r>
    <r>
      <rPr>
        <b/>
        <i/>
        <sz val="11"/>
        <color rgb="FF161616"/>
        <rFont val="CaskaydiaCove Nerd Font Mono"/>
      </rPr>
      <t xml:space="preserve"> 13.01.2025)</t>
    </r>
  </si>
  <si>
    <t>Moving to Malaysia</t>
  </si>
  <si>
    <t>SustSol AT</t>
  </si>
  <si>
    <t>SustSol BG</t>
  </si>
  <si>
    <t>Flights (from JAK, to SOF)</t>
  </si>
  <si>
    <t>Flights + Visa</t>
  </si>
  <si>
    <t>Flights Cathy (from / to CEBU)</t>
  </si>
  <si>
    <t>Initial Airbnb</t>
  </si>
  <si>
    <t>Total</t>
  </si>
  <si>
    <t>Flights Sarina (from / to PEN)</t>
  </si>
  <si>
    <t>Rent + 2 monts deposit</t>
  </si>
  <si>
    <t>AirBnb 12.10-13.11.</t>
  </si>
  <si>
    <t>2 new screens</t>
  </si>
  <si>
    <t>AirBnb 13.11-13.12.</t>
  </si>
  <si>
    <t>HO Desk + Chair</t>
  </si>
  <si>
    <t>JHB + SG</t>
  </si>
  <si>
    <t>Miete + Nebenkosten</t>
  </si>
  <si>
    <t>Additional expenses Indonesia</t>
  </si>
  <si>
    <t>Lebensmittel</t>
  </si>
  <si>
    <t>Activities / Trips Malaysia (LGK)</t>
  </si>
  <si>
    <t>Trip To Graz</t>
  </si>
  <si>
    <t>Brille Hartl.</t>
  </si>
  <si>
    <r>
      <t xml:space="preserve">Misc (Grab, T-Shirts, </t>
    </r>
    <r>
      <rPr>
        <sz val="11"/>
        <color rgb="FF161616"/>
        <rFont val="Hack Nerd Font"/>
      </rPr>
      <t>…</t>
    </r>
    <r>
      <rPr>
        <sz val="11"/>
        <color rgb="FF161616"/>
        <rFont val="CaskaydiaCove Nerd Font Mono"/>
      </rPr>
      <t>)</t>
    </r>
  </si>
  <si>
    <t>Sonstiges (Kaffeehaus)</t>
  </si>
  <si>
    <t>Flights</t>
  </si>
  <si>
    <t>Hetzner Server</t>
  </si>
  <si>
    <t>Visa</t>
  </si>
  <si>
    <t>Transportation</t>
  </si>
  <si>
    <t>Services (gh, co, gpt, deploy)</t>
  </si>
  <si>
    <t>Local</t>
  </si>
  <si>
    <t>Spesen</t>
  </si>
  <si>
    <t>Phone</t>
  </si>
  <si>
    <t>Thailand (9.1. - 7.2.)</t>
  </si>
  <si>
    <t>Summe</t>
  </si>
  <si>
    <t>Flight</t>
  </si>
  <si>
    <t>2025 Q1 Travel Expenses</t>
  </si>
  <si>
    <t>Airbnb</t>
  </si>
  <si>
    <t>BG Company montly expenses</t>
  </si>
  <si>
    <t>Life</t>
  </si>
  <si>
    <t>Thailand</t>
  </si>
  <si>
    <t>Accounting</t>
  </si>
  <si>
    <t>Transportation (Airport Van)</t>
  </si>
  <si>
    <t>Austria</t>
  </si>
  <si>
    <t>Bank fees</t>
  </si>
  <si>
    <t>Malaysia</t>
  </si>
  <si>
    <t>Summe Q1</t>
  </si>
  <si>
    <t>Income 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</si>
</sst>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6" formatCode="dd\.mm\.yyyy;@"/>
    <numFmt numFmtId="167" formatCode="[$€-C07]\ #,##0.00;[Red]\-[$€-C07]\ #,##0.00"/>
    <numFmt numFmtId="168" formatCode="[$-C07]d\.m\.yy"/>
    <numFmt numFmtId="169" formatCode="mm/dd/yy"/>
    <numFmt numFmtId="170" formatCode="[$$-409]#,##0.00;[Red]\-[$$-409]#,##0.00"/>
  </numFmts>
  <fonts count="33">
    <font>
      <sz val="11"/>
      <color theme="1"/>
      <name val="Liberation Sans11"/>
    </font>
    <font>
      <sz val="11"/>
      <color rgb="FFCC0000"/>
      <name val="Liberation Sans11"/>
    </font>
    <font>
      <u/>
      <sz val="11"/>
      <color rgb="FF0000EE"/>
      <name val="Liberation Sans11"/>
    </font>
    <font>
      <i/>
      <sz val="11"/>
      <color indexed="23"/>
      <name val="Liberation Sans11"/>
    </font>
    <font>
      <sz val="10"/>
      <name val="Arial"/>
    </font>
    <font>
      <b/>
      <sz val="11"/>
      <color indexed="65"/>
      <name val="Liberation Sans11"/>
    </font>
    <font>
      <b/>
      <sz val="11"/>
      <name val="Liberation Sans11"/>
    </font>
    <font>
      <b/>
      <i/>
      <u/>
      <sz val="11"/>
      <name val="Liberation Sans11"/>
    </font>
    <font>
      <b/>
      <sz val="24"/>
      <name val="Liberation Sans11"/>
    </font>
    <font>
      <sz val="10"/>
      <name val="LiterationSerif Nerd Font"/>
    </font>
    <font>
      <sz val="11"/>
      <name val="LiterationSerif Nerd Font"/>
    </font>
    <font>
      <i/>
      <sz val="16"/>
      <name val="LiterationSerif Nerd Font"/>
    </font>
    <font>
      <b/>
      <i/>
      <sz val="11"/>
      <name val="LiterationSerif Nerd Font"/>
    </font>
    <font>
      <i/>
      <sz val="11"/>
      <name val="LiterationSerif Nerd Font"/>
    </font>
    <font>
      <b/>
      <sz val="11"/>
      <name val="LiterationSerif Nerd Font"/>
    </font>
    <font>
      <sz val="11"/>
      <name val="CaskaydiaCove Nerd Font Mono"/>
    </font>
    <font>
      <sz val="11"/>
      <color rgb="FF161616"/>
      <name val="CaskaydiaCove Nerd Font Mono"/>
    </font>
    <font>
      <b/>
      <i/>
      <sz val="11"/>
      <name val="CaskaydiaCove Nerd Font Mono"/>
    </font>
    <font>
      <i/>
      <sz val="11"/>
      <name val="CaskaydiaCove Nerd Font Mono"/>
    </font>
    <font>
      <b/>
      <i/>
      <sz val="11"/>
      <color rgb="FF161616"/>
      <name val="CaskaydiaCove Nerd Font Mono"/>
    </font>
    <font>
      <b/>
      <i/>
      <sz val="11"/>
      <color indexed="65"/>
      <name val="CaskaydiaCove Nerd Font Mono"/>
    </font>
    <font>
      <sz val="11"/>
      <color indexed="65"/>
      <name val="CaskaydiaCove Nerd Font Mono"/>
    </font>
    <font>
      <b/>
      <sz val="11"/>
      <name val="CaskaydiaCove Nerd Font Mono"/>
    </font>
    <font>
      <b/>
      <sz val="11"/>
      <color indexed="65"/>
      <name val="CaskaydiaCove Nerd Font Mono"/>
    </font>
    <font>
      <b/>
      <i/>
      <sz val="11"/>
      <color rgb="FFE7E6E6"/>
      <name val="CaskaydiaCove Nerd Font Mono"/>
    </font>
    <font>
      <sz val="11"/>
      <color rgb="FFE7E6E6"/>
      <name val="CaskaydiaCove Nerd Font Mono"/>
    </font>
    <font>
      <b/>
      <sz val="11"/>
      <color rgb="FF161616"/>
      <name val="CaskaydiaCove Nerd Font Mono"/>
    </font>
    <font>
      <b/>
      <sz val="11"/>
      <color rgb="FFE7E6E6"/>
      <name val="CaskaydiaCove Nerd Font Mono"/>
    </font>
    <font>
      <sz val="11"/>
      <color theme="1"/>
      <name val="Liberation Sans11"/>
    </font>
    <font>
      <vertAlign val="superscript"/>
      <sz val="11"/>
      <name val="LiterationSerif Nerd Font"/>
    </font>
    <font>
      <b/>
      <i/>
      <sz val="11"/>
      <color rgb="FF161616"/>
      <name val="Hack Nerd Font"/>
    </font>
    <font>
      <sz val="11"/>
      <color rgb="FF161616"/>
      <name val="Hack Nerd Font"/>
    </font>
    <font>
      <sz val="11"/>
      <name val="LiterationSerif Nerd Font"/>
      <family val="1"/>
    </font>
  </fonts>
  <fills count="15">
    <fill>
      <patternFill patternType="none"/>
    </fill>
    <fill>
      <patternFill patternType="gray125"/>
    </fill>
    <fill>
      <patternFill patternType="solid">
        <fgColor rgb="FFCC0000"/>
      </patternFill>
    </fill>
    <fill>
      <patternFill patternType="solid">
        <fgColor indexed="23"/>
      </patternFill>
    </fill>
    <fill>
      <patternFill patternType="solid"/>
    </fill>
    <fill>
      <patternFill patternType="solid">
        <fgColor rgb="FFDDDDDD"/>
      </patternFill>
    </fill>
    <fill>
      <patternFill patternType="solid">
        <fgColor rgb="FFD4EA6B"/>
      </patternFill>
    </fill>
    <fill>
      <patternFill patternType="solid">
        <fgColor rgb="FFE7E6E6"/>
      </patternFill>
    </fill>
    <fill>
      <patternFill patternType="solid">
        <fgColor rgb="FF8EA9DB"/>
      </patternFill>
    </fill>
    <fill>
      <patternFill patternType="solid">
        <fgColor rgb="FFC00000"/>
      </patternFill>
    </fill>
    <fill>
      <patternFill patternType="solid">
        <fgColor rgb="FFFF972F"/>
      </patternFill>
    </fill>
    <fill>
      <patternFill patternType="solid">
        <fgColor rgb="FF548235"/>
      </patternFill>
    </fill>
    <fill>
      <patternFill patternType="solid">
        <fgColor rgb="FFFFC000"/>
      </patternFill>
    </fill>
    <fill>
      <patternFill patternType="solid">
        <fgColor rgb="FFD8D8D8"/>
      </patternFill>
    </fill>
    <fill>
      <patternFill patternType="solid">
        <fgColor rgb="FFA8D08C"/>
      </patternFill>
    </fill>
  </fills>
  <borders count="15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theme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4">
    <xf numFmtId="0" fontId="0" fillId="0" borderId="0"/>
    <xf numFmtId="0" fontId="1" fillId="0" borderId="0" applyBorder="0" applyProtection="0"/>
    <xf numFmtId="0" fontId="28" fillId="0" borderId="0" applyBorder="0" applyProtection="0"/>
    <xf numFmtId="0" fontId="28" fillId="0" borderId="0" applyBorder="0" applyProtection="0"/>
    <xf numFmtId="0" fontId="2" fillId="0" borderId="0" applyBorder="0" applyProtection="0"/>
    <xf numFmtId="0" fontId="3" fillId="0" borderId="0" applyBorder="0" applyProtection="0"/>
    <xf numFmtId="0" fontId="4" fillId="0" borderId="0" applyBorder="0" applyProtection="0"/>
    <xf numFmtId="0" fontId="5" fillId="2" borderId="0" applyBorder="0" applyProtection="0"/>
    <xf numFmtId="0" fontId="6" fillId="0" borderId="0" applyBorder="0" applyProtection="0"/>
    <xf numFmtId="0" fontId="7" fillId="0" borderId="0" applyBorder="0" applyProtection="0"/>
    <xf numFmtId="0" fontId="5" fillId="3" borderId="0" applyBorder="0" applyProtection="0"/>
    <xf numFmtId="0" fontId="8" fillId="0" borderId="0" applyBorder="0" applyProtection="0"/>
    <xf numFmtId="0" fontId="5" fillId="4" borderId="0" applyBorder="0" applyProtection="0"/>
    <xf numFmtId="0" fontId="6" fillId="5" borderId="0" applyBorder="0" applyProtection="0"/>
  </cellStyleXfs>
  <cellXfs count="119">
    <xf numFmtId="0" fontId="0" fillId="0" borderId="0" xfId="0"/>
    <xf numFmtId="0" fontId="9" fillId="0" borderId="0" xfId="6" applyFont="1"/>
    <xf numFmtId="0" fontId="10" fillId="0" borderId="0" xfId="0" applyFont="1"/>
    <xf numFmtId="166" fontId="10" fillId="0" borderId="0" xfId="0" applyNumberFormat="1" applyFont="1"/>
    <xf numFmtId="167" fontId="10" fillId="0" borderId="0" xfId="0" applyNumberFormat="1" applyFont="1"/>
    <xf numFmtId="14" fontId="10" fillId="0" borderId="0" xfId="0" applyNumberFormat="1" applyFont="1"/>
    <xf numFmtId="166" fontId="10" fillId="0" borderId="0" xfId="0" applyNumberFormat="1" applyFont="1" applyAlignment="1">
      <alignment horizontal="right"/>
    </xf>
    <xf numFmtId="166" fontId="12" fillId="0" borderId="1" xfId="0" applyNumberFormat="1" applyFont="1" applyBorder="1" applyAlignment="1">
      <alignment horizontal="center"/>
    </xf>
    <xf numFmtId="166" fontId="12" fillId="0" borderId="0" xfId="0" applyNumberFormat="1" applyFont="1"/>
    <xf numFmtId="166" fontId="12" fillId="0" borderId="0" xfId="0" applyNumberFormat="1" applyFont="1" applyAlignment="1">
      <alignment horizontal="right"/>
    </xf>
    <xf numFmtId="166" fontId="13" fillId="0" borderId="2" xfId="0" applyNumberFormat="1" applyFont="1" applyBorder="1" applyAlignment="1">
      <alignment horizontal="center"/>
    </xf>
    <xf numFmtId="167" fontId="13" fillId="0" borderId="3" xfId="0" applyNumberFormat="1" applyFont="1" applyBorder="1" applyAlignment="1">
      <alignment horizontal="center"/>
    </xf>
    <xf numFmtId="167" fontId="13" fillId="0" borderId="3" xfId="0" applyNumberFormat="1" applyFont="1" applyBorder="1"/>
    <xf numFmtId="0" fontId="13" fillId="0" borderId="4" xfId="0" applyFont="1" applyBorder="1" applyAlignment="1">
      <alignment horizontal="center"/>
    </xf>
    <xf numFmtId="166" fontId="10" fillId="6" borderId="2" xfId="0" applyNumberFormat="1" applyFont="1" applyFill="1" applyBorder="1"/>
    <xf numFmtId="167" fontId="10" fillId="6" borderId="3" xfId="0" applyNumberFormat="1" applyFont="1" applyFill="1" applyBorder="1"/>
    <xf numFmtId="168" fontId="10" fillId="6" borderId="4" xfId="0" applyNumberFormat="1" applyFont="1" applyFill="1" applyBorder="1"/>
    <xf numFmtId="168" fontId="10" fillId="0" borderId="0" xfId="0" applyNumberFormat="1" applyFont="1"/>
    <xf numFmtId="166" fontId="10" fillId="0" borderId="0" xfId="0" applyNumberFormat="1" applyFont="1" applyAlignment="1">
      <alignment horizontal="center"/>
    </xf>
    <xf numFmtId="166" fontId="10" fillId="0" borderId="5" xfId="0" applyNumberFormat="1" applyFont="1" applyBorder="1"/>
    <xf numFmtId="168" fontId="10" fillId="0" borderId="6" xfId="0" applyNumberFormat="1" applyFont="1" applyBorder="1"/>
    <xf numFmtId="167" fontId="10" fillId="0" borderId="0" xfId="0" applyNumberFormat="1" applyFont="1" applyAlignment="1">
      <alignment horizontal="center"/>
    </xf>
    <xf numFmtId="167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4" fontId="12" fillId="0" borderId="1" xfId="0" applyNumberFormat="1" applyFont="1" applyBorder="1" applyAlignment="1">
      <alignment horizontal="center"/>
    </xf>
    <xf numFmtId="14" fontId="12" fillId="0" borderId="0" xfId="0" applyNumberFormat="1" applyFont="1" applyAlignment="1">
      <alignment horizontal="center"/>
    </xf>
    <xf numFmtId="14" fontId="12" fillId="0" borderId="0" xfId="0" applyNumberFormat="1" applyFont="1"/>
    <xf numFmtId="167" fontId="10" fillId="0" borderId="4" xfId="0" applyNumberFormat="1" applyFont="1" applyBorder="1"/>
    <xf numFmtId="167" fontId="10" fillId="6" borderId="4" xfId="0" applyNumberFormat="1" applyFont="1" applyFill="1" applyBorder="1"/>
    <xf numFmtId="166" fontId="10" fillId="6" borderId="2" xfId="0" applyNumberFormat="1" applyFont="1" applyFill="1" applyBorder="1" applyAlignment="1">
      <alignment horizontal="right"/>
    </xf>
    <xf numFmtId="167" fontId="10" fillId="6" borderId="7" xfId="0" applyNumberFormat="1" applyFont="1" applyFill="1" applyBorder="1" applyAlignment="1">
      <alignment horizontal="right"/>
    </xf>
    <xf numFmtId="167" fontId="10" fillId="6" borderId="7" xfId="0" applyNumberFormat="1" applyFont="1" applyFill="1" applyBorder="1"/>
    <xf numFmtId="167" fontId="10" fillId="0" borderId="6" xfId="0" applyNumberFormat="1" applyFont="1" applyBorder="1"/>
    <xf numFmtId="0" fontId="10" fillId="0" borderId="6" xfId="0" applyFont="1" applyBorder="1"/>
    <xf numFmtId="167" fontId="10" fillId="6" borderId="3" xfId="0" applyNumberFormat="1" applyFont="1" applyFill="1" applyBorder="1" applyAlignment="1">
      <alignment horizontal="right"/>
    </xf>
    <xf numFmtId="166" fontId="10" fillId="0" borderId="5" xfId="0" applyNumberFormat="1" applyFont="1" applyBorder="1" applyAlignment="1">
      <alignment horizontal="right"/>
    </xf>
    <xf numFmtId="0" fontId="10" fillId="0" borderId="8" xfId="0" applyFont="1" applyBorder="1"/>
    <xf numFmtId="0" fontId="10" fillId="0" borderId="9" xfId="0" applyFont="1" applyBorder="1"/>
    <xf numFmtId="169" fontId="10" fillId="0" borderId="6" xfId="0" applyNumberFormat="1" applyFont="1" applyBorder="1"/>
    <xf numFmtId="166" fontId="10" fillId="0" borderId="10" xfId="0" applyNumberFormat="1" applyFont="1" applyBorder="1"/>
    <xf numFmtId="166" fontId="12" fillId="0" borderId="0" xfId="0" applyNumberFormat="1" applyFont="1" applyAlignment="1">
      <alignment horizontal="left"/>
    </xf>
    <xf numFmtId="166" fontId="13" fillId="0" borderId="11" xfId="0" applyNumberFormat="1" applyFont="1" applyBorder="1" applyAlignment="1">
      <alignment horizontal="center"/>
    </xf>
    <xf numFmtId="168" fontId="10" fillId="0" borderId="9" xfId="0" applyNumberFormat="1" applyFont="1" applyBorder="1"/>
    <xf numFmtId="167" fontId="10" fillId="6" borderId="9" xfId="0" applyNumberFormat="1" applyFont="1" applyFill="1" applyBorder="1"/>
    <xf numFmtId="166" fontId="10" fillId="0" borderId="11" xfId="0" applyNumberFormat="1" applyFont="1" applyBorder="1"/>
    <xf numFmtId="167" fontId="10" fillId="0" borderId="12" xfId="0" applyNumberFormat="1" applyFont="1" applyBorder="1"/>
    <xf numFmtId="168" fontId="10" fillId="0" borderId="12" xfId="0" applyNumberFormat="1" applyFont="1" applyBorder="1"/>
    <xf numFmtId="166" fontId="12" fillId="0" borderId="13" xfId="0" applyNumberFormat="1" applyFont="1" applyBorder="1"/>
    <xf numFmtId="167" fontId="12" fillId="0" borderId="14" xfId="0" applyNumberFormat="1" applyFont="1" applyBorder="1"/>
    <xf numFmtId="167" fontId="14" fillId="0" borderId="2" xfId="0" applyNumberFormat="1" applyFont="1" applyBorder="1"/>
    <xf numFmtId="167" fontId="14" fillId="0" borderId="4" xfId="0" applyNumberFormat="1" applyFont="1" applyBorder="1"/>
    <xf numFmtId="166" fontId="14" fillId="0" borderId="0" xfId="0" applyNumberFormat="1" applyFont="1" applyAlignment="1">
      <alignment horizontal="center"/>
    </xf>
    <xf numFmtId="2" fontId="10" fillId="0" borderId="0" xfId="0" applyNumberFormat="1" applyFont="1"/>
    <xf numFmtId="166" fontId="13" fillId="0" borderId="0" xfId="0" applyNumberFormat="1" applyFont="1"/>
    <xf numFmtId="167" fontId="14" fillId="0" borderId="0" xfId="0" applyNumberFormat="1" applyFont="1"/>
    <xf numFmtId="0" fontId="15" fillId="0" borderId="0" xfId="0" applyFont="1"/>
    <xf numFmtId="167" fontId="15" fillId="0" borderId="0" xfId="0" applyNumberFormat="1" applyFont="1"/>
    <xf numFmtId="167" fontId="16" fillId="0" borderId="6" xfId="0" applyNumberFormat="1" applyFont="1" applyBorder="1"/>
    <xf numFmtId="0" fontId="17" fillId="0" borderId="0" xfId="0" applyFont="1"/>
    <xf numFmtId="167" fontId="18" fillId="0" borderId="0" xfId="0" applyNumberFormat="1" applyFont="1"/>
    <xf numFmtId="0" fontId="17" fillId="7" borderId="2" xfId="0" applyFont="1" applyFill="1" applyBorder="1"/>
    <xf numFmtId="167" fontId="18" fillId="7" borderId="4" xfId="0" applyNumberFormat="1" applyFont="1" applyFill="1" applyBorder="1"/>
    <xf numFmtId="0" fontId="19" fillId="8" borderId="11" xfId="0" applyFont="1" applyFill="1" applyBorder="1"/>
    <xf numFmtId="0" fontId="16" fillId="8" borderId="8" xfId="0" applyFont="1" applyFill="1" applyBorder="1"/>
    <xf numFmtId="0" fontId="20" fillId="9" borderId="0" xfId="0" applyFont="1" applyFill="1"/>
    <xf numFmtId="167" fontId="21" fillId="9" borderId="0" xfId="0" applyNumberFormat="1" applyFont="1" applyFill="1"/>
    <xf numFmtId="0" fontId="15" fillId="7" borderId="5" xfId="0" applyFont="1" applyFill="1" applyBorder="1"/>
    <xf numFmtId="167" fontId="15" fillId="7" borderId="6" xfId="0" applyNumberFormat="1" applyFont="1" applyFill="1" applyBorder="1"/>
    <xf numFmtId="0" fontId="16" fillId="8" borderId="5" xfId="0" applyFont="1" applyFill="1" applyBorder="1"/>
    <xf numFmtId="0" fontId="16" fillId="8" borderId="6" xfId="0" applyFont="1" applyFill="1" applyBorder="1"/>
    <xf numFmtId="0" fontId="21" fillId="9" borderId="0" xfId="0" applyFont="1" applyFill="1"/>
    <xf numFmtId="0" fontId="18" fillId="0" borderId="0" xfId="0" applyFont="1"/>
    <xf numFmtId="167" fontId="16" fillId="8" borderId="6" xfId="0" applyNumberFormat="1" applyFont="1" applyFill="1" applyBorder="1"/>
    <xf numFmtId="167" fontId="18" fillId="0" borderId="0" xfId="0" applyNumberFormat="1" applyFont="1" applyAlignment="1">
      <alignment horizontal="center"/>
    </xf>
    <xf numFmtId="0" fontId="22" fillId="7" borderId="2" xfId="0" applyFont="1" applyFill="1" applyBorder="1"/>
    <xf numFmtId="167" fontId="22" fillId="7" borderId="4" xfId="0" applyNumberFormat="1" applyFont="1" applyFill="1" applyBorder="1"/>
    <xf numFmtId="0" fontId="16" fillId="8" borderId="0" xfId="0" applyFont="1" applyFill="1"/>
    <xf numFmtId="167" fontId="16" fillId="8" borderId="0" xfId="0" applyNumberFormat="1" applyFont="1" applyFill="1"/>
    <xf numFmtId="168" fontId="17" fillId="10" borderId="2" xfId="0" applyNumberFormat="1" applyFont="1" applyFill="1" applyBorder="1"/>
    <xf numFmtId="167" fontId="15" fillId="10" borderId="4" xfId="0" applyNumberFormat="1" applyFont="1" applyFill="1" applyBorder="1"/>
    <xf numFmtId="0" fontId="23" fillId="9" borderId="0" xfId="0" applyFont="1" applyFill="1"/>
    <xf numFmtId="167" fontId="23" fillId="9" borderId="0" xfId="0" applyNumberFormat="1" applyFont="1" applyFill="1"/>
    <xf numFmtId="168" fontId="15" fillId="10" borderId="5" xfId="0" applyNumberFormat="1" applyFont="1" applyFill="1" applyBorder="1"/>
    <xf numFmtId="167" fontId="15" fillId="10" borderId="6" xfId="0" applyNumberFormat="1" applyFont="1" applyFill="1" applyBorder="1"/>
    <xf numFmtId="0" fontId="24" fillId="11" borderId="0" xfId="0" applyFont="1" applyFill="1"/>
    <xf numFmtId="167" fontId="25" fillId="11" borderId="0" xfId="0" applyNumberFormat="1" applyFont="1" applyFill="1"/>
    <xf numFmtId="0" fontId="25" fillId="11" borderId="0" xfId="0" applyFont="1" applyFill="1"/>
    <xf numFmtId="0" fontId="19" fillId="8" borderId="2" xfId="0" applyFont="1" applyFill="1" applyBorder="1"/>
    <xf numFmtId="167" fontId="26" fillId="8" borderId="4" xfId="0" applyNumberFormat="1" applyFont="1" applyFill="1" applyBorder="1"/>
    <xf numFmtId="0" fontId="19" fillId="8" borderId="5" xfId="0" applyFont="1" applyFill="1" applyBorder="1"/>
    <xf numFmtId="167" fontId="19" fillId="8" borderId="6" xfId="0" applyNumberFormat="1" applyFont="1" applyFill="1" applyBorder="1"/>
    <xf numFmtId="0" fontId="26" fillId="8" borderId="10" xfId="0" applyFont="1" applyFill="1" applyBorder="1"/>
    <xf numFmtId="167" fontId="26" fillId="8" borderId="9" xfId="0" applyNumberFormat="1" applyFont="1" applyFill="1" applyBorder="1"/>
    <xf numFmtId="170" fontId="15" fillId="0" borderId="0" xfId="0" applyNumberFormat="1" applyFont="1"/>
    <xf numFmtId="0" fontId="17" fillId="12" borderId="0" xfId="0" applyFont="1" applyFill="1"/>
    <xf numFmtId="167" fontId="15" fillId="12" borderId="0" xfId="0" applyNumberFormat="1" applyFont="1" applyFill="1"/>
    <xf numFmtId="0" fontId="27" fillId="11" borderId="0" xfId="0" applyFont="1" applyFill="1"/>
    <xf numFmtId="167" fontId="27" fillId="11" borderId="0" xfId="0" applyNumberFormat="1" applyFont="1" applyFill="1"/>
    <xf numFmtId="168" fontId="22" fillId="10" borderId="2" xfId="0" applyNumberFormat="1" applyFont="1" applyFill="1" applyBorder="1"/>
    <xf numFmtId="167" fontId="22" fillId="10" borderId="4" xfId="0" applyNumberFormat="1" applyFont="1" applyFill="1" applyBorder="1"/>
    <xf numFmtId="0" fontId="15" fillId="12" borderId="0" xfId="0" applyFont="1" applyFill="1"/>
    <xf numFmtId="167" fontId="17" fillId="13" borderId="0" xfId="0" applyNumberFormat="1" applyFont="1" applyFill="1"/>
    <xf numFmtId="167" fontId="15" fillId="13" borderId="0" xfId="0" applyNumberFormat="1" applyFont="1" applyFill="1"/>
    <xf numFmtId="168" fontId="17" fillId="14" borderId="2" xfId="0" applyNumberFormat="1" applyFont="1" applyFill="1" applyBorder="1"/>
    <xf numFmtId="167" fontId="15" fillId="14" borderId="4" xfId="0" applyNumberFormat="1" applyFont="1" applyFill="1" applyBorder="1"/>
    <xf numFmtId="0" fontId="22" fillId="0" borderId="0" xfId="0" applyFont="1"/>
    <xf numFmtId="0" fontId="15" fillId="14" borderId="5" xfId="0" applyFont="1" applyFill="1" applyBorder="1"/>
    <xf numFmtId="167" fontId="15" fillId="14" borderId="6" xfId="0" applyNumberFormat="1" applyFont="1" applyFill="1" applyBorder="1"/>
    <xf numFmtId="167" fontId="17" fillId="12" borderId="0" xfId="0" applyNumberFormat="1" applyFont="1" applyFill="1"/>
    <xf numFmtId="0" fontId="17" fillId="14" borderId="10" xfId="0" applyFont="1" applyFill="1" applyBorder="1"/>
    <xf numFmtId="167" fontId="22" fillId="14" borderId="9" xfId="0" applyNumberFormat="1" applyFont="1" applyFill="1" applyBorder="1"/>
    <xf numFmtId="0" fontId="22" fillId="12" borderId="0" xfId="0" applyFont="1" applyFill="1"/>
    <xf numFmtId="167" fontId="22" fillId="12" borderId="0" xfId="0" applyNumberFormat="1" applyFont="1" applyFill="1"/>
    <xf numFmtId="167" fontId="22" fillId="13" borderId="0" xfId="0" applyNumberFormat="1" applyFont="1" applyFill="1"/>
    <xf numFmtId="168" fontId="15" fillId="0" borderId="0" xfId="0" applyNumberFormat="1" applyFont="1"/>
    <xf numFmtId="168" fontId="22" fillId="0" borderId="0" xfId="0" applyNumberFormat="1" applyFont="1"/>
    <xf numFmtId="167" fontId="21" fillId="0" borderId="6" xfId="0" applyNumberFormat="1" applyFont="1" applyBorder="1"/>
    <xf numFmtId="166" fontId="11" fillId="0" borderId="0" xfId="0" applyNumberFormat="1" applyFont="1"/>
    <xf numFmtId="167" fontId="32" fillId="0" borderId="0" xfId="0" applyNumberFormat="1" applyFont="1"/>
  </cellXfs>
  <cellStyles count="14">
    <cellStyle name="Accent 1 5" xfId="12" xr:uid="{00000000-0005-0000-0000-000031000000}"/>
    <cellStyle name="Accent 2 6" xfId="10" xr:uid="{00000000-0005-0000-0000-00001B000000}"/>
    <cellStyle name="Accent 3 7" xfId="13" xr:uid="{00000000-0005-0000-0000-00003B000000}"/>
    <cellStyle name="Accent 4" xfId="8" xr:uid="{00000000-0005-0000-0000-00000A000000}"/>
    <cellStyle name="Default 8" xfId="6" xr:uid="{00000000-0005-0000-0000-000006000000}"/>
    <cellStyle name="Error 9" xfId="7" xr:uid="{00000000-0005-0000-0000-000009000000}"/>
    <cellStyle name="Footnote 10" xfId="5" xr:uid="{00000000-0005-0000-0000-000005000000}"/>
    <cellStyle name="Heading 11" xfId="11" xr:uid="{00000000-0005-0000-0000-000020000000}"/>
    <cellStyle name="Hyperlink 12" xfId="4" xr:uid="{00000000-0005-0000-0000-000004000000}"/>
    <cellStyle name="Normal" xfId="0" builtinId="0"/>
    <cellStyle name="Result 13" xfId="9" xr:uid="{00000000-0005-0000-0000-000015000000}"/>
    <cellStyle name="Status 14" xfId="3" xr:uid="{00000000-0005-0000-0000-000003000000}"/>
    <cellStyle name="Text 15" xfId="2" xr:uid="{00000000-0005-0000-0000-000002000000}"/>
    <cellStyle name="Warning 16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Liberation Sans11"/>
        <a:ea typeface="Basic Roman"/>
        <a:cs typeface="Basic Roman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>
    <a:spDef>
      <a:spPr bwMode="auto"/>
      <a:bodyPr/>
      <a:lstStyle/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H119"/>
  <sheetViews>
    <sheetView tabSelected="1" topLeftCell="A29" zoomScale="150" zoomScaleNormal="150" workbookViewId="0">
      <selection activeCell="P53" sqref="P53"/>
    </sheetView>
  </sheetViews>
  <sheetFormatPr baseColWidth="10" defaultColWidth="10.6640625" defaultRowHeight="14"/>
  <cols>
    <col min="1" max="1" width="1.5" style="2" customWidth="1"/>
    <col min="2" max="2" width="10.33203125" style="3" customWidth="1"/>
    <col min="3" max="3" width="12.5" style="4" customWidth="1"/>
    <col min="4" max="4" width="10.83203125" style="4" customWidth="1"/>
    <col min="5" max="5" width="10" style="4" bestFit="1" customWidth="1"/>
    <col min="6" max="6" width="23.1640625" style="2" bestFit="1" customWidth="1"/>
    <col min="7" max="7" width="1.5" style="2" customWidth="1"/>
    <col min="8" max="8" width="10.1640625" style="5" bestFit="1" customWidth="1"/>
    <col min="9" max="9" width="11.33203125" style="4" customWidth="1"/>
    <col min="10" max="10" width="11" style="4" customWidth="1"/>
    <col min="11" max="11" width="11.83203125" style="4" customWidth="1"/>
    <col min="12" max="12" width="23.33203125" style="2" bestFit="1" customWidth="1"/>
    <col min="13" max="13" width="1.5" style="2" customWidth="1"/>
    <col min="14" max="14" width="10.1640625" style="6" customWidth="1"/>
    <col min="15" max="15" width="9.33203125" style="4" bestFit="1" customWidth="1"/>
    <col min="16" max="16" width="10.6640625" style="4" customWidth="1"/>
    <col min="17" max="17" width="9" style="4" bestFit="1" customWidth="1"/>
    <col min="18" max="18" width="12.33203125" style="4" customWidth="1"/>
    <col min="19" max="19" width="20" style="2" bestFit="1" customWidth="1"/>
    <col min="20" max="1021" width="14.1640625" style="2" customWidth="1"/>
    <col min="1022" max="1022" width="10.6640625" style="2"/>
    <col min="1023" max="16384" width="10.6640625" style="1"/>
  </cols>
  <sheetData>
    <row r="1" spans="2:19" ht="20">
      <c r="B1" s="117" t="s">
        <v>0</v>
      </c>
      <c r="C1" s="117"/>
      <c r="D1" s="117"/>
      <c r="E1" s="117"/>
    </row>
    <row r="3" spans="2:19">
      <c r="B3" s="7" t="s">
        <v>1</v>
      </c>
      <c r="C3" s="8"/>
      <c r="D3" s="8"/>
      <c r="E3" s="8"/>
    </row>
    <row r="4" spans="2:19">
      <c r="N4" s="9"/>
    </row>
    <row r="5" spans="2:19">
      <c r="B5" s="10" t="s">
        <v>2</v>
      </c>
      <c r="C5" s="11" t="s">
        <v>3</v>
      </c>
      <c r="D5" s="11" t="s">
        <v>4</v>
      </c>
      <c r="E5" s="12" t="s">
        <v>5</v>
      </c>
      <c r="F5" s="13" t="s">
        <v>6</v>
      </c>
    </row>
    <row r="6" spans="2:19">
      <c r="B6" s="14">
        <v>45292</v>
      </c>
      <c r="C6" s="15">
        <v>19121.72</v>
      </c>
      <c r="D6" s="15"/>
      <c r="E6" s="15"/>
      <c r="F6" s="16" t="s">
        <v>7</v>
      </c>
      <c r="G6" s="17"/>
      <c r="N6" s="18"/>
    </row>
    <row r="7" spans="2:19" s="2" customFormat="1">
      <c r="B7" s="19">
        <v>45293</v>
      </c>
      <c r="C7" s="4"/>
      <c r="D7" s="4"/>
      <c r="E7" s="4">
        <v>-200</v>
      </c>
      <c r="F7" s="20" t="s">
        <v>8</v>
      </c>
      <c r="I7" s="4"/>
      <c r="N7" s="21"/>
      <c r="O7" s="4"/>
      <c r="P7" s="4"/>
      <c r="Q7" s="4"/>
      <c r="R7" s="4"/>
    </row>
    <row r="8" spans="2:19" s="2" customFormat="1">
      <c r="B8" s="19">
        <v>44931</v>
      </c>
      <c r="C8" s="4"/>
      <c r="D8" s="4">
        <v>11600</v>
      </c>
      <c r="E8" s="4"/>
      <c r="F8" s="20" t="s">
        <v>9</v>
      </c>
      <c r="I8" s="4"/>
      <c r="N8" s="18"/>
      <c r="O8" s="4"/>
      <c r="P8" s="4"/>
      <c r="Q8" s="4"/>
      <c r="R8" s="4"/>
    </row>
    <row r="9" spans="2:19">
      <c r="B9" s="14">
        <v>45296</v>
      </c>
      <c r="C9" s="15">
        <f>SUM(C5:E8)</f>
        <v>30521.72</v>
      </c>
      <c r="D9" s="15"/>
      <c r="E9" s="15"/>
      <c r="F9" s="16"/>
      <c r="G9" s="17"/>
      <c r="N9" s="18"/>
    </row>
    <row r="10" spans="2:19">
      <c r="B10" s="19">
        <v>45306</v>
      </c>
      <c r="E10" s="4">
        <v>-386</v>
      </c>
      <c r="F10" s="20" t="s">
        <v>10</v>
      </c>
      <c r="G10" s="17"/>
    </row>
    <row r="11" spans="2:19">
      <c r="B11" s="19">
        <v>45323</v>
      </c>
      <c r="E11" s="4">
        <v>-595</v>
      </c>
      <c r="F11" s="20" t="s">
        <v>11</v>
      </c>
      <c r="G11" s="17"/>
    </row>
    <row r="12" spans="2:19">
      <c r="B12" s="19">
        <v>45323</v>
      </c>
      <c r="E12" s="4">
        <f>-2855.98</f>
        <v>-2855.98</v>
      </c>
      <c r="F12" s="20" t="s">
        <v>12</v>
      </c>
      <c r="G12" s="17"/>
    </row>
    <row r="13" spans="2:19">
      <c r="B13" s="19">
        <v>45327</v>
      </c>
      <c r="D13" s="4">
        <v>819</v>
      </c>
      <c r="F13" s="20" t="s">
        <v>13</v>
      </c>
      <c r="G13" s="17"/>
    </row>
    <row r="14" spans="2:19">
      <c r="B14" s="19">
        <v>45336</v>
      </c>
      <c r="E14" s="4">
        <v>-485</v>
      </c>
      <c r="F14" s="20" t="s">
        <v>14</v>
      </c>
      <c r="G14" s="17"/>
    </row>
    <row r="15" spans="2:19">
      <c r="B15" s="14">
        <v>45337</v>
      </c>
      <c r="C15" s="15">
        <f>SUM(C9:E14)</f>
        <v>27018.74</v>
      </c>
      <c r="D15" s="15"/>
      <c r="E15" s="15"/>
      <c r="F15" s="16"/>
      <c r="G15" s="17"/>
      <c r="O15" s="22"/>
      <c r="P15" s="22"/>
      <c r="Q15" s="22"/>
      <c r="R15" s="22"/>
      <c r="S15" s="23"/>
    </row>
    <row r="16" spans="2:19">
      <c r="B16" s="19">
        <v>45350</v>
      </c>
      <c r="D16" s="4">
        <v>460</v>
      </c>
      <c r="F16" s="20" t="s">
        <v>15</v>
      </c>
      <c r="G16" s="17"/>
      <c r="S16" s="17"/>
    </row>
    <row r="17" spans="2:19">
      <c r="B17" s="19">
        <v>45351</v>
      </c>
      <c r="E17" s="4">
        <v>-500</v>
      </c>
      <c r="F17" s="20" t="s">
        <v>16</v>
      </c>
      <c r="G17" s="17"/>
      <c r="S17" s="17"/>
    </row>
    <row r="18" spans="2:19">
      <c r="B18" s="19">
        <v>45351</v>
      </c>
      <c r="E18" s="4">
        <v>-110</v>
      </c>
      <c r="F18" s="20" t="s">
        <v>17</v>
      </c>
      <c r="G18" s="17"/>
      <c r="S18" s="17"/>
    </row>
    <row r="19" spans="2:19">
      <c r="B19" s="19">
        <v>45351</v>
      </c>
      <c r="E19" s="4">
        <v>-89</v>
      </c>
      <c r="F19" s="20" t="s">
        <v>18</v>
      </c>
      <c r="G19" s="17"/>
      <c r="S19" s="17"/>
    </row>
    <row r="20" spans="2:19">
      <c r="B20" s="19">
        <v>45369</v>
      </c>
      <c r="E20" s="4">
        <v>-714</v>
      </c>
      <c r="F20" s="20" t="s">
        <v>19</v>
      </c>
      <c r="G20" s="17"/>
      <c r="S20" s="17"/>
    </row>
    <row r="21" spans="2:19">
      <c r="B21" s="19">
        <v>45382</v>
      </c>
      <c r="E21" s="4">
        <f>-CostBlocks24!$C$18</f>
        <v>-1324</v>
      </c>
      <c r="F21" s="20" t="s">
        <v>20</v>
      </c>
      <c r="G21" s="17"/>
      <c r="S21" s="17"/>
    </row>
    <row r="22" spans="2:19">
      <c r="B22" s="19">
        <v>45382</v>
      </c>
      <c r="E22" s="4">
        <v>-2000</v>
      </c>
      <c r="F22" s="20" t="s">
        <v>21</v>
      </c>
      <c r="G22" s="17"/>
      <c r="S22" s="17"/>
    </row>
    <row r="23" spans="2:19">
      <c r="B23" s="14">
        <v>45382</v>
      </c>
      <c r="C23" s="15">
        <f>SUM(C15:E22)</f>
        <v>22741.74</v>
      </c>
      <c r="D23" s="15"/>
      <c r="E23" s="15"/>
      <c r="F23" s="16"/>
      <c r="G23" s="17"/>
      <c r="S23" s="17"/>
    </row>
    <row r="24" spans="2:19">
      <c r="B24" s="19">
        <v>45383</v>
      </c>
      <c r="E24" s="4">
        <v>-1100</v>
      </c>
      <c r="F24" s="20" t="s">
        <v>22</v>
      </c>
      <c r="G24" s="17"/>
      <c r="S24" s="17"/>
    </row>
    <row r="25" spans="2:19">
      <c r="B25" s="19">
        <v>45384</v>
      </c>
      <c r="E25" s="4">
        <v>-860</v>
      </c>
      <c r="F25" s="20" t="s">
        <v>23</v>
      </c>
      <c r="G25" s="17"/>
      <c r="H25" s="24" t="s">
        <v>24</v>
      </c>
      <c r="I25" s="25"/>
      <c r="J25" s="25"/>
      <c r="K25" s="26"/>
      <c r="S25" s="17"/>
    </row>
    <row r="26" spans="2:19">
      <c r="B26" s="19">
        <v>45384</v>
      </c>
      <c r="E26" s="4">
        <v>-300</v>
      </c>
      <c r="F26" s="20" t="s">
        <v>25</v>
      </c>
      <c r="G26" s="17"/>
      <c r="S26" s="17"/>
    </row>
    <row r="27" spans="2:19">
      <c r="B27" s="19">
        <v>45384</v>
      </c>
      <c r="D27" s="4">
        <v>11200</v>
      </c>
      <c r="F27" s="20" t="s">
        <v>26</v>
      </c>
      <c r="G27" s="17"/>
      <c r="H27" s="10" t="s">
        <v>2</v>
      </c>
      <c r="I27" s="11" t="s">
        <v>3</v>
      </c>
      <c r="J27" s="11" t="s">
        <v>4</v>
      </c>
      <c r="K27" s="11" t="s">
        <v>5</v>
      </c>
      <c r="L27" s="27" t="s">
        <v>6</v>
      </c>
      <c r="S27" s="17"/>
    </row>
    <row r="28" spans="2:19">
      <c r="B28" s="14">
        <v>45387</v>
      </c>
      <c r="C28" s="15">
        <f>SUM(C23:E27)</f>
        <v>31681.74</v>
      </c>
      <c r="D28" s="15"/>
      <c r="E28" s="15"/>
      <c r="F28" s="28"/>
      <c r="G28" s="17"/>
      <c r="H28" s="29">
        <v>45474</v>
      </c>
      <c r="I28" s="30">
        <v>0</v>
      </c>
      <c r="J28" s="31"/>
      <c r="K28" s="15"/>
      <c r="L28" s="28"/>
      <c r="S28" s="17"/>
    </row>
    <row r="29" spans="2:19">
      <c r="B29" s="19">
        <v>45389</v>
      </c>
      <c r="E29" s="4">
        <v>-589</v>
      </c>
      <c r="F29" s="32" t="s">
        <v>27</v>
      </c>
      <c r="G29" s="17"/>
      <c r="H29" s="19">
        <v>45499</v>
      </c>
      <c r="J29" s="4">
        <v>5000</v>
      </c>
      <c r="L29" s="33" t="s">
        <v>28</v>
      </c>
      <c r="S29" s="4"/>
    </row>
    <row r="30" spans="2:19">
      <c r="B30" s="19">
        <v>45397</v>
      </c>
      <c r="E30" s="4">
        <v>-100</v>
      </c>
      <c r="F30" s="32" t="s">
        <v>29</v>
      </c>
      <c r="G30" s="17"/>
      <c r="H30" s="14">
        <v>45500</v>
      </c>
      <c r="I30" s="34">
        <f>SUM(J29)</f>
        <v>5000</v>
      </c>
      <c r="J30" s="15"/>
      <c r="K30" s="15"/>
      <c r="L30" s="28"/>
      <c r="S30" s="4"/>
    </row>
    <row r="31" spans="2:19">
      <c r="B31" s="19">
        <v>45406</v>
      </c>
      <c r="D31" s="4">
        <v>500</v>
      </c>
      <c r="F31" s="32" t="s">
        <v>30</v>
      </c>
      <c r="G31" s="17"/>
      <c r="H31" s="19">
        <v>45531</v>
      </c>
      <c r="K31" s="4">
        <v>-767</v>
      </c>
      <c r="L31" s="33" t="s">
        <v>31</v>
      </c>
    </row>
    <row r="32" spans="2:19">
      <c r="B32" s="19">
        <v>45406</v>
      </c>
      <c r="E32" s="4">
        <v>-400</v>
      </c>
      <c r="F32" s="32" t="s">
        <v>32</v>
      </c>
      <c r="G32" s="17"/>
      <c r="H32" s="19">
        <v>45534</v>
      </c>
      <c r="K32" s="4">
        <v>-981.54</v>
      </c>
      <c r="L32" s="33" t="s">
        <v>33</v>
      </c>
      <c r="S32" s="4"/>
    </row>
    <row r="33" spans="2:19">
      <c r="B33" s="19">
        <v>45410</v>
      </c>
      <c r="E33" s="4">
        <v>-2799.52</v>
      </c>
      <c r="F33" s="20" t="s">
        <v>34</v>
      </c>
      <c r="G33" s="17"/>
      <c r="H33" s="19">
        <v>45534</v>
      </c>
      <c r="K33" s="4">
        <v>-85</v>
      </c>
      <c r="L33" s="33" t="s">
        <v>35</v>
      </c>
      <c r="S33" s="4"/>
    </row>
    <row r="34" spans="2:19">
      <c r="B34" s="19">
        <v>45412</v>
      </c>
      <c r="E34" s="4">
        <f>-CostBlocks24!$C$18+200+170+200</f>
        <v>-754</v>
      </c>
      <c r="F34" s="32" t="s">
        <v>36</v>
      </c>
      <c r="G34" s="17"/>
      <c r="H34" s="19">
        <v>45534</v>
      </c>
      <c r="K34" s="4">
        <v>-39.479999999999997</v>
      </c>
      <c r="L34" s="33" t="s">
        <v>37</v>
      </c>
      <c r="S34" s="4"/>
    </row>
    <row r="35" spans="2:19">
      <c r="B35" s="19">
        <v>45412</v>
      </c>
      <c r="E35" s="4">
        <v>-1299</v>
      </c>
      <c r="F35" s="32" t="s">
        <v>38</v>
      </c>
      <c r="G35" s="17"/>
      <c r="H35" s="19">
        <v>45535</v>
      </c>
      <c r="K35" s="4">
        <v>-300</v>
      </c>
      <c r="L35" s="32" t="s">
        <v>39</v>
      </c>
      <c r="S35" s="17"/>
    </row>
    <row r="36" spans="2:19">
      <c r="B36" s="19">
        <v>45412</v>
      </c>
      <c r="E36" s="4">
        <v>-500</v>
      </c>
      <c r="F36" s="32" t="s">
        <v>40</v>
      </c>
      <c r="G36" s="17"/>
      <c r="H36" s="35">
        <v>45537</v>
      </c>
      <c r="K36" s="4">
        <v>-677</v>
      </c>
      <c r="L36" s="33" t="s">
        <v>41</v>
      </c>
      <c r="S36" s="4"/>
    </row>
    <row r="37" spans="2:19">
      <c r="B37" s="19">
        <v>45413</v>
      </c>
      <c r="E37" s="4">
        <v>-800</v>
      </c>
      <c r="F37" s="32" t="s">
        <v>42</v>
      </c>
      <c r="G37" s="17"/>
      <c r="H37" s="29">
        <v>45538</v>
      </c>
      <c r="I37" s="34">
        <f>SUM(I30:K36)</f>
        <v>2149.98</v>
      </c>
      <c r="J37" s="15"/>
      <c r="K37" s="15"/>
      <c r="L37" s="28"/>
      <c r="S37" s="4"/>
    </row>
    <row r="38" spans="2:19">
      <c r="B38" s="19">
        <v>45413</v>
      </c>
      <c r="E38" s="4">
        <v>-300</v>
      </c>
      <c r="F38" s="32" t="s">
        <v>43</v>
      </c>
      <c r="G38" s="17"/>
      <c r="H38" s="35">
        <v>45550</v>
      </c>
      <c r="K38" s="4">
        <v>-185</v>
      </c>
      <c r="L38" s="36" t="s">
        <v>44</v>
      </c>
      <c r="S38" s="4"/>
    </row>
    <row r="39" spans="2:19">
      <c r="B39" s="19">
        <v>45413</v>
      </c>
      <c r="E39" s="4">
        <v>-207</v>
      </c>
      <c r="F39" s="32" t="s">
        <v>45</v>
      </c>
      <c r="G39" s="17"/>
      <c r="H39" s="35">
        <v>45555</v>
      </c>
      <c r="K39" s="4">
        <v>-500</v>
      </c>
      <c r="L39" s="33" t="s">
        <v>46</v>
      </c>
    </row>
    <row r="40" spans="2:19">
      <c r="B40" s="14">
        <v>45413</v>
      </c>
      <c r="C40" s="15">
        <f>SUM(C28:E39)</f>
        <v>24433.22</v>
      </c>
      <c r="D40" s="15"/>
      <c r="E40" s="15"/>
      <c r="F40" s="28"/>
      <c r="G40" s="17"/>
      <c r="H40" s="19">
        <v>45556</v>
      </c>
      <c r="K40" s="4">
        <v>-350</v>
      </c>
      <c r="L40" s="32" t="s">
        <v>47</v>
      </c>
    </row>
    <row r="41" spans="2:19">
      <c r="B41" s="19">
        <v>45415</v>
      </c>
      <c r="E41" s="4">
        <v>-132</v>
      </c>
      <c r="F41" s="32" t="s">
        <v>48</v>
      </c>
      <c r="G41" s="17"/>
      <c r="H41" s="19">
        <v>45558</v>
      </c>
      <c r="K41" s="4">
        <v>-108</v>
      </c>
      <c r="L41" s="33" t="s">
        <v>49</v>
      </c>
    </row>
    <row r="42" spans="2:19">
      <c r="B42" s="19">
        <v>45417</v>
      </c>
      <c r="E42" s="4">
        <v>-585</v>
      </c>
      <c r="F42" s="32" t="s">
        <v>50</v>
      </c>
      <c r="G42" s="17"/>
      <c r="H42" s="19">
        <v>45565</v>
      </c>
      <c r="K42" s="4">
        <v>-500</v>
      </c>
      <c r="L42" s="37" t="s">
        <v>51</v>
      </c>
    </row>
    <row r="43" spans="2:19">
      <c r="B43" s="19">
        <v>45418</v>
      </c>
      <c r="E43" s="4">
        <v>-714</v>
      </c>
      <c r="F43" s="20" t="s">
        <v>52</v>
      </c>
      <c r="G43" s="17"/>
      <c r="H43" s="29">
        <v>45568</v>
      </c>
      <c r="I43" s="34">
        <f>SUM(I37:K42)</f>
        <v>506.98</v>
      </c>
      <c r="J43" s="15"/>
      <c r="K43" s="15"/>
      <c r="L43" s="28"/>
    </row>
    <row r="44" spans="2:19">
      <c r="B44" s="19">
        <v>45433</v>
      </c>
      <c r="E44" s="4">
        <v>-300</v>
      </c>
      <c r="F44" s="20" t="s">
        <v>53</v>
      </c>
      <c r="G44" s="17"/>
      <c r="H44" s="35">
        <v>45570</v>
      </c>
      <c r="K44" s="4">
        <v>-207</v>
      </c>
      <c r="L44" s="20" t="s">
        <v>54</v>
      </c>
    </row>
    <row r="45" spans="2:19">
      <c r="B45" s="19">
        <v>45437</v>
      </c>
      <c r="E45" s="4">
        <v>-153.38</v>
      </c>
      <c r="F45" s="20" t="s">
        <v>55</v>
      </c>
      <c r="G45" s="17"/>
      <c r="H45" s="35">
        <v>45573</v>
      </c>
      <c r="J45" s="4">
        <v>10000</v>
      </c>
      <c r="L45" s="32" t="s">
        <v>28</v>
      </c>
    </row>
    <row r="46" spans="2:19">
      <c r="B46" s="19">
        <v>45439</v>
      </c>
      <c r="D46" s="4">
        <v>125</v>
      </c>
      <c r="F46" s="32" t="s">
        <v>56</v>
      </c>
      <c r="G46" s="17"/>
      <c r="H46" s="19">
        <v>45575</v>
      </c>
      <c r="J46" s="4">
        <v>746.14</v>
      </c>
      <c r="L46" s="33" t="s">
        <v>30</v>
      </c>
    </row>
    <row r="47" spans="2:19">
      <c r="B47" s="19">
        <v>45440</v>
      </c>
      <c r="E47" s="4">
        <v>-650</v>
      </c>
      <c r="F47" s="20" t="s">
        <v>57</v>
      </c>
      <c r="G47" s="17"/>
      <c r="H47" s="19">
        <v>45575</v>
      </c>
      <c r="K47" s="4">
        <v>-122</v>
      </c>
      <c r="L47" s="33" t="s">
        <v>58</v>
      </c>
    </row>
    <row r="48" spans="2:19">
      <c r="B48" s="19">
        <v>45441</v>
      </c>
      <c r="E48" s="4">
        <v>-223.89</v>
      </c>
      <c r="F48" s="20" t="s">
        <v>59</v>
      </c>
      <c r="G48" s="17"/>
      <c r="H48" s="19">
        <v>45575</v>
      </c>
      <c r="K48" s="4">
        <v>-300</v>
      </c>
      <c r="L48" s="33" t="s">
        <v>60</v>
      </c>
    </row>
    <row r="49" spans="2:19">
      <c r="B49" s="19">
        <v>45442</v>
      </c>
      <c r="E49" s="4">
        <v>-2780</v>
      </c>
      <c r="F49" s="20" t="s">
        <v>61</v>
      </c>
      <c r="G49" s="17"/>
      <c r="H49" s="29">
        <v>45575</v>
      </c>
      <c r="I49" s="34">
        <f>SUM(I43:K48)</f>
        <v>10624.119999999999</v>
      </c>
      <c r="J49" s="15"/>
      <c r="K49" s="15"/>
      <c r="L49" s="28"/>
    </row>
    <row r="50" spans="2:19">
      <c r="B50" s="19">
        <v>45442</v>
      </c>
      <c r="E50" s="4">
        <f>-0.5*CostBlocks24!$C$18+200</f>
        <v>-462</v>
      </c>
      <c r="F50" s="20" t="s">
        <v>62</v>
      </c>
      <c r="G50" s="17"/>
      <c r="H50" s="19">
        <v>45582</v>
      </c>
      <c r="K50" s="4">
        <v>-1332.05</v>
      </c>
      <c r="L50" s="33" t="s">
        <v>63</v>
      </c>
    </row>
    <row r="51" spans="2:19">
      <c r="B51" s="14">
        <v>45444</v>
      </c>
      <c r="C51" s="15">
        <f>SUM(C40:E50)</f>
        <v>18557.95</v>
      </c>
      <c r="D51" s="15"/>
      <c r="E51" s="15"/>
      <c r="F51" s="16"/>
      <c r="G51" s="17"/>
      <c r="H51" s="19">
        <v>45584</v>
      </c>
      <c r="K51" s="4">
        <v>-897.25</v>
      </c>
      <c r="L51" s="33" t="s">
        <v>64</v>
      </c>
    </row>
    <row r="52" spans="2:19">
      <c r="B52" s="19">
        <v>45454</v>
      </c>
      <c r="D52" s="4">
        <v>170.81</v>
      </c>
      <c r="F52" s="38" t="s">
        <v>30</v>
      </c>
      <c r="G52" s="17"/>
      <c r="H52" s="19">
        <v>45584</v>
      </c>
      <c r="K52" s="4">
        <f>-82.15-163.06</f>
        <v>-245.21</v>
      </c>
      <c r="L52" s="33" t="s">
        <v>65</v>
      </c>
    </row>
    <row r="53" spans="2:19">
      <c r="B53" s="19">
        <v>45456</v>
      </c>
      <c r="D53" s="4">
        <v>714.02</v>
      </c>
      <c r="F53" s="33" t="s">
        <v>66</v>
      </c>
      <c r="G53" s="17"/>
      <c r="H53" s="19">
        <v>45584</v>
      </c>
      <c r="K53" s="4">
        <v>-300</v>
      </c>
      <c r="L53" s="33" t="s">
        <v>67</v>
      </c>
    </row>
    <row r="54" spans="2:19">
      <c r="B54" s="19">
        <v>45471</v>
      </c>
      <c r="D54" s="4">
        <v>300</v>
      </c>
      <c r="F54" s="20" t="s">
        <v>68</v>
      </c>
      <c r="G54" s="17"/>
      <c r="H54" s="19">
        <v>45584</v>
      </c>
      <c r="K54" s="4">
        <v>-300</v>
      </c>
      <c r="L54" s="37" t="s">
        <v>60</v>
      </c>
    </row>
    <row r="55" spans="2:19">
      <c r="B55" s="19">
        <v>45473</v>
      </c>
      <c r="E55" s="4">
        <f>-3144+2857</f>
        <v>-287</v>
      </c>
      <c r="F55" s="20" t="s">
        <v>69</v>
      </c>
      <c r="G55" s="17"/>
      <c r="H55" s="29">
        <v>45584</v>
      </c>
      <c r="I55" s="34">
        <f>SUM(I49:K54)</f>
        <v>7549.61</v>
      </c>
      <c r="J55" s="15"/>
      <c r="K55" s="15"/>
      <c r="L55" s="28"/>
    </row>
    <row r="56" spans="2:19">
      <c r="B56" s="19">
        <v>45473</v>
      </c>
      <c r="E56" s="4">
        <f>-CostBlocks24!$C$18+200</f>
        <v>-1124</v>
      </c>
      <c r="F56" s="20" t="s">
        <v>70</v>
      </c>
      <c r="G56" s="17"/>
      <c r="H56" s="19">
        <v>45596</v>
      </c>
      <c r="K56" s="4">
        <v>-300</v>
      </c>
      <c r="L56" s="36" t="s">
        <v>71</v>
      </c>
    </row>
    <row r="57" spans="2:19">
      <c r="B57" s="39">
        <v>45473</v>
      </c>
      <c r="E57" s="4">
        <v>-1700</v>
      </c>
      <c r="F57" s="33" t="s">
        <v>72</v>
      </c>
      <c r="G57" s="17"/>
      <c r="H57" s="19">
        <v>45596</v>
      </c>
      <c r="K57" s="4">
        <v>-300</v>
      </c>
      <c r="L57" s="33" t="s">
        <v>73</v>
      </c>
    </row>
    <row r="58" spans="2:19">
      <c r="B58" s="14">
        <v>45474</v>
      </c>
      <c r="C58" s="15">
        <f>SUM(C51:E57)</f>
        <v>16631.780000000002</v>
      </c>
      <c r="D58" s="15"/>
      <c r="E58" s="15"/>
      <c r="F58" s="16"/>
      <c r="G58" s="17"/>
      <c r="H58" s="29">
        <v>45596</v>
      </c>
      <c r="I58" s="34">
        <f>SUM(I55:K57)</f>
        <v>6949.61</v>
      </c>
      <c r="J58" s="15"/>
      <c r="K58" s="15"/>
      <c r="L58" s="28"/>
      <c r="M58" s="4"/>
    </row>
    <row r="59" spans="2:19">
      <c r="B59" s="19">
        <v>45478</v>
      </c>
      <c r="D59" s="4">
        <v>335</v>
      </c>
      <c r="F59" s="33" t="s">
        <v>74</v>
      </c>
      <c r="G59" s="17"/>
      <c r="H59" s="19">
        <v>45602</v>
      </c>
      <c r="J59" s="4">
        <v>207</v>
      </c>
      <c r="L59" s="36" t="s">
        <v>75</v>
      </c>
      <c r="M59" s="4"/>
    </row>
    <row r="60" spans="2:19">
      <c r="B60" s="19">
        <v>45497</v>
      </c>
      <c r="E60" s="4">
        <v>-570</v>
      </c>
      <c r="F60" s="20" t="s">
        <v>27</v>
      </c>
      <c r="G60" s="17"/>
      <c r="H60" s="19">
        <v>45615</v>
      </c>
      <c r="K60" s="4">
        <v>-800</v>
      </c>
      <c r="L60" s="33" t="s">
        <v>76</v>
      </c>
    </row>
    <row r="61" spans="2:19">
      <c r="B61" s="19">
        <v>45504</v>
      </c>
      <c r="E61" s="4">
        <v>-571</v>
      </c>
      <c r="F61" s="33" t="s">
        <v>77</v>
      </c>
      <c r="G61" s="17"/>
      <c r="H61" s="19">
        <v>45619</v>
      </c>
      <c r="J61" s="4">
        <v>104.63</v>
      </c>
      <c r="L61" s="33" t="s">
        <v>49</v>
      </c>
      <c r="M61" s="4"/>
    </row>
    <row r="62" spans="2:19">
      <c r="B62" s="19">
        <v>45505</v>
      </c>
      <c r="E62" s="4">
        <v>-286.48</v>
      </c>
      <c r="F62" s="33" t="s">
        <v>78</v>
      </c>
      <c r="G62" s="17"/>
      <c r="H62" s="19">
        <v>45625</v>
      </c>
      <c r="K62" s="4">
        <v>-156</v>
      </c>
      <c r="L62" s="33" t="s">
        <v>79</v>
      </c>
    </row>
    <row r="63" spans="2:19">
      <c r="B63" s="19">
        <v>45508</v>
      </c>
      <c r="E63" s="4">
        <v>-350</v>
      </c>
      <c r="F63" s="33" t="s">
        <v>25</v>
      </c>
      <c r="G63" s="17"/>
      <c r="H63" s="19">
        <v>45626</v>
      </c>
      <c r="K63" s="4">
        <v>-1735</v>
      </c>
      <c r="L63" s="37" t="s">
        <v>80</v>
      </c>
      <c r="N63" s="7" t="s">
        <v>81</v>
      </c>
      <c r="O63" s="40"/>
      <c r="P63" s="40"/>
      <c r="S63" s="4"/>
    </row>
    <row r="64" spans="2:19">
      <c r="B64" s="19">
        <v>45519</v>
      </c>
      <c r="E64" s="4">
        <v>-1137</v>
      </c>
      <c r="F64" s="32" t="s">
        <v>82</v>
      </c>
      <c r="G64" s="17"/>
      <c r="H64" s="14">
        <v>45626</v>
      </c>
      <c r="I64" s="34">
        <f>SUM(I58:K63)</f>
        <v>4570.24</v>
      </c>
      <c r="J64" s="15"/>
      <c r="K64" s="15"/>
      <c r="L64" s="28"/>
      <c r="S64" s="4"/>
    </row>
    <row r="65" spans="2:19">
      <c r="B65" s="19">
        <v>45520</v>
      </c>
      <c r="E65" s="4">
        <v>-357</v>
      </c>
      <c r="F65" s="33" t="s">
        <v>83</v>
      </c>
      <c r="G65" s="17"/>
      <c r="H65" s="19">
        <v>45631</v>
      </c>
      <c r="K65" s="4">
        <v>-1022.83</v>
      </c>
      <c r="L65" s="36" t="s">
        <v>84</v>
      </c>
      <c r="N65" s="41" t="s">
        <v>2</v>
      </c>
      <c r="O65" s="11" t="s">
        <v>3</v>
      </c>
      <c r="P65" s="11" t="s">
        <v>4</v>
      </c>
      <c r="Q65" s="11" t="s">
        <v>5</v>
      </c>
      <c r="R65" s="11" t="s">
        <v>28</v>
      </c>
      <c r="S65" s="27" t="s">
        <v>6</v>
      </c>
    </row>
    <row r="66" spans="2:19">
      <c r="B66" s="19">
        <v>45521</v>
      </c>
      <c r="E66" s="4">
        <v>-145</v>
      </c>
      <c r="F66" s="33" t="s">
        <v>85</v>
      </c>
      <c r="G66" s="17"/>
      <c r="H66" s="19">
        <v>45631</v>
      </c>
      <c r="K66" s="4">
        <v>-64.650000000000006</v>
      </c>
      <c r="L66" s="33" t="s">
        <v>86</v>
      </c>
      <c r="M66" s="4"/>
      <c r="N66" s="29">
        <v>45413</v>
      </c>
      <c r="O66" s="15">
        <v>500</v>
      </c>
      <c r="P66" s="31"/>
      <c r="Q66" s="15"/>
      <c r="R66" s="15"/>
      <c r="S66" s="28" t="s">
        <v>87</v>
      </c>
    </row>
    <row r="67" spans="2:19">
      <c r="B67" s="19">
        <v>45526</v>
      </c>
      <c r="E67" s="4">
        <v>-727.22</v>
      </c>
      <c r="F67" s="33" t="s">
        <v>88</v>
      </c>
      <c r="G67" s="17"/>
      <c r="H67" s="19">
        <v>45632</v>
      </c>
      <c r="J67" s="4">
        <v>8500</v>
      </c>
      <c r="L67" s="33" t="s">
        <v>89</v>
      </c>
      <c r="N67" s="19">
        <v>45473</v>
      </c>
      <c r="Q67" s="4">
        <f>-1.5*CostBlocks24!$C$24</f>
        <v>-225</v>
      </c>
      <c r="S67" s="20" t="s">
        <v>90</v>
      </c>
    </row>
    <row r="68" spans="2:19" ht="15">
      <c r="B68" s="19">
        <v>45529</v>
      </c>
      <c r="E68" s="4">
        <v>-638.12</v>
      </c>
      <c r="F68" s="33" t="s">
        <v>91</v>
      </c>
      <c r="G68" s="17"/>
      <c r="H68" s="19">
        <v>45637</v>
      </c>
      <c r="K68" s="4">
        <v>-613.05999999999995</v>
      </c>
      <c r="L68" s="33" t="s">
        <v>92</v>
      </c>
      <c r="M68" s="4"/>
      <c r="N68" s="35">
        <v>45481</v>
      </c>
      <c r="P68" s="4">
        <v>14400</v>
      </c>
      <c r="S68" s="20" t="s">
        <v>93</v>
      </c>
    </row>
    <row r="69" spans="2:19">
      <c r="B69" s="19">
        <v>45535</v>
      </c>
      <c r="E69" s="4">
        <v>-320</v>
      </c>
      <c r="F69" s="33" t="s">
        <v>94</v>
      </c>
      <c r="G69" s="17"/>
      <c r="H69" s="19">
        <v>45638</v>
      </c>
      <c r="K69" s="4">
        <f>-CostBlocks24!$F$13-E67-K32-K33-K34-K38-K39-K42-K51-K52-K56-K60-K63/2</f>
        <v>-600.59000000000015</v>
      </c>
      <c r="L69" s="33" t="s">
        <v>95</v>
      </c>
      <c r="N69" s="35" t="s">
        <v>96</v>
      </c>
      <c r="R69" s="4">
        <v>-5000</v>
      </c>
      <c r="S69" s="33" t="s">
        <v>28</v>
      </c>
    </row>
    <row r="70" spans="2:19">
      <c r="B70" s="19">
        <v>45535</v>
      </c>
      <c r="E70" s="4">
        <v>-1691.4</v>
      </c>
      <c r="F70" s="42" t="s">
        <v>97</v>
      </c>
      <c r="G70" s="17"/>
      <c r="H70" s="19">
        <v>45638</v>
      </c>
      <c r="K70" s="4">
        <v>-200</v>
      </c>
      <c r="L70" s="33" t="s">
        <v>39</v>
      </c>
      <c r="N70" s="35">
        <v>45499</v>
      </c>
      <c r="Q70" s="4">
        <v>-131</v>
      </c>
      <c r="S70" s="20" t="s">
        <v>98</v>
      </c>
    </row>
    <row r="71" spans="2:19">
      <c r="B71" s="14">
        <v>45536</v>
      </c>
      <c r="C71" s="15">
        <f>SUM(C58:E70)</f>
        <v>10173.560000000003</v>
      </c>
      <c r="D71" s="15"/>
      <c r="E71" s="15"/>
      <c r="F71" s="43"/>
      <c r="G71" s="17"/>
      <c r="H71" s="14">
        <v>45638</v>
      </c>
      <c r="I71" s="34">
        <f>SUM(I64:K70)</f>
        <v>10569.11</v>
      </c>
      <c r="J71" s="15"/>
      <c r="K71" s="15"/>
      <c r="L71" s="28"/>
      <c r="M71" s="4"/>
      <c r="N71" s="29">
        <v>45505</v>
      </c>
      <c r="O71" s="15">
        <f>SUM(O66:R70)</f>
        <v>9544</v>
      </c>
      <c r="P71" s="15"/>
      <c r="Q71" s="15"/>
      <c r="R71" s="15"/>
      <c r="S71" s="28"/>
    </row>
    <row r="72" spans="2:19" ht="15">
      <c r="B72" s="44">
        <v>45547</v>
      </c>
      <c r="E72" s="4">
        <v>-287</v>
      </c>
      <c r="F72" s="36" t="s">
        <v>99</v>
      </c>
      <c r="G72" s="17"/>
      <c r="H72" s="19">
        <v>45640</v>
      </c>
      <c r="J72" s="4">
        <v>10000</v>
      </c>
      <c r="L72" s="36" t="s">
        <v>28</v>
      </c>
      <c r="M72" s="4"/>
      <c r="N72" s="35">
        <v>45572</v>
      </c>
      <c r="P72" s="4">
        <v>16800</v>
      </c>
      <c r="S72" s="33" t="s">
        <v>100</v>
      </c>
    </row>
    <row r="73" spans="2:19">
      <c r="B73" s="19">
        <v>45580</v>
      </c>
      <c r="D73" s="4">
        <v>727.22</v>
      </c>
      <c r="F73" s="33" t="s">
        <v>101</v>
      </c>
      <c r="G73" s="17"/>
      <c r="H73" s="19">
        <v>45641</v>
      </c>
      <c r="J73" s="4">
        <v>900</v>
      </c>
      <c r="L73" s="20" t="s">
        <v>102</v>
      </c>
      <c r="N73" s="35">
        <v>45573</v>
      </c>
      <c r="R73" s="4">
        <v>-10000</v>
      </c>
      <c r="S73" s="33" t="s">
        <v>28</v>
      </c>
    </row>
    <row r="74" spans="2:19">
      <c r="B74" s="19">
        <v>45611</v>
      </c>
      <c r="E74" s="4">
        <v>-357</v>
      </c>
      <c r="F74" s="33" t="s">
        <v>103</v>
      </c>
      <c r="G74" s="17"/>
      <c r="H74" s="19">
        <v>45644</v>
      </c>
      <c r="K74" s="4">
        <v>-1287</v>
      </c>
      <c r="L74" s="33" t="s">
        <v>104</v>
      </c>
      <c r="N74" s="35">
        <v>45592</v>
      </c>
      <c r="Q74" s="4">
        <v>-264</v>
      </c>
      <c r="S74" s="33" t="s">
        <v>105</v>
      </c>
    </row>
    <row r="75" spans="2:19">
      <c r="B75" s="19">
        <v>45626</v>
      </c>
      <c r="C75" s="1"/>
      <c r="E75" s="4">
        <v>-452</v>
      </c>
      <c r="F75" s="33" t="s">
        <v>106</v>
      </c>
      <c r="G75" s="17"/>
      <c r="H75" s="19">
        <v>45646</v>
      </c>
      <c r="K75" s="4">
        <f>-CostBlocks24!$I$17</f>
        <v>-742</v>
      </c>
      <c r="L75" s="33" t="s">
        <v>107</v>
      </c>
      <c r="N75" s="35" t="s">
        <v>108</v>
      </c>
      <c r="R75" s="4">
        <v>-10000</v>
      </c>
      <c r="S75" s="33" t="s">
        <v>28</v>
      </c>
    </row>
    <row r="76" spans="2:19">
      <c r="B76" s="19">
        <v>45632</v>
      </c>
      <c r="C76" s="1"/>
      <c r="E76" s="4">
        <v>-8500</v>
      </c>
      <c r="F76" s="33" t="s">
        <v>109</v>
      </c>
      <c r="G76" s="17"/>
      <c r="H76" s="19">
        <v>45649</v>
      </c>
      <c r="J76" s="4">
        <v>15500</v>
      </c>
      <c r="L76" s="45" t="s">
        <v>28</v>
      </c>
      <c r="M76" s="4"/>
      <c r="N76" s="35">
        <v>45646</v>
      </c>
      <c r="P76" s="4">
        <v>16800</v>
      </c>
      <c r="S76" s="20" t="s">
        <v>110</v>
      </c>
    </row>
    <row r="77" spans="2:19">
      <c r="B77" s="19">
        <v>45640</v>
      </c>
      <c r="C77" s="1"/>
      <c r="E77" s="4">
        <v>-144</v>
      </c>
      <c r="F77" s="33" t="s">
        <v>111</v>
      </c>
      <c r="G77" s="17"/>
      <c r="H77" s="19">
        <v>45656</v>
      </c>
      <c r="K77" s="4">
        <v>-1247</v>
      </c>
      <c r="L77" s="46" t="s">
        <v>112</v>
      </c>
      <c r="M77" s="4"/>
      <c r="N77" s="35">
        <v>45647</v>
      </c>
      <c r="R77" s="4">
        <v>-15500</v>
      </c>
      <c r="S77" s="33" t="s">
        <v>28</v>
      </c>
    </row>
    <row r="78" spans="2:19">
      <c r="B78" s="19">
        <v>45657</v>
      </c>
      <c r="E78" s="4">
        <v>-756.5</v>
      </c>
      <c r="F78" s="20" t="s">
        <v>113</v>
      </c>
      <c r="G78" s="17"/>
      <c r="H78" s="19">
        <v>45657</v>
      </c>
      <c r="K78" s="4">
        <v>-167.11</v>
      </c>
      <c r="L78" s="20" t="s">
        <v>114</v>
      </c>
      <c r="M78" s="17"/>
      <c r="N78" s="19">
        <v>45657</v>
      </c>
      <c r="Q78" s="4">
        <f>-6*CostBlocks24!$C$24+147.83</f>
        <v>-752.17</v>
      </c>
      <c r="S78" s="20" t="s">
        <v>115</v>
      </c>
    </row>
    <row r="79" spans="2:19">
      <c r="B79" s="14">
        <v>45657</v>
      </c>
      <c r="C79" s="15">
        <f>SUM(C71:E78)</f>
        <v>404.28000000000247</v>
      </c>
      <c r="D79" s="15"/>
      <c r="E79" s="15"/>
      <c r="F79" s="16"/>
      <c r="G79" s="17"/>
      <c r="H79" s="14">
        <v>45657</v>
      </c>
      <c r="I79" s="15">
        <f>SUM(I71:K78)</f>
        <v>33526</v>
      </c>
      <c r="J79" s="15"/>
      <c r="K79" s="15"/>
      <c r="L79" s="28"/>
      <c r="M79" s="4"/>
      <c r="N79" s="14">
        <v>45657</v>
      </c>
      <c r="O79" s="15">
        <f>SUM(O71:R78)</f>
        <v>6627.83</v>
      </c>
      <c r="P79" s="15"/>
      <c r="Q79" s="15"/>
      <c r="R79" s="15"/>
      <c r="S79" s="28"/>
    </row>
    <row r="80" spans="2:19">
      <c r="F80" s="17"/>
      <c r="G80" s="17"/>
    </row>
    <row r="81" spans="2:18">
      <c r="B81" s="47" t="s">
        <v>116</v>
      </c>
      <c r="C81" s="48">
        <f>C79+O79+I79</f>
        <v>40558.11</v>
      </c>
      <c r="G81" s="17"/>
      <c r="O81" s="49" t="s">
        <v>117</v>
      </c>
      <c r="P81" s="50">
        <f>D8+D27+P68+P72+P76</f>
        <v>70800</v>
      </c>
    </row>
    <row r="82" spans="2:18">
      <c r="G82" s="17"/>
      <c r="O82" s="118" t="s">
        <v>165</v>
      </c>
      <c r="P82" s="4">
        <f>SUM(P68+P72+P76)</f>
        <v>48000</v>
      </c>
    </row>
    <row r="83" spans="2:18">
      <c r="B83" s="51"/>
      <c r="C83" s="51"/>
      <c r="G83" s="17"/>
    </row>
    <row r="84" spans="2:18">
      <c r="F84" s="17"/>
      <c r="G84" s="17"/>
      <c r="N84" s="18"/>
    </row>
    <row r="85" spans="2:18">
      <c r="G85" s="17"/>
      <c r="N85" s="18"/>
    </row>
    <row r="86" spans="2:18">
      <c r="B86" s="6"/>
      <c r="G86" s="17"/>
      <c r="N86" s="18"/>
    </row>
    <row r="87" spans="2:18">
      <c r="G87" s="17"/>
      <c r="N87" s="18"/>
    </row>
    <row r="88" spans="2:18">
      <c r="G88" s="17"/>
      <c r="N88" s="18"/>
    </row>
    <row r="89" spans="2:18">
      <c r="G89" s="17"/>
      <c r="N89" s="18"/>
    </row>
    <row r="90" spans="2:18">
      <c r="G90" s="17"/>
      <c r="N90" s="18"/>
    </row>
    <row r="91" spans="2:18">
      <c r="F91" s="17"/>
      <c r="G91" s="17"/>
      <c r="N91" s="18"/>
    </row>
    <row r="92" spans="2:18">
      <c r="F92" s="17"/>
      <c r="G92" s="17"/>
      <c r="N92" s="18"/>
    </row>
    <row r="93" spans="2:18">
      <c r="F93" s="17"/>
      <c r="G93" s="17"/>
      <c r="N93" s="18"/>
    </row>
    <row r="94" spans="2:18">
      <c r="F94" s="17"/>
      <c r="G94" s="17"/>
      <c r="N94" s="18"/>
    </row>
    <row r="95" spans="2:18">
      <c r="F95" s="17"/>
      <c r="G95" s="17"/>
    </row>
    <row r="96" spans="2:18">
      <c r="G96" s="17"/>
      <c r="O96" s="3"/>
      <c r="P96" s="2"/>
      <c r="R96" s="2"/>
    </row>
    <row r="97" spans="6:19">
      <c r="F97" s="17"/>
      <c r="G97" s="17"/>
      <c r="O97" s="3"/>
      <c r="P97" s="2"/>
      <c r="R97" s="2"/>
    </row>
    <row r="98" spans="6:19">
      <c r="G98" s="17"/>
      <c r="O98" s="3"/>
      <c r="P98" s="2"/>
      <c r="R98" s="2"/>
    </row>
    <row r="99" spans="6:19">
      <c r="G99" s="17"/>
      <c r="H99" s="52"/>
      <c r="O99" s="3"/>
      <c r="P99" s="2"/>
      <c r="Q99" s="2"/>
    </row>
    <row r="100" spans="6:19">
      <c r="F100" s="17"/>
      <c r="G100" s="17"/>
      <c r="H100" s="52"/>
      <c r="O100" s="3"/>
    </row>
    <row r="101" spans="6:19">
      <c r="G101" s="17"/>
      <c r="H101" s="52"/>
      <c r="O101" s="3"/>
      <c r="S101" s="17"/>
    </row>
    <row r="102" spans="6:19">
      <c r="G102" s="17"/>
      <c r="H102" s="52"/>
      <c r="O102" s="3"/>
      <c r="S102" s="17"/>
    </row>
    <row r="103" spans="6:19">
      <c r="F103" s="17"/>
      <c r="G103" s="17"/>
      <c r="H103" s="52"/>
      <c r="O103" s="3"/>
      <c r="S103" s="17"/>
    </row>
    <row r="104" spans="6:19">
      <c r="F104" s="17"/>
      <c r="G104" s="17"/>
      <c r="H104" s="52"/>
      <c r="O104" s="3"/>
      <c r="S104" s="17"/>
    </row>
    <row r="105" spans="6:19">
      <c r="F105" s="17"/>
      <c r="G105" s="17"/>
      <c r="H105" s="52"/>
      <c r="O105" s="3"/>
      <c r="S105" s="17"/>
    </row>
    <row r="106" spans="6:19">
      <c r="G106" s="17"/>
      <c r="H106" s="52"/>
      <c r="O106" s="3"/>
      <c r="S106" s="17"/>
    </row>
    <row r="107" spans="6:19">
      <c r="F107" s="17"/>
      <c r="G107" s="17"/>
      <c r="H107" s="52"/>
      <c r="O107" s="3"/>
      <c r="S107" s="17"/>
    </row>
    <row r="108" spans="6:19">
      <c r="F108" s="17"/>
      <c r="G108" s="17"/>
      <c r="H108" s="52"/>
      <c r="O108" s="3"/>
      <c r="S108" s="17"/>
    </row>
    <row r="109" spans="6:19">
      <c r="F109" s="17"/>
      <c r="G109" s="17"/>
      <c r="H109" s="52"/>
      <c r="O109" s="3"/>
      <c r="S109" s="17"/>
    </row>
    <row r="110" spans="6:19">
      <c r="F110" s="17"/>
      <c r="G110" s="17"/>
      <c r="H110" s="52"/>
      <c r="O110" s="3"/>
      <c r="S110" s="17"/>
    </row>
    <row r="111" spans="6:19">
      <c r="G111" s="17"/>
      <c r="H111" s="52"/>
      <c r="O111" s="3"/>
    </row>
    <row r="112" spans="6:19">
      <c r="G112" s="17"/>
      <c r="H112" s="52"/>
      <c r="O112" s="3"/>
    </row>
    <row r="113" spans="3:19">
      <c r="G113" s="17"/>
      <c r="H113" s="52"/>
      <c r="O113" s="3"/>
    </row>
    <row r="114" spans="3:19">
      <c r="F114" s="17"/>
      <c r="G114" s="17"/>
      <c r="O114" s="53"/>
    </row>
    <row r="115" spans="3:19">
      <c r="F115" s="17"/>
      <c r="G115" s="17"/>
      <c r="O115" s="3"/>
      <c r="S115" s="17"/>
    </row>
    <row r="116" spans="3:19">
      <c r="C116" s="54"/>
      <c r="D116" s="54"/>
      <c r="F116" s="17"/>
      <c r="G116" s="17"/>
      <c r="O116" s="3"/>
    </row>
    <row r="117" spans="3:19">
      <c r="F117" s="17"/>
      <c r="G117" s="17"/>
      <c r="O117" s="3"/>
      <c r="S117" s="17"/>
    </row>
    <row r="118" spans="3:19">
      <c r="F118" s="17"/>
      <c r="G118" s="17"/>
      <c r="O118" s="3"/>
      <c r="S118" s="17"/>
    </row>
    <row r="119" spans="3:19">
      <c r="O119" s="3"/>
      <c r="S119" s="17"/>
    </row>
  </sheetData>
  <mergeCells count="1">
    <mergeCell ref="B1:E1"/>
  </mergeCells>
  <pageMargins left="0" right="0" top="0.39375000000000004" bottom="0.39375000000000004" header="0" footer="0"/>
  <pageSetup fitToWidth="0" orientation="portrait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55"/>
  <sheetViews>
    <sheetView zoomScale="110" workbookViewId="0">
      <selection activeCell="I13" sqref="I13"/>
    </sheetView>
  </sheetViews>
  <sheetFormatPr baseColWidth="10" defaultColWidth="14.1640625" defaultRowHeight="15"/>
  <cols>
    <col min="1" max="1" width="2.5" style="55" customWidth="1"/>
    <col min="2" max="2" width="37.83203125" style="55" customWidth="1"/>
    <col min="3" max="3" width="14.33203125" style="55" customWidth="1"/>
    <col min="4" max="4" width="2.5" style="55" customWidth="1"/>
    <col min="5" max="5" width="41.6640625" style="55" customWidth="1"/>
    <col min="6" max="6" width="13.33203125" style="56" customWidth="1"/>
    <col min="7" max="7" width="2.5" style="55" customWidth="1"/>
    <col min="8" max="8" width="29.5" style="56" customWidth="1"/>
    <col min="9" max="9" width="13.1640625" style="56" customWidth="1"/>
    <col min="10" max="10" width="2.5" style="55" customWidth="1"/>
    <col min="11" max="11" width="25.33203125" style="55" customWidth="1"/>
    <col min="12" max="12" width="10.83203125" style="57" customWidth="1"/>
    <col min="13" max="16384" width="14.1640625" style="55"/>
  </cols>
  <sheetData>
    <row r="1" spans="2:11">
      <c r="B1" s="58"/>
      <c r="C1" s="59"/>
      <c r="E1" s="58"/>
      <c r="F1" s="59"/>
      <c r="H1" s="58"/>
    </row>
    <row r="2" spans="2:11">
      <c r="B2" s="60" t="s">
        <v>118</v>
      </c>
      <c r="C2" s="61"/>
      <c r="E2" s="62" t="s">
        <v>119</v>
      </c>
      <c r="F2" s="63"/>
      <c r="G2" s="56"/>
      <c r="H2" s="64" t="s">
        <v>120</v>
      </c>
      <c r="I2" s="65"/>
    </row>
    <row r="3" spans="2:11">
      <c r="B3" s="66" t="s">
        <v>121</v>
      </c>
      <c r="C3" s="67">
        <v>22800</v>
      </c>
      <c r="E3" s="68"/>
      <c r="F3" s="69"/>
      <c r="G3" s="56"/>
      <c r="H3" s="70"/>
      <c r="I3" s="65"/>
      <c r="J3" s="71"/>
    </row>
    <row r="4" spans="2:11">
      <c r="B4" s="66" t="s">
        <v>122</v>
      </c>
      <c r="C4" s="67">
        <v>46200</v>
      </c>
      <c r="E4" s="68" t="s">
        <v>123</v>
      </c>
      <c r="F4" s="72">
        <v>900</v>
      </c>
      <c r="G4" s="73"/>
      <c r="H4" s="70" t="s">
        <v>124</v>
      </c>
      <c r="I4" s="65">
        <v>350</v>
      </c>
    </row>
    <row r="5" spans="2:11">
      <c r="B5" s="66"/>
      <c r="C5" s="67"/>
      <c r="E5" s="68" t="s">
        <v>125</v>
      </c>
      <c r="F5" s="72">
        <v>250</v>
      </c>
      <c r="G5" s="56"/>
      <c r="H5" s="65" t="s">
        <v>126</v>
      </c>
      <c r="I5" s="65">
        <v>1287</v>
      </c>
    </row>
    <row r="6" spans="2:11">
      <c r="B6" s="74" t="s">
        <v>127</v>
      </c>
      <c r="C6" s="75">
        <f>SUM(C3:C4)</f>
        <v>69000</v>
      </c>
      <c r="E6" s="68" t="s">
        <v>128</v>
      </c>
      <c r="F6" s="72">
        <v>150</v>
      </c>
      <c r="G6" s="56"/>
      <c r="H6" s="70" t="s">
        <v>129</v>
      </c>
      <c r="I6" s="65">
        <v>1500</v>
      </c>
    </row>
    <row r="7" spans="2:11">
      <c r="C7" s="59"/>
      <c r="E7" s="76" t="s">
        <v>130</v>
      </c>
      <c r="F7" s="77">
        <v>981.54</v>
      </c>
      <c r="G7" s="56"/>
      <c r="H7" s="70" t="s">
        <v>131</v>
      </c>
      <c r="I7" s="65">
        <v>600</v>
      </c>
    </row>
    <row r="8" spans="2:11">
      <c r="C8" s="56"/>
      <c r="E8" s="68" t="s">
        <v>132</v>
      </c>
      <c r="F8" s="72">
        <v>897.25</v>
      </c>
      <c r="G8" s="56"/>
      <c r="H8" s="70" t="s">
        <v>133</v>
      </c>
      <c r="I8" s="65">
        <v>500</v>
      </c>
    </row>
    <row r="9" spans="2:11">
      <c r="B9" s="78" t="s">
        <v>39</v>
      </c>
      <c r="C9" s="79"/>
      <c r="E9" s="68" t="s">
        <v>134</v>
      </c>
      <c r="F9" s="72">
        <v>800</v>
      </c>
      <c r="G9" s="56"/>
      <c r="H9" s="80" t="s">
        <v>127</v>
      </c>
      <c r="I9" s="81">
        <f>SUM(I4:I8)</f>
        <v>4237</v>
      </c>
    </row>
    <row r="10" spans="2:11">
      <c r="B10" s="82" t="s">
        <v>135</v>
      </c>
      <c r="C10" s="83">
        <v>750</v>
      </c>
      <c r="E10" s="76" t="s">
        <v>136</v>
      </c>
      <c r="F10" s="77">
        <v>1000</v>
      </c>
      <c r="G10" s="56"/>
      <c r="I10" s="55"/>
    </row>
    <row r="11" spans="2:11">
      <c r="B11" s="82" t="s">
        <v>137</v>
      </c>
      <c r="C11" s="83">
        <v>200</v>
      </c>
      <c r="D11" s="56"/>
      <c r="E11" s="68" t="s">
        <v>138</v>
      </c>
      <c r="F11" s="72">
        <v>1500</v>
      </c>
      <c r="G11" s="56"/>
      <c r="H11" s="84" t="s">
        <v>139</v>
      </c>
      <c r="I11" s="85"/>
    </row>
    <row r="12" spans="2:11">
      <c r="B12" s="82" t="s">
        <v>140</v>
      </c>
      <c r="C12" s="83">
        <v>43</v>
      </c>
      <c r="D12" s="56"/>
      <c r="E12" s="68" t="s">
        <v>141</v>
      </c>
      <c r="F12" s="72">
        <v>250</v>
      </c>
      <c r="G12" s="56"/>
      <c r="H12" s="86"/>
      <c r="I12" s="85"/>
    </row>
    <row r="13" spans="2:11">
      <c r="B13" s="82" t="s">
        <v>142</v>
      </c>
      <c r="C13" s="83">
        <v>200</v>
      </c>
      <c r="D13" s="56"/>
      <c r="E13" s="87" t="s">
        <v>127</v>
      </c>
      <c r="F13" s="88">
        <f>SUM(F4:F12)</f>
        <v>6728.79</v>
      </c>
      <c r="H13" s="86" t="s">
        <v>143</v>
      </c>
      <c r="I13" s="85">
        <v>342</v>
      </c>
    </row>
    <row r="14" spans="2:11">
      <c r="B14" s="82" t="s">
        <v>144</v>
      </c>
      <c r="C14" s="83">
        <v>29</v>
      </c>
      <c r="E14" s="89" t="s">
        <v>145</v>
      </c>
      <c r="F14" s="90">
        <f>SUM(F4:F7)</f>
        <v>2281.54</v>
      </c>
      <c r="G14" s="56"/>
      <c r="H14" s="86" t="s">
        <v>146</v>
      </c>
      <c r="I14" s="85">
        <v>100</v>
      </c>
      <c r="J14" s="56"/>
      <c r="K14" s="58"/>
    </row>
    <row r="15" spans="2:11">
      <c r="B15" s="82" t="s">
        <v>147</v>
      </c>
      <c r="C15" s="83">
        <v>80</v>
      </c>
      <c r="E15" s="91" t="s">
        <v>148</v>
      </c>
      <c r="F15" s="92">
        <f>SUM(F4:F12)-F14</f>
        <v>4447.25</v>
      </c>
      <c r="G15" s="56"/>
      <c r="H15" s="86" t="s">
        <v>149</v>
      </c>
      <c r="I15" s="85">
        <v>300</v>
      </c>
      <c r="J15" s="93"/>
    </row>
    <row r="16" spans="2:11">
      <c r="B16" s="82" t="s">
        <v>150</v>
      </c>
      <c r="C16" s="83">
        <v>22</v>
      </c>
      <c r="G16" s="56"/>
      <c r="H16" s="84"/>
      <c r="I16" s="84"/>
    </row>
    <row r="17" spans="2:11">
      <c r="B17" s="82"/>
      <c r="C17" s="83"/>
      <c r="E17" s="94" t="s">
        <v>151</v>
      </c>
      <c r="F17" s="95"/>
      <c r="G17" s="56"/>
      <c r="H17" s="96" t="s">
        <v>127</v>
      </c>
      <c r="I17" s="97">
        <f>SUM(I13:I15)</f>
        <v>742</v>
      </c>
    </row>
    <row r="18" spans="2:11">
      <c r="B18" s="98" t="s">
        <v>152</v>
      </c>
      <c r="C18" s="99">
        <f>SUM(C10:C17)</f>
        <v>1324</v>
      </c>
      <c r="E18" s="100"/>
      <c r="F18" s="95"/>
      <c r="G18" s="56"/>
    </row>
    <row r="19" spans="2:11">
      <c r="E19" s="100" t="s">
        <v>153</v>
      </c>
      <c r="F19" s="95">
        <v>452</v>
      </c>
      <c r="G19" s="56"/>
      <c r="H19" s="101" t="s">
        <v>154</v>
      </c>
      <c r="I19" s="102"/>
    </row>
    <row r="20" spans="2:11">
      <c r="E20" s="100" t="s">
        <v>155</v>
      </c>
      <c r="F20" s="95">
        <v>1023</v>
      </c>
      <c r="G20" s="56"/>
      <c r="H20" s="101"/>
      <c r="I20" s="102"/>
    </row>
    <row r="21" spans="2:11">
      <c r="B21" s="103" t="s">
        <v>156</v>
      </c>
      <c r="C21" s="104"/>
      <c r="E21" s="100" t="s">
        <v>157</v>
      </c>
      <c r="F21" s="95">
        <v>500</v>
      </c>
      <c r="G21" s="56"/>
      <c r="H21" s="102" t="s">
        <v>158</v>
      </c>
      <c r="I21" s="102">
        <f>F24</f>
        <v>2075</v>
      </c>
      <c r="K21" s="105"/>
    </row>
    <row r="22" spans="2:11">
      <c r="B22" s="106" t="s">
        <v>159</v>
      </c>
      <c r="C22" s="107">
        <v>130</v>
      </c>
      <c r="E22" s="100" t="s">
        <v>160</v>
      </c>
      <c r="F22" s="95">
        <v>100</v>
      </c>
      <c r="G22" s="56"/>
      <c r="H22" s="102" t="s">
        <v>161</v>
      </c>
      <c r="I22" s="102">
        <f>I17</f>
        <v>742</v>
      </c>
    </row>
    <row r="23" spans="2:11">
      <c r="B23" s="106" t="s">
        <v>162</v>
      </c>
      <c r="C23" s="107">
        <v>20</v>
      </c>
      <c r="E23" s="94"/>
      <c r="F23" s="108"/>
      <c r="G23" s="56"/>
      <c r="H23" s="102" t="s">
        <v>163</v>
      </c>
      <c r="I23" s="102">
        <f>I9</f>
        <v>4237</v>
      </c>
      <c r="K23" s="71"/>
    </row>
    <row r="24" spans="2:11">
      <c r="B24" s="109" t="s">
        <v>127</v>
      </c>
      <c r="C24" s="110">
        <f>SUM(C22:C23)</f>
        <v>150</v>
      </c>
      <c r="E24" s="111" t="s">
        <v>127</v>
      </c>
      <c r="F24" s="112">
        <f>SUM(F19:F22)</f>
        <v>2075</v>
      </c>
      <c r="G24" s="56"/>
      <c r="H24" s="113" t="s">
        <v>164</v>
      </c>
      <c r="I24" s="113">
        <f>SUM(I21:I23)</f>
        <v>7054</v>
      </c>
      <c r="K24" s="58"/>
    </row>
    <row r="25" spans="2:11">
      <c r="G25" s="56"/>
      <c r="I25" s="55"/>
      <c r="K25" s="58"/>
    </row>
    <row r="26" spans="2:11">
      <c r="F26" s="55"/>
      <c r="G26" s="56"/>
      <c r="I26" s="55"/>
    </row>
    <row r="27" spans="2:11">
      <c r="G27" s="56"/>
    </row>
    <row r="28" spans="2:11">
      <c r="G28" s="71"/>
    </row>
    <row r="29" spans="2:11">
      <c r="E29" s="114"/>
      <c r="G29" s="56"/>
    </row>
    <row r="30" spans="2:11">
      <c r="E30" s="115"/>
      <c r="G30" s="56"/>
    </row>
    <row r="31" spans="2:11">
      <c r="E31" s="115"/>
      <c r="G31" s="56"/>
    </row>
    <row r="32" spans="2:11">
      <c r="E32" s="115"/>
      <c r="G32" s="56"/>
    </row>
    <row r="33" spans="5:10">
      <c r="E33" s="115"/>
      <c r="G33" s="56"/>
    </row>
    <row r="34" spans="5:10">
      <c r="G34" s="56"/>
    </row>
    <row r="35" spans="5:10">
      <c r="G35" s="56"/>
    </row>
    <row r="36" spans="5:10">
      <c r="G36" s="56"/>
      <c r="J36" s="56"/>
    </row>
    <row r="37" spans="5:10">
      <c r="G37" s="56"/>
      <c r="J37" s="56"/>
    </row>
    <row r="38" spans="5:10">
      <c r="G38" s="56"/>
      <c r="J38" s="56"/>
    </row>
    <row r="39" spans="5:10">
      <c r="G39" s="56"/>
    </row>
    <row r="40" spans="5:10">
      <c r="G40" s="56"/>
    </row>
    <row r="41" spans="5:10">
      <c r="G41" s="56"/>
    </row>
    <row r="42" spans="5:10">
      <c r="F42" s="55"/>
      <c r="H42" s="55"/>
      <c r="I42" s="55"/>
    </row>
    <row r="43" spans="5:10">
      <c r="F43" s="55"/>
      <c r="H43" s="55"/>
      <c r="I43" s="55"/>
    </row>
    <row r="55" spans="3:3">
      <c r="C55" s="116"/>
    </row>
  </sheetData>
  <pageMargins left="0" right="0" top="0.39375000000000004" bottom="0.39375000000000004" header="0" footer="0"/>
  <pageSetup fitToWidth="0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Overview24</vt:lpstr>
      <vt:lpstr>CostBlocks24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Bernd Malle</cp:lastModifiedBy>
  <cp:revision>15</cp:revision>
  <dcterms:created xsi:type="dcterms:W3CDTF">2023-03-20T04:22:00Z</dcterms:created>
  <dcterms:modified xsi:type="dcterms:W3CDTF">2025-06-07T09:20:42Z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