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76ADFCFA-846A-1E43-AC82-DAFF4A8C1AE0}" xr6:coauthVersionLast="47" xr6:coauthVersionMax="47" xr10:uidLastSave="{00000000-0000-0000-0000-000000000000}"/>
  <bookViews>
    <workbookView xWindow="0" yWindow="800" windowWidth="34200" windowHeight="2144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L11" i="2"/>
  <c r="L20" i="2"/>
  <c r="F34" i="2"/>
  <c r="C36" i="2"/>
  <c r="C41" i="2"/>
  <c r="E97" i="1"/>
  <c r="F37" i="2" l="1"/>
  <c r="L24" i="2"/>
  <c r="E110" i="1" s="1"/>
  <c r="L15" i="2"/>
  <c r="E102" i="1" s="1"/>
  <c r="L114" i="1"/>
  <c r="M111" i="1" s="1"/>
  <c r="J114" i="1"/>
  <c r="I24" i="2"/>
  <c r="E47" i="1" s="1"/>
  <c r="C17" i="2"/>
  <c r="K103" i="1" s="1"/>
  <c r="F19" i="2"/>
  <c r="F23" i="2" s="1"/>
  <c r="C12" i="2"/>
  <c r="E103" i="1" s="1"/>
  <c r="I17" i="2"/>
  <c r="E44" i="1" s="1"/>
  <c r="I11" i="2"/>
  <c r="E53" i="1" s="1"/>
  <c r="F11" i="2"/>
  <c r="F22" i="2" s="1"/>
  <c r="O7" i="2"/>
  <c r="O10" i="2" s="1"/>
  <c r="E30" i="1" s="1"/>
  <c r="E79" i="1"/>
  <c r="E67" i="1"/>
  <c r="E49" i="1"/>
  <c r="C13" i="1"/>
  <c r="C20" i="1" s="1"/>
  <c r="E50" i="1" l="1"/>
  <c r="E111" i="1"/>
  <c r="K75" i="1"/>
  <c r="K109" i="1"/>
  <c r="K39" i="1"/>
  <c r="F24" i="2"/>
  <c r="C37" i="1"/>
  <c r="C40" i="1" s="1"/>
  <c r="C46" i="1" s="1"/>
  <c r="C51" i="1" s="1"/>
  <c r="C63" i="1" s="1"/>
  <c r="C70" i="1" s="1"/>
  <c r="E75" i="1"/>
  <c r="K114" i="1" l="1"/>
  <c r="I40" i="1"/>
  <c r="I83" i="1" s="1"/>
  <c r="I104" i="1" s="1"/>
  <c r="C83" i="1"/>
  <c r="C91" i="1" s="1"/>
  <c r="C98" i="1" l="1"/>
  <c r="C104" i="1" s="1"/>
  <c r="C112" i="1" s="1"/>
  <c r="M110" i="1"/>
  <c r="M114" i="1" s="1"/>
  <c r="I112" i="1"/>
  <c r="C114" i="1" l="1"/>
</calcChain>
</file>

<file path=xl/sharedStrings.xml><?xml version="1.0" encoding="utf-8"?>
<sst xmlns="http://schemas.openxmlformats.org/spreadsheetml/2006/main" count="234" uniqueCount="170">
  <si>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</si>
  <si>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</si>
  <si>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</si>
  <si>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</si>
  <si>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</si>
  <si>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</si>
  <si>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</si>
  <si>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</si>
  <si>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</si>
  <si>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</si>
  <si>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</si>
  <si>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</si>
  <si>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</si>
  <si>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</si>
  <si>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</si>
  <si>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</si>
  <si>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</si>
  <si>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</si>
  <si>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</si>
  <si>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</si>
  <si>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</si>
  <si>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</si>
  <si>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</si>
  <si>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</si>
  <si>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</si>
  <si>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</si>
  <si>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</si>
  <si>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</si>
  <si>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</si>
  <si>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</si>
  <si>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</si>
  <si>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</si>
  <si>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</si>
  <si>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</si>
  <si>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</si>
  <si>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</si>
  <si>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</si>
  <si>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</si>
  <si>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</si>
  <si>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</si>
  <si>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</si>
  <si>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</si>
  <si>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</si>
  <si>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</si>
  <si>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</si>
  <si>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</si>
  <si>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</si>
  <si>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</si>
  <si>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</si>
  <si>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</si>
  <si>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</si>
  <si>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</si>
  <si>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</si>
  <si>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</si>
  <si>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</si>
  <si>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</si>
  <si>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</si>
  <si>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</si>
  <si>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</si>
  <si>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</si>
  <si>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</si>
  <si>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</si>
  <si>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</si>
  <si>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</si>
  <si>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</si>
  <si>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</si>
  <si>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</si>
  <si>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</si>
  <si>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</si>
  <si>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</si>
  <si>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</si>
  <si>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</si>
  <si>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</si>
  <si>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</si>
  <si>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</si>
  <si>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</si>
  <si>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</si>
  <si>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</si>
  <si>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</si>
  <si>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</si>
  <si>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</si>
  <si>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</si>
  <si>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</si>
  <si>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SustSol 25p3</t>
  </si>
  <si>
    <t>Monthly costs Q3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</si>
  <si>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</si>
  <si>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</si>
  <si>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</si>
  <si>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</si>
  <si>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</si>
  <si>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</si>
  <si>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</si>
  <si>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</si>
  <si>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</si>
  <si>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</si>
  <si>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Thailand (9.1. - 7.2.)</t>
  </si>
  <si>
    <t>Graz (5.5. - 25.5.)</t>
  </si>
  <si>
    <t>Vietnam (Jun-Sep)</t>
  </si>
  <si>
    <t>Kitchen Castle</t>
  </si>
  <si>
    <t>Flight</t>
  </si>
  <si>
    <t>Flight one-way</t>
  </si>
  <si>
    <t>Hotel</t>
  </si>
  <si>
    <t>Castlen</t>
  </si>
  <si>
    <t>Airbnb</t>
  </si>
  <si>
    <t>Transportation</t>
  </si>
  <si>
    <t>Ohr-Bite</t>
  </si>
  <si>
    <t>Life</t>
  </si>
  <si>
    <t>Airports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</si>
  <si>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</si>
  <si>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</si>
  <si>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</si>
  <si>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</si>
  <si>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</si>
  <si>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</si>
  <si>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</si>
  <si>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</si>
  <si>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</si>
  <si>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</si>
  <si>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</si>
  <si>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</si>
  <si>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</si>
  <si>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</si>
  <si>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</si>
  <si>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</si>
  <si>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</si>
  <si>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</si>
  <si>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</si>
  <si>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</si>
  <si>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</si>
  <si>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</si>
  <si>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</si>
  <si>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</si>
  <si>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</si>
  <si>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</si>
  <si>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</si>
  <si>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</si>
  <si>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</si>
  <si>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</si>
  <si>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</si>
  <si>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</si>
  <si>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</si>
  <si>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</si>
  <si>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</si>
  <si>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</si>
  <si>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</si>
  <si>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</si>
  <si>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</si>
  <si>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</si>
  <si>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</si>
  <si>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deposit back (-costs)</t>
  </si>
  <si>
    <t>Travel Graz (plane, train)</t>
  </si>
  <si>
    <t>Bangkok hotel 09/21-25</t>
  </si>
  <si>
    <t>Lisi Credit</t>
  </si>
  <si>
    <t>Da Nang (2M in 2025)</t>
  </si>
  <si>
    <t>YOLO apt. 2nd rent + electr.</t>
  </si>
  <si>
    <t>Mac Mini</t>
  </si>
  <si>
    <t>Tiger Revenue</t>
  </si>
  <si>
    <t>Reading Glasses</t>
  </si>
  <si>
    <t>SG Incorporation</t>
  </si>
  <si>
    <t>Da Nang (Jan. - Mar.)</t>
  </si>
  <si>
    <t>CostBlocks 2026</t>
  </si>
  <si>
    <t>Apt. + Cow.</t>
  </si>
  <si>
    <t>Mike-backroar</t>
  </si>
  <si>
    <t>Totel</t>
  </si>
  <si>
    <t>Trips (4x)</t>
  </si>
  <si>
    <t>Bangkok (few days)</t>
  </si>
  <si>
    <t>Hue Rail+Hotel+Boat+Grab</t>
  </si>
  <si>
    <t>Hetzner + Hosting + AI</t>
  </si>
  <si>
    <t>Bangalore (Nov-Dec)</t>
  </si>
  <si>
    <t>BG Company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</si>
</sst>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4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  <font>
      <b/>
      <sz val="11"/>
      <color theme="0" tint="-0.14999847407452621"/>
      <name val="LiterationSerif Nerd Font"/>
      <family val="1"/>
    </font>
    <font>
      <sz val="11"/>
      <color theme="0" tint="-0.14999847407452621"/>
      <name val="LiterationSerif Nerd Font"/>
      <family val="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499984740745262"/>
        <bgColor rgb="FFDDDDDD"/>
      </patternFill>
    </fill>
    <fill>
      <patternFill patternType="solid">
        <fgColor rgb="FFFF9933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4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7" fillId="8" borderId="0" xfId="0" applyFont="1" applyFill="1"/>
    <xf numFmtId="165" fontId="18" fillId="8" borderId="0" xfId="0" applyNumberFormat="1" applyFont="1" applyFill="1"/>
    <xf numFmtId="0" fontId="17" fillId="9" borderId="0" xfId="0" applyFont="1" applyFill="1"/>
    <xf numFmtId="169" fontId="18" fillId="9" borderId="0" xfId="0" applyNumberFormat="1" applyFont="1" applyFill="1"/>
    <xf numFmtId="0" fontId="18" fillId="8" borderId="0" xfId="0" applyFont="1" applyFill="1"/>
    <xf numFmtId="0" fontId="18" fillId="9" borderId="0" xfId="0" applyFont="1" applyFill="1"/>
    <xf numFmtId="165" fontId="17" fillId="8" borderId="0" xfId="0" applyNumberFormat="1" applyFont="1" applyFill="1"/>
    <xf numFmtId="169" fontId="17" fillId="9" borderId="0" xfId="0" applyNumberFormat="1" applyFont="1" applyFill="1"/>
    <xf numFmtId="168" fontId="14" fillId="10" borderId="0" xfId="0" applyNumberFormat="1" applyFont="1" applyFill="1"/>
    <xf numFmtId="165" fontId="10" fillId="10" borderId="0" xfId="0" applyNumberFormat="1" applyFont="1" applyFill="1"/>
    <xf numFmtId="0" fontId="19" fillId="11" borderId="0" xfId="0" applyFont="1" applyFill="1"/>
    <xf numFmtId="165" fontId="20" fillId="11" borderId="0" xfId="0" applyNumberFormat="1" applyFont="1" applyFill="1"/>
    <xf numFmtId="0" fontId="14" fillId="12" borderId="0" xfId="0" applyFont="1" applyFill="1"/>
    <xf numFmtId="169" fontId="10" fillId="12" borderId="0" xfId="0" applyNumberFormat="1" applyFont="1" applyFill="1"/>
    <xf numFmtId="168" fontId="10" fillId="10" borderId="0" xfId="0" applyNumberFormat="1" applyFont="1" applyFill="1"/>
    <xf numFmtId="0" fontId="20" fillId="11" borderId="0" xfId="0" applyFont="1" applyFill="1"/>
    <xf numFmtId="0" fontId="10" fillId="12" borderId="0" xfId="0" applyFont="1" applyFill="1"/>
    <xf numFmtId="169" fontId="14" fillId="12" borderId="0" xfId="0" applyNumberFormat="1" applyFont="1" applyFill="1"/>
    <xf numFmtId="165" fontId="14" fillId="10" borderId="0" xfId="0" applyNumberFormat="1" applyFont="1" applyFill="1"/>
    <xf numFmtId="165" fontId="19" fillId="11" borderId="0" xfId="0" applyNumberFormat="1" applyFont="1" applyFill="1"/>
    <xf numFmtId="168" fontId="14" fillId="13" borderId="0" xfId="0" applyNumberFormat="1" applyFont="1" applyFill="1"/>
    <xf numFmtId="165" fontId="10" fillId="13" borderId="0" xfId="0" applyNumberFormat="1" applyFont="1" applyFill="1"/>
    <xf numFmtId="165" fontId="14" fillId="14" borderId="0" xfId="0" applyNumberFormat="1" applyFont="1" applyFill="1"/>
    <xf numFmtId="165" fontId="10" fillId="14" borderId="0" xfId="0" applyNumberFormat="1" applyFont="1" applyFill="1"/>
    <xf numFmtId="0" fontId="10" fillId="13" borderId="0" xfId="0" applyFont="1" applyFill="1"/>
    <xf numFmtId="0" fontId="14" fillId="13" borderId="0" xfId="0" applyFont="1" applyFill="1"/>
    <xf numFmtId="165" fontId="14" fillId="13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5" borderId="0" xfId="0" applyFont="1" applyFill="1"/>
    <xf numFmtId="0" fontId="18" fillId="15" borderId="0" xfId="0" applyFont="1" applyFill="1"/>
    <xf numFmtId="169" fontId="18" fillId="16" borderId="0" xfId="0" applyNumberFormat="1" applyFont="1" applyFill="1"/>
    <xf numFmtId="0" fontId="17" fillId="17" borderId="0" xfId="0" applyFont="1" applyFill="1"/>
    <xf numFmtId="170" fontId="18" fillId="17" borderId="0" xfId="0" applyNumberFormat="1" applyFont="1" applyFill="1"/>
    <xf numFmtId="0" fontId="18" fillId="17" borderId="0" xfId="0" applyFont="1" applyFill="1"/>
    <xf numFmtId="169" fontId="18" fillId="18" borderId="0" xfId="0" applyNumberFormat="1" applyFont="1" applyFill="1"/>
    <xf numFmtId="169" fontId="17" fillId="16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  <xf numFmtId="165" fontId="10" fillId="0" borderId="0" xfId="0" applyNumberFormat="1" applyFont="1" applyBorder="1"/>
    <xf numFmtId="167" fontId="0" fillId="0" borderId="0" xfId="0" applyNumberFormat="1" applyBorder="1"/>
    <xf numFmtId="0" fontId="14" fillId="19" borderId="0" xfId="0" applyFont="1" applyFill="1"/>
    <xf numFmtId="169" fontId="10" fillId="19" borderId="0" xfId="0" applyNumberFormat="1" applyFont="1" applyFill="1"/>
    <xf numFmtId="0" fontId="10" fillId="19" borderId="0" xfId="0" applyFont="1" applyFill="1"/>
    <xf numFmtId="169" fontId="14" fillId="19" borderId="0" xfId="0" applyNumberFormat="1" applyFont="1" applyFill="1"/>
    <xf numFmtId="0" fontId="22" fillId="20" borderId="0" xfId="0" applyFont="1" applyFill="1"/>
    <xf numFmtId="169" fontId="23" fillId="20" borderId="0" xfId="0" applyNumberFormat="1" applyFont="1" applyFill="1"/>
    <xf numFmtId="0" fontId="23" fillId="20" borderId="0" xfId="0" applyFont="1" applyFill="1"/>
    <xf numFmtId="169" fontId="22" fillId="20" borderId="0" xfId="0" applyNumberFormat="1" applyFont="1" applyFill="1"/>
    <xf numFmtId="0" fontId="10" fillId="21" borderId="0" xfId="0" applyFont="1" applyFill="1"/>
    <xf numFmtId="170" fontId="10" fillId="21" borderId="0" xfId="0" applyNumberFormat="1" applyFont="1" applyFill="1"/>
    <xf numFmtId="0" fontId="14" fillId="21" borderId="0" xfId="0" applyFont="1" applyFill="1"/>
    <xf numFmtId="0" fontId="13" fillId="21" borderId="0" xfId="0" applyFont="1" applyFill="1"/>
    <xf numFmtId="170" fontId="13" fillId="21" borderId="0" xfId="0" applyNumberFormat="1" applyFont="1" applyFill="1"/>
    <xf numFmtId="170" fontId="14" fillId="21" borderId="0" xfId="0" applyNumberFormat="1" applyFont="1" applyFill="1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FF9933"/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5"/>
  <sheetViews>
    <sheetView tabSelected="1" topLeftCell="A86" zoomScale="160" zoomScaleNormal="160" workbookViewId="0">
      <selection activeCell="F106" sqref="F106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4" width="10.5" style="4" customWidth="1"/>
    <col min="5" max="5" width="10.83203125" style="4" customWidth="1"/>
    <col min="6" max="6" width="25.832031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95" t="s">
        <v>0</v>
      </c>
      <c r="C1" s="95"/>
      <c r="D1" s="95"/>
      <c r="E1" s="95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132</v>
      </c>
      <c r="K5" s="13" t="s">
        <v>6</v>
      </c>
      <c r="L5" s="15" t="s">
        <v>8</v>
      </c>
      <c r="M5" s="15" t="s">
        <v>133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-3*CostBlocks25!$C$17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144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-CostBlocks25!$C$12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76"/>
      <c r="N60" s="79"/>
    </row>
    <row r="61" spans="2:14" ht="15">
      <c r="B61" s="26">
        <v>45798</v>
      </c>
      <c r="E61" s="4">
        <v>-200</v>
      </c>
      <c r="F61" s="28" t="s">
        <v>63</v>
      </c>
      <c r="H61" s="76"/>
      <c r="N61" s="79"/>
    </row>
    <row r="62" spans="2:14" ht="15">
      <c r="B62" s="26">
        <v>45799</v>
      </c>
      <c r="E62" s="4">
        <v>-160</v>
      </c>
      <c r="F62" s="28" t="s">
        <v>64</v>
      </c>
      <c r="H62" s="77"/>
      <c r="L62" s="4"/>
      <c r="M62" s="4"/>
      <c r="N62" s="80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77"/>
      <c r="L63" s="4"/>
      <c r="M63" s="4"/>
      <c r="N63" s="79"/>
    </row>
    <row r="64" spans="2:14" ht="15">
      <c r="B64" s="26">
        <v>45805</v>
      </c>
      <c r="D64" s="4">
        <v>700</v>
      </c>
      <c r="F64" s="28" t="s">
        <v>66</v>
      </c>
      <c r="H64" s="76"/>
      <c r="N64" s="79"/>
    </row>
    <row r="65" spans="2:14" ht="15">
      <c r="B65" s="26">
        <v>45807</v>
      </c>
      <c r="E65" s="4">
        <v>-589.11</v>
      </c>
      <c r="F65" s="28" t="s">
        <v>68</v>
      </c>
      <c r="H65" s="77"/>
      <c r="L65" s="4"/>
      <c r="M65" s="4"/>
      <c r="N65" s="80"/>
    </row>
    <row r="66" spans="2:14" ht="15">
      <c r="B66" s="26">
        <v>45814</v>
      </c>
      <c r="D66" s="4">
        <v>10200</v>
      </c>
      <c r="F66" s="28" t="s">
        <v>8</v>
      </c>
      <c r="H66" s="77">
        <v>45812</v>
      </c>
      <c r="J66" s="4">
        <v>15200</v>
      </c>
      <c r="L66" s="4"/>
      <c r="M66" s="4"/>
      <c r="N66" s="80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77">
        <v>45812</v>
      </c>
      <c r="L67" s="4">
        <v>-10200</v>
      </c>
      <c r="M67" s="4"/>
      <c r="N67" s="79" t="s">
        <v>8</v>
      </c>
    </row>
    <row r="68" spans="2:14" ht="15">
      <c r="B68" s="26">
        <v>45820</v>
      </c>
      <c r="D68" s="4">
        <v>400</v>
      </c>
      <c r="F68" s="28" t="s">
        <v>70</v>
      </c>
      <c r="H68" s="77"/>
      <c r="L68" s="4"/>
      <c r="M68" s="4"/>
      <c r="N68" s="80"/>
    </row>
    <row r="69" spans="2:14" ht="15">
      <c r="B69" s="26">
        <v>45820</v>
      </c>
      <c r="E69" s="4">
        <v>-1450</v>
      </c>
      <c r="F69" s="28" t="s">
        <v>63</v>
      </c>
      <c r="H69" s="77"/>
      <c r="L69" s="4"/>
      <c r="M69" s="4"/>
      <c r="N69" s="80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77"/>
      <c r="L70" s="4"/>
      <c r="M70" s="4"/>
      <c r="N70" s="80"/>
    </row>
    <row r="71" spans="2:14" ht="15">
      <c r="B71" s="26">
        <v>45830</v>
      </c>
      <c r="E71" s="4">
        <v>-79</v>
      </c>
      <c r="F71" s="27" t="s">
        <v>71</v>
      </c>
      <c r="H71" s="77"/>
      <c r="L71" s="4"/>
      <c r="M71" s="4"/>
      <c r="N71" s="80"/>
    </row>
    <row r="72" spans="2:14" ht="15">
      <c r="B72" s="26">
        <v>45831</v>
      </c>
      <c r="E72" s="4">
        <v>-300</v>
      </c>
      <c r="F72" s="27" t="s">
        <v>72</v>
      </c>
      <c r="H72" s="78"/>
      <c r="I72"/>
      <c r="J72"/>
      <c r="K72"/>
      <c r="L72"/>
      <c r="M72"/>
      <c r="N72" s="81"/>
    </row>
    <row r="73" spans="2:14" ht="15">
      <c r="B73" s="26">
        <v>45835</v>
      </c>
      <c r="E73" s="4">
        <v>-132</v>
      </c>
      <c r="F73" s="27" t="s">
        <v>73</v>
      </c>
      <c r="H73" s="78"/>
      <c r="I73"/>
      <c r="J73"/>
      <c r="K73"/>
      <c r="L73"/>
      <c r="M73"/>
      <c r="N73" s="81"/>
    </row>
    <row r="74" spans="2:14" ht="15">
      <c r="B74" s="26">
        <v>45838</v>
      </c>
      <c r="E74" s="4">
        <v>-66.53</v>
      </c>
      <c r="F74" s="28" t="s">
        <v>74</v>
      </c>
      <c r="H74" s="77">
        <v>45838</v>
      </c>
      <c r="L74" s="4"/>
      <c r="M74" s="4">
        <v>-4707.47</v>
      </c>
      <c r="N74" s="79" t="s">
        <v>67</v>
      </c>
    </row>
    <row r="75" spans="2:14" ht="15">
      <c r="B75" s="26">
        <v>45838</v>
      </c>
      <c r="E75" s="4">
        <f>-3*CostBlocks25!$C$12+E61-E69-52</f>
        <v>-617</v>
      </c>
      <c r="F75" s="28" t="s">
        <v>75</v>
      </c>
      <c r="H75" s="77">
        <v>45838</v>
      </c>
      <c r="K75" s="4">
        <f>-3*CostBlocks25!$C$17</f>
        <v>-528</v>
      </c>
      <c r="L75" s="4"/>
      <c r="M75" s="4"/>
      <c r="N75" s="79" t="s">
        <v>45</v>
      </c>
    </row>
    <row r="76" spans="2:14" ht="15">
      <c r="B76" s="26">
        <v>45840</v>
      </c>
      <c r="D76" s="4">
        <v>1428</v>
      </c>
      <c r="F76" s="28" t="s">
        <v>76</v>
      </c>
      <c r="H76" s="76"/>
      <c r="N76" s="79"/>
    </row>
    <row r="77" spans="2:14" ht="15">
      <c r="B77" s="26">
        <v>45841</v>
      </c>
      <c r="E77" s="4">
        <v>-192</v>
      </c>
      <c r="F77" s="28" t="s">
        <v>77</v>
      </c>
      <c r="H77" s="76"/>
      <c r="N77" s="79"/>
    </row>
    <row r="78" spans="2:14" ht="15">
      <c r="B78" s="26">
        <v>45845</v>
      </c>
      <c r="E78" s="4">
        <v>-1190</v>
      </c>
      <c r="F78" s="27" t="s">
        <v>78</v>
      </c>
      <c r="H78" s="77"/>
      <c r="L78" s="11"/>
      <c r="M78" s="11"/>
      <c r="N78" s="80"/>
    </row>
    <row r="79" spans="2:14" ht="15">
      <c r="B79" s="26">
        <v>45849</v>
      </c>
      <c r="E79" s="4">
        <f>-101.19</f>
        <v>-101.19</v>
      </c>
      <c r="F79" s="27" t="s">
        <v>79</v>
      </c>
      <c r="H79" s="77"/>
      <c r="L79" s="11"/>
      <c r="M79" s="11"/>
      <c r="N79" s="80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80" t="s">
        <v>136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134</v>
      </c>
    </row>
    <row r="82" spans="2:14" ht="15">
      <c r="B82" s="26">
        <v>45854</v>
      </c>
      <c r="E82" s="4">
        <v>-428</v>
      </c>
      <c r="F82" s="27" t="s">
        <v>131</v>
      </c>
      <c r="H82" s="26">
        <v>45854</v>
      </c>
      <c r="M82" s="4">
        <v>428</v>
      </c>
      <c r="N82" s="28" t="s">
        <v>135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137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141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140</v>
      </c>
      <c r="H86" s="26">
        <v>45866</v>
      </c>
      <c r="L86" s="11"/>
      <c r="M86" s="4">
        <v>-536.86</v>
      </c>
      <c r="N86" s="27" t="s">
        <v>143</v>
      </c>
    </row>
    <row r="87" spans="2:14" ht="15">
      <c r="B87" s="26">
        <v>45868</v>
      </c>
      <c r="E87" s="4">
        <v>-3016.58</v>
      </c>
      <c r="F87" s="28" t="s">
        <v>145</v>
      </c>
      <c r="H87" s="26">
        <v>45869</v>
      </c>
      <c r="K87" s="4">
        <v>-150</v>
      </c>
      <c r="L87" s="11"/>
      <c r="M87" s="4"/>
      <c r="N87" s="27" t="s">
        <v>146</v>
      </c>
    </row>
    <row r="88" spans="2:14" ht="15">
      <c r="B88" s="26">
        <v>45869</v>
      </c>
      <c r="E88" s="4">
        <v>-700</v>
      </c>
      <c r="F88" s="27" t="s">
        <v>80</v>
      </c>
      <c r="H88" s="77"/>
      <c r="L88" s="11"/>
      <c r="M88" s="4"/>
      <c r="N88" s="80"/>
    </row>
    <row r="89" spans="2:14" ht="15">
      <c r="B89" s="26">
        <v>45871</v>
      </c>
      <c r="E89" s="4">
        <v>-120</v>
      </c>
      <c r="F89" s="28" t="s">
        <v>147</v>
      </c>
      <c r="H89" s="77"/>
      <c r="L89" s="11"/>
      <c r="M89" s="4"/>
      <c r="N89" s="80"/>
    </row>
    <row r="90" spans="2:14" ht="15">
      <c r="B90" s="26">
        <v>45871</v>
      </c>
      <c r="E90" s="4">
        <v>-100</v>
      </c>
      <c r="F90" s="28" t="s">
        <v>148</v>
      </c>
      <c r="H90" s="77"/>
      <c r="L90" s="11"/>
      <c r="M90" s="4"/>
      <c r="N90" s="80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76"/>
      <c r="N91" s="79"/>
    </row>
    <row r="92" spans="2:14" ht="15">
      <c r="B92" s="26">
        <v>45892</v>
      </c>
      <c r="E92" s="4">
        <v>-882</v>
      </c>
      <c r="F92" s="80" t="s">
        <v>150</v>
      </c>
      <c r="H92" s="76"/>
      <c r="N92" s="79"/>
    </row>
    <row r="93" spans="2:14" ht="15">
      <c r="B93" s="26">
        <v>45892</v>
      </c>
      <c r="E93" s="4">
        <v>-243</v>
      </c>
      <c r="F93" s="80" t="s">
        <v>151</v>
      </c>
      <c r="H93" s="76"/>
      <c r="N93" s="79"/>
    </row>
    <row r="94" spans="2:14" ht="15">
      <c r="B94" s="26">
        <v>45894</v>
      </c>
      <c r="C94" s="1"/>
      <c r="D94" s="93"/>
      <c r="E94" s="4">
        <v>-2000</v>
      </c>
      <c r="F94" s="80" t="s">
        <v>152</v>
      </c>
      <c r="H94" s="76"/>
      <c r="N94" s="79"/>
    </row>
    <row r="95" spans="2:14" ht="15">
      <c r="B95" s="26">
        <v>45895</v>
      </c>
      <c r="E95" s="4">
        <v>-360</v>
      </c>
      <c r="F95" s="80" t="s">
        <v>154</v>
      </c>
      <c r="H95" s="76"/>
      <c r="N95" s="79"/>
    </row>
    <row r="96" spans="2:14" ht="15">
      <c r="B96" s="26">
        <v>45904</v>
      </c>
      <c r="E96" s="4">
        <v>-1000</v>
      </c>
      <c r="F96" s="27" t="s">
        <v>80</v>
      </c>
      <c r="H96" s="76"/>
      <c r="N96" s="79"/>
    </row>
    <row r="97" spans="2:14" ht="15">
      <c r="B97" s="26">
        <v>45904</v>
      </c>
      <c r="E97" s="4">
        <f>-42-20-28-20</f>
        <v>-110</v>
      </c>
      <c r="F97" s="80" t="s">
        <v>166</v>
      </c>
      <c r="H97" s="76"/>
      <c r="N97" s="79"/>
    </row>
    <row r="98" spans="2:14" ht="15">
      <c r="B98" s="20">
        <v>45904</v>
      </c>
      <c r="C98" s="18">
        <f>SUM(C91:E97)</f>
        <v>29240.520000000004</v>
      </c>
      <c r="D98" s="18"/>
      <c r="E98" s="18"/>
      <c r="F98" s="94"/>
      <c r="H98" s="77">
        <v>45904</v>
      </c>
      <c r="J98" s="4">
        <v>18000</v>
      </c>
      <c r="L98" s="4"/>
      <c r="M98" s="4"/>
      <c r="N98" s="79" t="s">
        <v>83</v>
      </c>
    </row>
    <row r="99" spans="2:14" ht="15">
      <c r="B99" s="26">
        <v>45905</v>
      </c>
      <c r="D99" s="4">
        <v>15000</v>
      </c>
      <c r="F99" s="79" t="s">
        <v>8</v>
      </c>
      <c r="H99" s="77">
        <v>45904</v>
      </c>
      <c r="L99" s="4">
        <v>-15000</v>
      </c>
      <c r="M99" s="4"/>
      <c r="N99" s="79" t="s">
        <v>8</v>
      </c>
    </row>
    <row r="100" spans="2:14" ht="15">
      <c r="B100" s="26">
        <v>45905</v>
      </c>
      <c r="E100" s="4">
        <v>-250</v>
      </c>
      <c r="F100" s="79" t="s">
        <v>157</v>
      </c>
      <c r="H100" s="76"/>
      <c r="I100" s="98"/>
      <c r="J100" s="98"/>
      <c r="K100" s="98"/>
      <c r="L100" s="99"/>
      <c r="M100" s="99"/>
      <c r="N100" s="79"/>
    </row>
    <row r="101" spans="2:14" ht="15">
      <c r="B101" s="26">
        <v>45930</v>
      </c>
      <c r="D101" s="4">
        <v>225</v>
      </c>
      <c r="F101" s="79" t="s">
        <v>149</v>
      </c>
      <c r="H101" s="77"/>
      <c r="L101" s="4"/>
      <c r="M101" s="4"/>
      <c r="N101" s="79"/>
    </row>
    <row r="102" spans="2:14" ht="15">
      <c r="B102" s="26">
        <v>45930</v>
      </c>
      <c r="E102" s="4">
        <f>-CostBlocks25!$L$15-E67-E80/2-E81-E77-E85-E79-E84-E86-E88/2-E96/2-E97</f>
        <v>-890.32000000000016</v>
      </c>
      <c r="F102" s="79" t="s">
        <v>142</v>
      </c>
      <c r="H102" s="77"/>
      <c r="N102" s="79"/>
    </row>
    <row r="103" spans="2:14" ht="15">
      <c r="B103" s="26">
        <v>45930</v>
      </c>
      <c r="E103" s="4">
        <f>-3*CostBlocks25!$C$12-E80/2-E88/2-E96/2</f>
        <v>-665</v>
      </c>
      <c r="F103" s="79" t="s">
        <v>84</v>
      </c>
      <c r="H103" s="77">
        <v>45930</v>
      </c>
      <c r="K103" s="4">
        <f>-3*CostBlocks25!$C$17-K80</f>
        <v>-371</v>
      </c>
      <c r="L103" s="4"/>
      <c r="M103" s="4"/>
      <c r="N103" s="79" t="s">
        <v>45</v>
      </c>
    </row>
    <row r="104" spans="2:14" ht="15">
      <c r="B104" s="20">
        <v>45931</v>
      </c>
      <c r="C104" s="18">
        <f>SUM(C98:E103)</f>
        <v>42660.200000000004</v>
      </c>
      <c r="D104" s="18"/>
      <c r="E104" s="18"/>
      <c r="F104" s="22"/>
      <c r="H104" s="92">
        <v>45962</v>
      </c>
      <c r="I104" s="18">
        <f>SUM(I83:M103)</f>
        <v>2864.8499999999985</v>
      </c>
      <c r="J104" s="18"/>
      <c r="K104" s="18"/>
      <c r="L104" s="29"/>
      <c r="M104" s="29"/>
      <c r="N104" s="91"/>
    </row>
    <row r="105" spans="2:14" ht="15">
      <c r="B105" s="26">
        <v>45938</v>
      </c>
      <c r="D105" s="4">
        <v>1650</v>
      </c>
      <c r="F105" s="79" t="s">
        <v>155</v>
      </c>
      <c r="H105" s="76"/>
      <c r="N105" s="79"/>
    </row>
    <row r="106" spans="2:14" ht="15">
      <c r="B106" s="26">
        <v>45938</v>
      </c>
      <c r="E106" s="4">
        <v>-3000</v>
      </c>
      <c r="F106" s="28" t="s">
        <v>158</v>
      </c>
      <c r="H106" s="76"/>
      <c r="I106" s="98"/>
      <c r="J106" s="98"/>
      <c r="K106" s="98"/>
      <c r="L106" s="99"/>
      <c r="M106" s="99"/>
      <c r="N106" s="79"/>
    </row>
    <row r="107" spans="2:14" ht="15">
      <c r="B107" s="26">
        <v>45960</v>
      </c>
      <c r="E107" s="4">
        <v>-500</v>
      </c>
      <c r="F107" s="28" t="s">
        <v>165</v>
      </c>
      <c r="H107" s="77">
        <v>46011</v>
      </c>
      <c r="J107" s="4">
        <v>10000</v>
      </c>
      <c r="L107" s="4"/>
      <c r="M107" s="4"/>
      <c r="N107" s="80" t="s">
        <v>156</v>
      </c>
    </row>
    <row r="108" spans="2:14" ht="15">
      <c r="B108" s="26">
        <v>45966</v>
      </c>
      <c r="E108" s="4">
        <v>-606.5</v>
      </c>
      <c r="F108" s="28" t="s">
        <v>82</v>
      </c>
      <c r="H108" s="77">
        <v>46018</v>
      </c>
      <c r="L108" s="4">
        <v>-6000</v>
      </c>
      <c r="M108" s="4"/>
      <c r="N108" s="79" t="s">
        <v>8</v>
      </c>
    </row>
    <row r="109" spans="2:14" ht="15">
      <c r="B109" s="26">
        <v>46018</v>
      </c>
      <c r="D109" s="4">
        <v>6000</v>
      </c>
      <c r="F109" s="28" t="s">
        <v>8</v>
      </c>
      <c r="H109" s="77">
        <v>46022</v>
      </c>
      <c r="K109" s="4">
        <f>-3*CostBlocks25!$C$17</f>
        <v>-528</v>
      </c>
      <c r="L109" s="4"/>
      <c r="M109" s="4"/>
      <c r="N109" s="79" t="s">
        <v>45</v>
      </c>
    </row>
    <row r="110" spans="2:14" ht="15">
      <c r="B110" s="26">
        <v>46022</v>
      </c>
      <c r="E110" s="4">
        <f>-CostBlocks25!$L$24</f>
        <v>-4680</v>
      </c>
      <c r="F110" s="28" t="s">
        <v>153</v>
      </c>
      <c r="H110" s="77">
        <v>46022</v>
      </c>
      <c r="L110" s="4"/>
      <c r="M110" s="4">
        <f>-((J114+K114)*0.1)*1.02</f>
        <v>-4709.6460000000006</v>
      </c>
      <c r="N110" s="79" t="s">
        <v>86</v>
      </c>
    </row>
    <row r="111" spans="2:14" ht="15">
      <c r="B111" s="26">
        <v>46022</v>
      </c>
      <c r="E111" s="4">
        <f>-3*CostBlocks25!$C$12</f>
        <v>-1815</v>
      </c>
      <c r="F111" s="28" t="s">
        <v>85</v>
      </c>
      <c r="H111" s="77">
        <v>46022</v>
      </c>
      <c r="L111" s="4"/>
      <c r="M111" s="4">
        <f>(L114*0.05)*1.02-M48-M86</f>
        <v>-1040.7799999999997</v>
      </c>
      <c r="N111" s="79" t="s">
        <v>87</v>
      </c>
    </row>
    <row r="112" spans="2:14" ht="15">
      <c r="B112" s="30">
        <v>46022</v>
      </c>
      <c r="C112" s="31">
        <f>SUM(C104:E111)</f>
        <v>39708.700000000004</v>
      </c>
      <c r="D112" s="31"/>
      <c r="E112" s="31"/>
      <c r="F112" s="32"/>
      <c r="H112" s="30">
        <v>46022</v>
      </c>
      <c r="I112" s="31">
        <f>SUM(I104:M111)</f>
        <v>586.42399999999816</v>
      </c>
      <c r="J112" s="31"/>
      <c r="K112" s="31"/>
      <c r="L112" s="33"/>
      <c r="M112" s="33"/>
      <c r="N112" s="34"/>
    </row>
    <row r="113" spans="2:13" ht="15">
      <c r="B113" s="5"/>
      <c r="C113" s="24"/>
      <c r="F113" s="4"/>
      <c r="G113" s="4"/>
    </row>
    <row r="114" spans="2:13" ht="15">
      <c r="B114" s="35" t="s">
        <v>88</v>
      </c>
      <c r="C114" s="36">
        <f>C112+P112+I112</f>
        <v>40295.124000000003</v>
      </c>
      <c r="D114" s="36"/>
      <c r="E114" s="36"/>
      <c r="G114" s="4"/>
      <c r="I114" s="36" t="s">
        <v>88</v>
      </c>
      <c r="J114" s="37">
        <f>SUM(J7:J111)</f>
        <v>48800</v>
      </c>
      <c r="K114" s="37">
        <f>SUM(K7:K111)</f>
        <v>-2627</v>
      </c>
      <c r="L114" s="37">
        <f t="shared" ref="L114:M114" si="0">SUM(L7:L111)</f>
        <v>-39500</v>
      </c>
      <c r="M114" s="37">
        <f t="shared" si="0"/>
        <v>-12714.405999999999</v>
      </c>
    </row>
    <row r="115" spans="2:13" ht="15">
      <c r="B115" s="38"/>
    </row>
    <row r="116" spans="2:13" ht="15">
      <c r="B116" s="38"/>
      <c r="G116" s="4"/>
    </row>
    <row r="117" spans="2:13" ht="15">
      <c r="B117" s="38"/>
    </row>
    <row r="118" spans="2:13" ht="15">
      <c r="B118" s="38"/>
    </row>
    <row r="119" spans="2:13" ht="15">
      <c r="B119" s="38"/>
      <c r="C119" s="24"/>
      <c r="F119" s="4"/>
    </row>
    <row r="120" spans="2:13" ht="15">
      <c r="B120" s="38"/>
    </row>
    <row r="121" spans="2:13" ht="15">
      <c r="B121" s="38"/>
      <c r="G121" s="4"/>
    </row>
    <row r="122" spans="2:13" ht="15">
      <c r="B122" s="38"/>
    </row>
    <row r="123" spans="2:13" ht="15">
      <c r="B123" s="38"/>
      <c r="G123" s="4"/>
    </row>
    <row r="124" spans="2:13" ht="15">
      <c r="B124" s="38"/>
    </row>
    <row r="125" spans="2:13" ht="15">
      <c r="B125" s="38"/>
    </row>
    <row r="126" spans="2:13" ht="15">
      <c r="B126" s="38"/>
      <c r="C126" s="24"/>
      <c r="F126" s="4"/>
      <c r="G126" s="4"/>
    </row>
    <row r="127" spans="2:13" ht="15">
      <c r="B127" s="38"/>
      <c r="G127" s="4"/>
    </row>
    <row r="128" spans="2:13" ht="15">
      <c r="B128" s="38"/>
      <c r="F128" s="11"/>
    </row>
    <row r="129" spans="2:8" ht="15">
      <c r="B129" s="38"/>
    </row>
    <row r="130" spans="2:8" ht="15">
      <c r="B130" s="38"/>
    </row>
    <row r="131" spans="2:8" ht="15">
      <c r="B131" s="38"/>
      <c r="F131" s="4"/>
      <c r="G131" s="4"/>
    </row>
    <row r="132" spans="2:8" ht="15">
      <c r="B132" s="38"/>
      <c r="F132" s="11"/>
      <c r="G132" s="4"/>
    </row>
    <row r="133" spans="2:8" ht="15">
      <c r="B133" s="38"/>
      <c r="F133" s="11"/>
      <c r="G133" s="11"/>
    </row>
    <row r="134" spans="2:8" ht="15">
      <c r="G134" s="4"/>
    </row>
    <row r="138" spans="2:8" ht="15">
      <c r="B138" s="96"/>
      <c r="C138" s="96"/>
    </row>
    <row r="139" spans="2:8" ht="15">
      <c r="F139" s="11"/>
      <c r="H139" s="39"/>
    </row>
    <row r="140" spans="2:8" ht="15"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49" spans="8:14" ht="15">
      <c r="H149" s="39"/>
    </row>
    <row r="150" spans="8:14" ht="15">
      <c r="H150" s="39"/>
    </row>
    <row r="152" spans="8:14" ht="15">
      <c r="I152" s="38"/>
      <c r="J152" s="2"/>
      <c r="L152" s="40"/>
      <c r="M152" s="40"/>
    </row>
    <row r="153" spans="8:14" ht="15">
      <c r="I153" s="38"/>
      <c r="J153" s="2"/>
      <c r="L153" s="40"/>
      <c r="M153" s="40"/>
    </row>
    <row r="154" spans="8:14" ht="15">
      <c r="I154" s="38"/>
      <c r="J154" s="2"/>
      <c r="L154" s="40"/>
      <c r="M154" s="40"/>
    </row>
    <row r="155" spans="8:14" ht="15">
      <c r="I155" s="38"/>
      <c r="J155" s="2"/>
      <c r="L155" s="40"/>
      <c r="M155" s="40"/>
    </row>
    <row r="156" spans="8:14" ht="15">
      <c r="I156" s="38"/>
    </row>
    <row r="157" spans="8:14" ht="15">
      <c r="I157" s="38"/>
      <c r="N157" s="11"/>
    </row>
    <row r="158" spans="8:14" ht="15">
      <c r="I158" s="38"/>
      <c r="L158" s="40"/>
      <c r="M158" s="40"/>
      <c r="N158" s="11"/>
    </row>
    <row r="159" spans="8:14" ht="15">
      <c r="I159" s="38"/>
      <c r="L159" s="40"/>
      <c r="M159" s="40"/>
      <c r="N159" s="11"/>
    </row>
    <row r="160" spans="8:14" ht="15">
      <c r="I160" s="38"/>
      <c r="L160" s="40"/>
      <c r="M160" s="40"/>
      <c r="N160" s="11"/>
    </row>
    <row r="161" spans="3:14" ht="15">
      <c r="I161" s="38"/>
      <c r="N161" s="11"/>
    </row>
    <row r="162" spans="3:14" ht="15">
      <c r="I162" s="38"/>
      <c r="L162" s="40"/>
      <c r="M162" s="40"/>
      <c r="N162" s="11"/>
    </row>
    <row r="163" spans="3:14" ht="15">
      <c r="I163" s="38"/>
      <c r="N163" s="11"/>
    </row>
    <row r="164" spans="3:14" ht="15">
      <c r="I164" s="38"/>
      <c r="L164" s="40"/>
      <c r="M164" s="40"/>
      <c r="N164" s="11"/>
    </row>
    <row r="165" spans="3:14" ht="15">
      <c r="I165" s="38"/>
      <c r="L165" s="40"/>
      <c r="M165" s="40"/>
      <c r="N165" s="11"/>
    </row>
    <row r="166" spans="3:14" ht="15">
      <c r="I166" s="38"/>
      <c r="L166" s="40"/>
      <c r="M166" s="40"/>
      <c r="N166" s="11"/>
    </row>
    <row r="167" spans="3:14" ht="15">
      <c r="I167" s="38"/>
    </row>
    <row r="168" spans="3:14" ht="15">
      <c r="I168" s="38"/>
    </row>
    <row r="169" spans="3:14" ht="15">
      <c r="I169" s="38"/>
    </row>
    <row r="170" spans="3:14" ht="15">
      <c r="I170" s="41"/>
    </row>
    <row r="171" spans="3:14" ht="15">
      <c r="F171" s="11"/>
      <c r="I171" s="38"/>
      <c r="N171" s="11"/>
    </row>
    <row r="172" spans="3:14" ht="15">
      <c r="C172" s="37"/>
      <c r="D172" s="37"/>
      <c r="F172" s="11"/>
      <c r="I172" s="38"/>
    </row>
    <row r="173" spans="3:14" ht="15">
      <c r="I173" s="38"/>
      <c r="N173" s="11"/>
    </row>
    <row r="174" spans="3:14" ht="15">
      <c r="I174" s="38"/>
      <c r="N174" s="11"/>
    </row>
    <row r="175" spans="3:14" ht="15">
      <c r="I175" s="38"/>
      <c r="N175" s="11"/>
    </row>
  </sheetData>
  <mergeCells count="2">
    <mergeCell ref="B1:E1"/>
    <mergeCell ref="B138:C138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6"/>
  <sheetViews>
    <sheetView topLeftCell="A4" zoomScale="160" zoomScaleNormal="160" workbookViewId="0">
      <selection activeCell="E24" sqref="E24"/>
    </sheetView>
  </sheetViews>
  <sheetFormatPr baseColWidth="10" defaultColWidth="14.1640625" defaultRowHeight="13.5" customHeight="1"/>
  <cols>
    <col min="1" max="1" width="1.5" style="2" customWidth="1"/>
    <col min="2" max="2" width="30.83203125" style="2" bestFit="1" customWidth="1"/>
    <col min="3" max="3" width="7.6640625" style="2" bestFit="1" customWidth="1"/>
    <col min="4" max="4" width="1.5" style="2" customWidth="1"/>
    <col min="5" max="5" width="24" style="2" bestFit="1" customWidth="1"/>
    <col min="6" max="6" width="9" style="4" bestFit="1" customWidth="1"/>
    <col min="7" max="7" width="1.5" style="2" customWidth="1"/>
    <col min="8" max="8" width="22.5" style="2" bestFit="1" customWidth="1"/>
    <col min="9" max="9" width="7.6640625" style="42" bestFit="1" customWidth="1"/>
    <col min="10" max="10" width="1.33203125" style="2" customWidth="1"/>
    <col min="11" max="11" width="18.5" style="2" bestFit="1" customWidth="1"/>
    <col min="12" max="12" width="13" style="82" bestFit="1" customWidth="1"/>
    <col min="13" max="13" width="1.5" style="2" customWidth="1"/>
    <col min="14" max="14" width="13" style="2" bestFit="1" customWidth="1"/>
    <col min="15" max="15" width="7.6640625" style="2" bestFit="1" customWidth="1"/>
    <col min="16" max="16384" width="14.1640625" style="2"/>
  </cols>
  <sheetData>
    <row r="1" spans="2:15" ht="6" customHeight="1"/>
    <row r="2" spans="2:15" ht="20">
      <c r="B2" s="43" t="s">
        <v>89</v>
      </c>
    </row>
    <row r="3" spans="2:15" ht="6" customHeight="1"/>
    <row r="4" spans="2:15" ht="16">
      <c r="B4" s="44" t="s">
        <v>90</v>
      </c>
      <c r="E4" s="44" t="s">
        <v>91</v>
      </c>
      <c r="H4" s="97" t="s">
        <v>92</v>
      </c>
      <c r="I4" s="97"/>
      <c r="K4" s="97" t="s">
        <v>93</v>
      </c>
      <c r="L4" s="97"/>
      <c r="M4" s="45"/>
      <c r="N4" s="97" t="s">
        <v>94</v>
      </c>
      <c r="O4" s="97"/>
    </row>
    <row r="5" spans="2:15" ht="6" customHeight="1">
      <c r="B5" s="46"/>
      <c r="C5" s="47"/>
      <c r="E5" s="46"/>
      <c r="F5" s="47"/>
    </row>
    <row r="6" spans="2:15" ht="14">
      <c r="B6" s="56" t="s">
        <v>112</v>
      </c>
      <c r="C6" s="57"/>
      <c r="E6" s="48" t="s">
        <v>95</v>
      </c>
      <c r="F6" s="49"/>
      <c r="H6" s="50" t="s">
        <v>96</v>
      </c>
      <c r="I6" s="51"/>
      <c r="K6" s="86" t="s">
        <v>97</v>
      </c>
      <c r="L6" s="87"/>
      <c r="N6" s="104" t="s">
        <v>98</v>
      </c>
      <c r="O6" s="105"/>
    </row>
    <row r="7" spans="2:15" ht="14">
      <c r="B7" s="62"/>
      <c r="C7" s="57"/>
      <c r="E7" s="52" t="s">
        <v>99</v>
      </c>
      <c r="F7" s="49">
        <v>452</v>
      </c>
      <c r="H7" s="53" t="s">
        <v>100</v>
      </c>
      <c r="I7" s="51">
        <v>340.91</v>
      </c>
      <c r="K7" s="88"/>
      <c r="L7" s="89"/>
      <c r="N7" s="106" t="s">
        <v>102</v>
      </c>
      <c r="O7" s="105">
        <f>286+70</f>
        <v>356</v>
      </c>
    </row>
    <row r="8" spans="2:15" ht="14">
      <c r="B8" s="62" t="s">
        <v>116</v>
      </c>
      <c r="C8" s="57">
        <v>250</v>
      </c>
      <c r="E8" s="52" t="s">
        <v>103</v>
      </c>
      <c r="F8" s="49">
        <v>1023</v>
      </c>
      <c r="H8" s="53" t="s">
        <v>104</v>
      </c>
      <c r="I8" s="51">
        <v>100</v>
      </c>
      <c r="K8" s="88" t="s">
        <v>101</v>
      </c>
      <c r="L8" s="89">
        <v>296</v>
      </c>
      <c r="N8" s="106" t="s">
        <v>105</v>
      </c>
      <c r="O8" s="105">
        <v>200</v>
      </c>
    </row>
    <row r="9" spans="2:15" ht="14">
      <c r="B9" s="62" t="s">
        <v>118</v>
      </c>
      <c r="C9" s="57">
        <v>120</v>
      </c>
      <c r="E9" s="52" t="s">
        <v>106</v>
      </c>
      <c r="F9" s="49">
        <v>500</v>
      </c>
      <c r="H9" s="53" t="s">
        <v>107</v>
      </c>
      <c r="I9" s="51">
        <v>170</v>
      </c>
      <c r="K9" s="88" t="s">
        <v>161</v>
      </c>
      <c r="L9" s="89">
        <v>1100</v>
      </c>
      <c r="N9" s="106" t="s">
        <v>162</v>
      </c>
      <c r="O9" s="105">
        <v>120</v>
      </c>
    </row>
    <row r="10" spans="2:15" ht="14">
      <c r="B10" s="62" t="s">
        <v>120</v>
      </c>
      <c r="C10" s="57">
        <v>85</v>
      </c>
      <c r="E10" s="52" t="s">
        <v>108</v>
      </c>
      <c r="F10" s="49">
        <v>100</v>
      </c>
      <c r="H10" s="53" t="s">
        <v>109</v>
      </c>
      <c r="I10" s="51">
        <v>150</v>
      </c>
      <c r="K10" s="88" t="s">
        <v>99</v>
      </c>
      <c r="L10" s="89">
        <v>532</v>
      </c>
      <c r="N10" s="104" t="s">
        <v>163</v>
      </c>
      <c r="O10" s="107">
        <f>SUM(O7:O9)</f>
        <v>676</v>
      </c>
    </row>
    <row r="11" spans="2:15" ht="14">
      <c r="B11" s="62" t="s">
        <v>122</v>
      </c>
      <c r="C11" s="57">
        <v>150</v>
      </c>
      <c r="E11" s="48" t="s">
        <v>110</v>
      </c>
      <c r="F11" s="54">
        <f>SUM(F7:F10)</f>
        <v>2075</v>
      </c>
      <c r="H11" s="50" t="s">
        <v>110</v>
      </c>
      <c r="I11" s="55">
        <f>SUM(I7:I10)</f>
        <v>760.91000000000008</v>
      </c>
      <c r="K11" s="88" t="s">
        <v>6</v>
      </c>
      <c r="L11" s="89">
        <f>3000-3*SUM(C8:C9)</f>
        <v>1890</v>
      </c>
    </row>
    <row r="12" spans="2:15" ht="14">
      <c r="B12" s="56" t="s">
        <v>110</v>
      </c>
      <c r="C12" s="66">
        <f>SUM(C6:C11)</f>
        <v>605</v>
      </c>
      <c r="D12" s="4"/>
      <c r="F12" s="2"/>
      <c r="I12" s="2"/>
      <c r="K12" s="88" t="s">
        <v>111</v>
      </c>
      <c r="L12" s="89">
        <v>192</v>
      </c>
    </row>
    <row r="13" spans="2:15" ht="14">
      <c r="D13" s="4"/>
      <c r="E13" s="58" t="s">
        <v>113</v>
      </c>
      <c r="F13" s="59"/>
      <c r="H13" s="60" t="s">
        <v>114</v>
      </c>
      <c r="I13" s="61"/>
      <c r="K13" s="88" t="s">
        <v>139</v>
      </c>
      <c r="L13" s="89">
        <v>400</v>
      </c>
    </row>
    <row r="14" spans="2:15" ht="14">
      <c r="B14" s="68" t="s">
        <v>169</v>
      </c>
      <c r="C14" s="69"/>
      <c r="D14" s="4"/>
      <c r="E14" s="63" t="s">
        <v>115</v>
      </c>
      <c r="F14" s="59">
        <v>350</v>
      </c>
      <c r="H14" s="64" t="s">
        <v>99</v>
      </c>
      <c r="I14" s="61">
        <v>175</v>
      </c>
      <c r="K14" s="88"/>
      <c r="L14" s="89"/>
    </row>
    <row r="15" spans="2:15" ht="14">
      <c r="B15" s="72" t="s">
        <v>125</v>
      </c>
      <c r="C15" s="69">
        <v>156</v>
      </c>
      <c r="E15" s="59" t="s">
        <v>117</v>
      </c>
      <c r="F15" s="59">
        <v>1287</v>
      </c>
      <c r="H15" s="64" t="s">
        <v>101</v>
      </c>
      <c r="I15" s="61">
        <v>163</v>
      </c>
      <c r="K15" s="86" t="s">
        <v>110</v>
      </c>
      <c r="L15" s="89">
        <f>SUM(L8:L14)</f>
        <v>4410</v>
      </c>
    </row>
    <row r="16" spans="2:15" ht="14">
      <c r="B16" s="72" t="s">
        <v>128</v>
      </c>
      <c r="C16" s="69">
        <v>20</v>
      </c>
      <c r="E16" s="63" t="s">
        <v>119</v>
      </c>
      <c r="F16" s="59">
        <v>650</v>
      </c>
      <c r="H16" s="64" t="s">
        <v>6</v>
      </c>
      <c r="I16" s="61">
        <v>480</v>
      </c>
      <c r="L16" s="42"/>
    </row>
    <row r="17" spans="2:15" ht="14">
      <c r="B17" s="73" t="s">
        <v>110</v>
      </c>
      <c r="C17" s="74">
        <f>SUM(C15:C16)</f>
        <v>176</v>
      </c>
      <c r="E17" s="63" t="s">
        <v>121</v>
      </c>
      <c r="F17" s="59">
        <v>750</v>
      </c>
      <c r="H17" s="60" t="s">
        <v>110</v>
      </c>
      <c r="I17" s="65">
        <f>SUM(I14:I16)</f>
        <v>818</v>
      </c>
      <c r="K17" s="110" t="s">
        <v>168</v>
      </c>
      <c r="L17" s="109"/>
    </row>
    <row r="18" spans="2:15" ht="14">
      <c r="E18" s="63"/>
      <c r="F18" s="59"/>
      <c r="K18" s="111" t="s">
        <v>99</v>
      </c>
      <c r="L18" s="112">
        <v>120</v>
      </c>
    </row>
    <row r="19" spans="2:15" ht="14">
      <c r="E19" s="58" t="s">
        <v>110</v>
      </c>
      <c r="F19" s="67">
        <f>SUM(F14:F18)</f>
        <v>3037</v>
      </c>
      <c r="H19" s="100" t="s">
        <v>123</v>
      </c>
      <c r="I19" s="101"/>
      <c r="K19" s="111" t="s">
        <v>161</v>
      </c>
      <c r="L19" s="112">
        <v>1100</v>
      </c>
    </row>
    <row r="20" spans="2:15" ht="14">
      <c r="F20" s="2"/>
      <c r="H20" s="102" t="s">
        <v>99</v>
      </c>
      <c r="I20" s="101">
        <v>31</v>
      </c>
      <c r="K20" s="111" t="s">
        <v>6</v>
      </c>
      <c r="L20" s="112">
        <f>2000-2*SUM(C32:C33)</f>
        <v>1260</v>
      </c>
    </row>
    <row r="21" spans="2:15" ht="14">
      <c r="E21" s="70" t="s">
        <v>124</v>
      </c>
      <c r="F21" s="71"/>
      <c r="H21" s="102" t="s">
        <v>101</v>
      </c>
      <c r="I21" s="101">
        <v>553</v>
      </c>
      <c r="K21" s="111" t="s">
        <v>164</v>
      </c>
      <c r="L21" s="112">
        <v>2000</v>
      </c>
    </row>
    <row r="22" spans="2:15" ht="14">
      <c r="E22" s="71" t="s">
        <v>126</v>
      </c>
      <c r="F22" s="71">
        <f>F11</f>
        <v>2075</v>
      </c>
      <c r="H22" s="102" t="s">
        <v>104</v>
      </c>
      <c r="I22" s="101">
        <v>35</v>
      </c>
      <c r="K22" s="111" t="s">
        <v>111</v>
      </c>
      <c r="L22" s="112">
        <v>200</v>
      </c>
    </row>
    <row r="23" spans="2:15" ht="14">
      <c r="E23" s="71" t="s">
        <v>113</v>
      </c>
      <c r="F23" s="71">
        <f>F19</f>
        <v>3037</v>
      </c>
      <c r="H23" s="102" t="s">
        <v>6</v>
      </c>
      <c r="I23" s="101">
        <v>280</v>
      </c>
      <c r="K23" s="108"/>
      <c r="L23" s="109"/>
    </row>
    <row r="24" spans="2:15" ht="14">
      <c r="E24" s="70" t="s">
        <v>130</v>
      </c>
      <c r="F24" s="70">
        <f>SUM(F22:F23)</f>
        <v>5112</v>
      </c>
      <c r="H24" s="100" t="s">
        <v>110</v>
      </c>
      <c r="I24" s="103">
        <f>SUM(I20:I23)</f>
        <v>899</v>
      </c>
      <c r="K24" s="110" t="s">
        <v>110</v>
      </c>
      <c r="L24" s="113">
        <f>SUM(L18:L23)</f>
        <v>4680</v>
      </c>
    </row>
    <row r="25" spans="2:15" ht="14">
      <c r="I25" s="2"/>
    </row>
    <row r="26" spans="2:15" ht="20">
      <c r="B26" s="43" t="s">
        <v>160</v>
      </c>
    </row>
    <row r="27" spans="2:15" ht="6" customHeight="1"/>
    <row r="28" spans="2:15" ht="16">
      <c r="B28" s="44" t="s">
        <v>90</v>
      </c>
      <c r="E28" s="44" t="s">
        <v>91</v>
      </c>
      <c r="H28" s="97" t="s">
        <v>92</v>
      </c>
      <c r="I28" s="97"/>
      <c r="K28" s="97" t="s">
        <v>93</v>
      </c>
      <c r="L28" s="97"/>
      <c r="M28" s="45"/>
      <c r="N28" s="97" t="s">
        <v>94</v>
      </c>
      <c r="O28" s="97"/>
    </row>
    <row r="29" spans="2:15" ht="6" customHeight="1">
      <c r="B29" s="46"/>
      <c r="C29" s="47"/>
      <c r="E29" s="46"/>
      <c r="F29" s="47"/>
    </row>
    <row r="30" spans="2:15" ht="14">
      <c r="B30" s="56" t="s">
        <v>112</v>
      </c>
      <c r="C30" s="57"/>
      <c r="E30" s="83" t="s">
        <v>159</v>
      </c>
      <c r="F30" s="85"/>
      <c r="I30" s="2"/>
    </row>
    <row r="31" spans="2:15" ht="14">
      <c r="B31" s="62"/>
      <c r="C31" s="57"/>
      <c r="E31" s="84"/>
      <c r="F31" s="85"/>
      <c r="I31" s="2"/>
    </row>
    <row r="32" spans="2:15" ht="14">
      <c r="B32" s="62" t="s">
        <v>116</v>
      </c>
      <c r="C32" s="57">
        <v>250</v>
      </c>
      <c r="E32" s="84" t="s">
        <v>138</v>
      </c>
      <c r="F32" s="85">
        <v>1500</v>
      </c>
      <c r="I32" s="2"/>
    </row>
    <row r="33" spans="2:9" ht="14">
      <c r="B33" s="62" t="s">
        <v>118</v>
      </c>
      <c r="C33" s="57">
        <v>120</v>
      </c>
      <c r="E33" s="84" t="s">
        <v>99</v>
      </c>
      <c r="F33" s="85">
        <v>200</v>
      </c>
      <c r="I33" s="2"/>
    </row>
    <row r="34" spans="2:9" ht="13.5" customHeight="1">
      <c r="B34" s="62" t="s">
        <v>167</v>
      </c>
      <c r="C34" s="57">
        <f>20+50+42</f>
        <v>112</v>
      </c>
      <c r="E34" s="84" t="s">
        <v>127</v>
      </c>
      <c r="F34" s="85">
        <f>3000-3*SUM(C32:C33)</f>
        <v>1890</v>
      </c>
    </row>
    <row r="35" spans="2:9" ht="13.5" customHeight="1">
      <c r="B35" s="62" t="s">
        <v>122</v>
      </c>
      <c r="C35" s="57">
        <v>150</v>
      </c>
      <c r="E35" s="84" t="s">
        <v>129</v>
      </c>
      <c r="F35" s="85">
        <v>250</v>
      </c>
    </row>
    <row r="36" spans="2:9" ht="13.5" customHeight="1">
      <c r="B36" s="56" t="s">
        <v>110</v>
      </c>
      <c r="C36" s="66">
        <f>SUM(C30:C35)</f>
        <v>632</v>
      </c>
      <c r="E36" s="83"/>
      <c r="F36" s="90"/>
    </row>
    <row r="37" spans="2:9" ht="13.5" customHeight="1">
      <c r="E37" s="83" t="s">
        <v>110</v>
      </c>
      <c r="F37" s="90">
        <f>SUM(F32:F36)</f>
        <v>3840</v>
      </c>
    </row>
    <row r="38" spans="2:9" ht="13.5" customHeight="1">
      <c r="B38" s="68" t="s">
        <v>169</v>
      </c>
      <c r="C38" s="69"/>
      <c r="F38" s="2"/>
    </row>
    <row r="39" spans="2:9" ht="13.5" customHeight="1">
      <c r="B39" s="72" t="s">
        <v>125</v>
      </c>
      <c r="C39" s="69">
        <v>156</v>
      </c>
      <c r="F39" s="2"/>
    </row>
    <row r="40" spans="2:9" ht="13.5" customHeight="1">
      <c r="B40" s="72" t="s">
        <v>128</v>
      </c>
      <c r="C40" s="69">
        <v>20</v>
      </c>
    </row>
    <row r="41" spans="2:9" ht="13.5" customHeight="1">
      <c r="B41" s="73" t="s">
        <v>110</v>
      </c>
      <c r="C41" s="74">
        <f>SUM(C39:C40)</f>
        <v>176</v>
      </c>
    </row>
    <row r="43" spans="2:9" ht="14">
      <c r="F43" s="2"/>
    </row>
    <row r="44" spans="2:9" ht="14">
      <c r="F44" s="2"/>
    </row>
    <row r="56" spans="3:3" ht="14">
      <c r="C56" s="75"/>
    </row>
  </sheetData>
  <mergeCells count="6">
    <mergeCell ref="H4:I4"/>
    <mergeCell ref="K4:L4"/>
    <mergeCell ref="N4:O4"/>
    <mergeCell ref="H28:I28"/>
    <mergeCell ref="K28:L28"/>
    <mergeCell ref="N28:O28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2025-09-03T14:40:49Z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