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bernd/financials/Planning/"/>
    </mc:Choice>
  </mc:AlternateContent>
  <xr:revisionPtr revIDLastSave="0" documentId="13_ncr:1_{6D9A17C5-E241-9E47-A4BD-0D603FEBF171}" xr6:coauthVersionLast="47" xr6:coauthVersionMax="47" xr10:uidLastSave="{00000000-0000-0000-0000-000000000000}"/>
  <bookViews>
    <workbookView xWindow="0" yWindow="800" windowWidth="34200" windowHeight="21440" xr2:uid="{00000000-000D-0000-FFFF-FFFF00000000}"/>
  </bookViews>
  <sheets>
    <sheet name="Overview25" sheetId="1" r:id="rId1"/>
    <sheet name="CostBlocks25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" i="1" l="1"/>
  <c r="L21" i="2"/>
  <c r="L24" i="2"/>
  <c r="L15" i="2"/>
  <c r="L11" i="2"/>
  <c r="E103" i="1"/>
  <c r="K99" i="1"/>
  <c r="L114" i="1"/>
  <c r="M111" i="1" s="1"/>
  <c r="J114" i="1"/>
  <c r="I24" i="2"/>
  <c r="C24" i="2"/>
  <c r="F19" i="2"/>
  <c r="F23" i="2" s="1"/>
  <c r="C19" i="2"/>
  <c r="I17" i="2"/>
  <c r="E44" i="1" s="1"/>
  <c r="I11" i="2"/>
  <c r="F11" i="2"/>
  <c r="F22" i="2" s="1"/>
  <c r="C11" i="2"/>
  <c r="O7" i="2"/>
  <c r="O10" i="2" s="1"/>
  <c r="E30" i="1" s="1"/>
  <c r="E110" i="1"/>
  <c r="K109" i="1"/>
  <c r="K108" i="1"/>
  <c r="E79" i="1"/>
  <c r="E67" i="1"/>
  <c r="E102" i="1" s="1"/>
  <c r="K75" i="1"/>
  <c r="E53" i="1"/>
  <c r="E50" i="1"/>
  <c r="E49" i="1"/>
  <c r="E47" i="1"/>
  <c r="C13" i="1"/>
  <c r="C20" i="1" s="1"/>
  <c r="K39" i="1" l="1"/>
  <c r="F24" i="2"/>
  <c r="C37" i="1"/>
  <c r="C40" i="1" s="1"/>
  <c r="C46" i="1" s="1"/>
  <c r="C51" i="1" s="1"/>
  <c r="C63" i="1" s="1"/>
  <c r="C70" i="1" s="1"/>
  <c r="E75" i="1"/>
  <c r="K114" i="1" l="1"/>
  <c r="M110" i="1" s="1"/>
  <c r="M114" i="1" s="1"/>
  <c r="I40" i="1"/>
  <c r="I83" i="1" s="1"/>
  <c r="I104" i="1" s="1"/>
  <c r="C83" i="1"/>
  <c r="C91" i="1" s="1"/>
  <c r="C96" i="1" l="1"/>
  <c r="C104" i="1" s="1"/>
  <c r="C112" i="1" s="1"/>
  <c r="I112" i="1"/>
  <c r="C114" i="1" l="1"/>
</calcChain>
</file>

<file path=xl/sharedStrings.xml><?xml version="1.0" encoding="utf-8"?>
<sst xmlns="http://schemas.openxmlformats.org/spreadsheetml/2006/main" count="219" uniqueCount="170">
  <si>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</si>
  <si>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</si>
  <si>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</si>
  <si>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</si>
  <si>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</si>
  <si>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</si>
  <si>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</si>
  <si>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</si>
  <si>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</si>
  <si>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</si>
  <si>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</si>
  <si>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</si>
  <si>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</si>
  <si>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</si>
  <si>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</si>
  <si>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</si>
  <si>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</si>
  <si>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</si>
  <si>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</si>
  <si>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</si>
  <si>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</si>
  <si>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</si>
  <si>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</si>
  <si>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</si>
  <si>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</si>
  <si>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</si>
  <si>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</si>
  <si>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</si>
  <si>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</si>
  <si>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</si>
  <si>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</si>
  <si>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</si>
  <si>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</si>
  <si>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</si>
  <si>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</si>
  <si>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</si>
  <si>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</si>
  <si>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</si>
  <si>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</si>
  <si>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</si>
  <si>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</si>
  <si>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</si>
  <si>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</si>
  <si>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</si>
  <si>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</si>
  <si>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</si>
  <si>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</si>
  <si>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</si>
  <si>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</si>
  <si>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</si>
  <si>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</si>
  <si>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</si>
  <si>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</si>
  <si>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</si>
  <si>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</si>
  <si>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</si>
  <si>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</si>
  <si>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</si>
  <si>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</si>
  <si>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</si>
  <si>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</si>
  <si>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</si>
  <si>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</si>
  <si>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</si>
  <si>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</si>
  <si>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</si>
  <si>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</si>
  <si>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</si>
  <si>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</si>
  <si>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</si>
  <si>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</si>
  <si>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</si>
  <si>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</si>
  <si>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</si>
  <si>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</si>
  <si>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</si>
  <si>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</si>
  <si>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</si>
  <si>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</si>
  <si>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</si>
  <si>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</si>
  <si>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</si>
  <si>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</si>
  <si>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SustSol 25p3</t>
  </si>
  <si>
    <t>Monthly costs Q3</t>
  </si>
  <si>
    <t>SustSol 25p5</t>
  </si>
  <si>
    <t>AI Inference (Hetz)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</si>
  <si>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</si>
  <si>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</si>
  <si>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</si>
  <si>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</si>
  <si>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</si>
  <si>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</si>
  <si>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</si>
  <si>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</si>
  <si>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</si>
  <si>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</si>
  <si>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Umsatz 2024</t>
  </si>
  <si>
    <t>Thailand (9.1. - 7.2.)</t>
  </si>
  <si>
    <t>Graz (5.5. - 25.5.)</t>
  </si>
  <si>
    <t>Vietnam (Jun-Sep)</t>
  </si>
  <si>
    <t>Kitchen Castle</t>
  </si>
  <si>
    <t>SustSol Q1</t>
  </si>
  <si>
    <t>Flight</t>
  </si>
  <si>
    <t>Flight one-way</t>
  </si>
  <si>
    <t>Hotel</t>
  </si>
  <si>
    <t>Castlen</t>
  </si>
  <si>
    <t>SustSol Q2</t>
  </si>
  <si>
    <t>Airbnb</t>
  </si>
  <si>
    <t>Transportation</t>
  </si>
  <si>
    <t>Ohr-Bite</t>
  </si>
  <si>
    <t>SustSol Q3</t>
  </si>
  <si>
    <t>Life</t>
  </si>
  <si>
    <t>Airports</t>
  </si>
  <si>
    <t>Micro-backroar</t>
  </si>
  <si>
    <t>SustSol Q4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</si>
  <si>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</si>
  <si>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</si>
  <si>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</si>
  <si>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</si>
  <si>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</si>
  <si>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</si>
  <si>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</si>
  <si>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</si>
  <si>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</si>
  <si>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</si>
  <si>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</si>
  <si>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</si>
  <si>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</si>
  <si>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</si>
  <si>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</si>
  <si>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</si>
  <si>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BG Company montly expenses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</si>
  <si>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</si>
  <si>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</si>
  <si>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</si>
  <si>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</si>
  <si>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</si>
  <si>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</si>
  <si>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</si>
  <si>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</si>
  <si>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</si>
  <si>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</si>
  <si>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</si>
  <si>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</si>
  <si>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</si>
  <si>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</si>
  <si>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</si>
  <si>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</si>
  <si>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</si>
  <si>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</si>
  <si>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</si>
  <si>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</si>
  <si>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</si>
  <si>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</si>
  <si>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</si>
  <si>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</si>
  <si>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</si>
  <si>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apt. 2nd rent</t>
  </si>
  <si>
    <t>YOLO deposit back (-costs)</t>
  </si>
  <si>
    <t>Travel Graz (plane, train)</t>
  </si>
  <si>
    <t>Bangkok hotel 09/21-25</t>
  </si>
  <si>
    <t>Dental Implants</t>
  </si>
  <si>
    <t>Relex Smile</t>
  </si>
  <si>
    <t>Lisi Credit</t>
  </si>
  <si>
    <t>SustSol 25p4</t>
  </si>
  <si>
    <t>Da Nang (Nov. - Jan.)</t>
  </si>
  <si>
    <t>Thailand (few days)</t>
  </si>
  <si>
    <t>Tiger Revenue</t>
  </si>
  <si>
    <t>Da Nang (2M in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</si>
</sst>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2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rgb="FFE7E6E6"/>
        <bgColor rgb="FFDDDDDD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theme="9" tint="0.59978026673177287"/>
        <bgColor rgb="FFDDDDDD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1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4" fillId="8" borderId="0" xfId="0" applyFont="1" applyFill="1"/>
    <xf numFmtId="165" fontId="13" fillId="8" borderId="0" xfId="0" applyNumberFormat="1" applyFont="1" applyFill="1"/>
    <xf numFmtId="0" fontId="17" fillId="9" borderId="0" xfId="0" applyFont="1" applyFill="1"/>
    <xf numFmtId="165" fontId="18" fillId="9" borderId="0" xfId="0" applyNumberFormat="1" applyFont="1" applyFill="1"/>
    <xf numFmtId="0" fontId="17" fillId="10" borderId="0" xfId="0" applyFont="1" applyFill="1"/>
    <xf numFmtId="169" fontId="18" fillId="10" borderId="0" xfId="0" applyNumberFormat="1" applyFont="1" applyFill="1"/>
    <xf numFmtId="0" fontId="14" fillId="11" borderId="0" xfId="0" applyFont="1" applyFill="1"/>
    <xf numFmtId="169" fontId="10" fillId="11" borderId="0" xfId="0" applyNumberFormat="1" applyFont="1" applyFill="1"/>
    <xf numFmtId="0" fontId="10" fillId="8" borderId="0" xfId="0" applyFont="1" applyFill="1"/>
    <xf numFmtId="165" fontId="10" fillId="8" borderId="0" xfId="0" applyNumberFormat="1" applyFont="1" applyFill="1"/>
    <xf numFmtId="0" fontId="18" fillId="9" borderId="0" xfId="0" applyFont="1" applyFill="1"/>
    <xf numFmtId="0" fontId="18" fillId="10" borderId="0" xfId="0" applyFont="1" applyFill="1"/>
    <xf numFmtId="0" fontId="10" fillId="11" borderId="0" xfId="0" applyFont="1" applyFill="1"/>
    <xf numFmtId="169" fontId="14" fillId="11" borderId="0" xfId="0" applyNumberFormat="1" applyFont="1" applyFill="1"/>
    <xf numFmtId="165" fontId="14" fillId="8" borderId="0" xfId="0" applyNumberFormat="1" applyFont="1" applyFill="1"/>
    <xf numFmtId="165" fontId="17" fillId="9" borderId="0" xfId="0" applyNumberFormat="1" applyFont="1" applyFill="1"/>
    <xf numFmtId="169" fontId="17" fillId="10" borderId="0" xfId="0" applyNumberFormat="1" applyFont="1" applyFill="1"/>
    <xf numFmtId="168" fontId="14" fillId="12" borderId="0" xfId="0" applyNumberFormat="1" applyFont="1" applyFill="1"/>
    <xf numFmtId="165" fontId="10" fillId="12" borderId="0" xfId="0" applyNumberFormat="1" applyFont="1" applyFill="1"/>
    <xf numFmtId="0" fontId="19" fillId="13" borderId="0" xfId="0" applyFont="1" applyFill="1"/>
    <xf numFmtId="165" fontId="20" fillId="13" borderId="0" xfId="0" applyNumberFormat="1" applyFont="1" applyFill="1"/>
    <xf numFmtId="0" fontId="14" fillId="14" borderId="0" xfId="0" applyFont="1" applyFill="1"/>
    <xf numFmtId="169" fontId="10" fillId="14" borderId="0" xfId="0" applyNumberFormat="1" applyFont="1" applyFill="1"/>
    <xf numFmtId="168" fontId="10" fillId="12" borderId="0" xfId="0" applyNumberFormat="1" applyFont="1" applyFill="1"/>
    <xf numFmtId="0" fontId="20" fillId="13" borderId="0" xfId="0" applyFont="1" applyFill="1"/>
    <xf numFmtId="0" fontId="10" fillId="14" borderId="0" xfId="0" applyFont="1" applyFill="1"/>
    <xf numFmtId="169" fontId="14" fillId="14" borderId="0" xfId="0" applyNumberFormat="1" applyFont="1" applyFill="1"/>
    <xf numFmtId="165" fontId="14" fillId="12" borderId="0" xfId="0" applyNumberFormat="1" applyFont="1" applyFill="1"/>
    <xf numFmtId="165" fontId="19" fillId="13" borderId="0" xfId="0" applyNumberFormat="1" applyFont="1" applyFill="1"/>
    <xf numFmtId="0" fontId="14" fillId="15" borderId="0" xfId="0" applyFont="1" applyFill="1"/>
    <xf numFmtId="169" fontId="10" fillId="15" borderId="0" xfId="0" applyNumberFormat="1" applyFont="1" applyFill="1"/>
    <xf numFmtId="0" fontId="10" fillId="15" borderId="0" xfId="0" applyFont="1" applyFill="1"/>
    <xf numFmtId="168" fontId="14" fillId="16" borderId="0" xfId="0" applyNumberFormat="1" applyFont="1" applyFill="1"/>
    <xf numFmtId="165" fontId="10" fillId="16" borderId="0" xfId="0" applyNumberFormat="1" applyFont="1" applyFill="1"/>
    <xf numFmtId="165" fontId="14" fillId="17" borderId="0" xfId="0" applyNumberFormat="1" applyFont="1" applyFill="1"/>
    <xf numFmtId="165" fontId="10" fillId="17" borderId="0" xfId="0" applyNumberFormat="1" applyFont="1" applyFill="1"/>
    <xf numFmtId="0" fontId="10" fillId="16" borderId="0" xfId="0" applyFont="1" applyFill="1"/>
    <xf numFmtId="0" fontId="14" fillId="16" borderId="0" xfId="0" applyFont="1" applyFill="1"/>
    <xf numFmtId="165" fontId="14" fillId="16" borderId="0" xfId="0" applyNumberFormat="1" applyFont="1" applyFill="1"/>
    <xf numFmtId="169" fontId="14" fillId="15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8" borderId="0" xfId="0" applyFont="1" applyFill="1"/>
    <xf numFmtId="0" fontId="18" fillId="18" borderId="0" xfId="0" applyFont="1" applyFill="1"/>
    <xf numFmtId="169" fontId="18" fillId="19" borderId="0" xfId="0" applyNumberFormat="1" applyFont="1" applyFill="1"/>
    <xf numFmtId="0" fontId="17" fillId="20" borderId="0" xfId="0" applyFont="1" applyFill="1"/>
    <xf numFmtId="170" fontId="18" fillId="20" borderId="0" xfId="0" applyNumberFormat="1" applyFont="1" applyFill="1"/>
    <xf numFmtId="0" fontId="18" fillId="20" borderId="0" xfId="0" applyFont="1" applyFill="1"/>
    <xf numFmtId="169" fontId="18" fillId="21" borderId="0" xfId="0" applyNumberFormat="1" applyFont="1" applyFill="1"/>
    <xf numFmtId="169" fontId="17" fillId="19" borderId="0" xfId="0" applyNumberFormat="1" applyFont="1" applyFill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5"/>
  <sheetViews>
    <sheetView tabSelected="1" topLeftCell="A85" zoomScale="160" zoomScaleNormal="160" workbookViewId="0">
      <selection activeCell="E99" sqref="E99"/>
    </sheetView>
  </sheetViews>
  <sheetFormatPr baseColWidth="10"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5" width="10.5" style="4" customWidth="1"/>
    <col min="6" max="6" width="24.66406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108" t="s">
        <v>0</v>
      </c>
      <c r="C1" s="108"/>
      <c r="D1" s="108"/>
      <c r="E1" s="108"/>
    </row>
    <row r="3" spans="2:14" ht="14">
      <c r="B3" s="7" t="s">
        <v>1</v>
      </c>
      <c r="C3" s="8"/>
      <c r="D3" s="8"/>
      <c r="E3" s="9"/>
      <c r="H3" s="10" t="s">
        <v>2</v>
      </c>
      <c r="N3" s="11"/>
    </row>
    <row r="4" spans="2:14" ht="14">
      <c r="N4" s="11"/>
    </row>
    <row r="5" spans="2:14" ht="14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141</v>
      </c>
      <c r="K5" s="13" t="s">
        <v>6</v>
      </c>
      <c r="L5" s="15" t="s">
        <v>8</v>
      </c>
      <c r="M5" s="15" t="s">
        <v>142</v>
      </c>
      <c r="N5" s="14" t="s">
        <v>7</v>
      </c>
    </row>
    <row r="6" spans="2:14" ht="14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4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4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4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4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4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4">
      <c r="B12" s="26">
        <v>45695</v>
      </c>
      <c r="E12" s="4">
        <v>-1120</v>
      </c>
      <c r="F12" s="28" t="s">
        <v>15</v>
      </c>
      <c r="H12" s="23"/>
      <c r="N12" s="28"/>
    </row>
    <row r="13" spans="2:14" ht="14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4">
      <c r="B14" s="26">
        <v>45695</v>
      </c>
      <c r="E14" s="4">
        <v>-218</v>
      </c>
      <c r="F14" s="28" t="s">
        <v>16</v>
      </c>
      <c r="H14" s="23"/>
      <c r="N14" s="28"/>
    </row>
    <row r="15" spans="2:14" ht="14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4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4">
      <c r="B17" s="23" t="s">
        <v>19</v>
      </c>
      <c r="E17" s="4">
        <v>-2228</v>
      </c>
      <c r="F17" s="28" t="s">
        <v>20</v>
      </c>
      <c r="H17" s="23"/>
      <c r="N17" s="28"/>
    </row>
    <row r="18" spans="2:14" ht="14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4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4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4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4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4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4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4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4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4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4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4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4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4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4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4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4">
      <c r="B34" s="26">
        <v>45731</v>
      </c>
      <c r="E34" s="4">
        <v>-200</v>
      </c>
      <c r="F34" s="27" t="s">
        <v>40</v>
      </c>
      <c r="H34" s="23"/>
      <c r="N34" s="28"/>
    </row>
    <row r="35" spans="2:14" ht="14">
      <c r="B35" s="26">
        <v>45731</v>
      </c>
      <c r="E35" s="4">
        <v>-200</v>
      </c>
      <c r="F35" s="27" t="s">
        <v>41</v>
      </c>
      <c r="H35" s="23"/>
      <c r="N35" s="28"/>
    </row>
    <row r="36" spans="2:14" ht="14">
      <c r="B36" s="26">
        <v>45732</v>
      </c>
      <c r="E36" s="4">
        <v>-331.5</v>
      </c>
      <c r="F36" s="27" t="s">
        <v>42</v>
      </c>
      <c r="H36" s="23"/>
      <c r="N36" s="28"/>
    </row>
    <row r="37" spans="2:14" ht="14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4">
      <c r="B38" s="26">
        <v>45733</v>
      </c>
      <c r="E38" s="4">
        <v>-456.12</v>
      </c>
      <c r="F38" s="25" t="s">
        <v>43</v>
      </c>
      <c r="H38" s="23"/>
      <c r="N38" s="28"/>
    </row>
    <row r="39" spans="2:14" ht="14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-3*CostBlocks25!$C$24</f>
        <v>-528</v>
      </c>
      <c r="L39" s="4"/>
      <c r="M39" s="4"/>
      <c r="N39" s="28" t="s">
        <v>45</v>
      </c>
    </row>
    <row r="40" spans="2:14" ht="14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4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4">
      <c r="B45" s="26">
        <v>45762</v>
      </c>
      <c r="E45" s="4">
        <v>-400</v>
      </c>
      <c r="F45" s="28" t="s">
        <v>48</v>
      </c>
      <c r="H45" s="23"/>
      <c r="N45" s="28"/>
    </row>
    <row r="46" spans="2:14" ht="14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4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4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153</v>
      </c>
    </row>
    <row r="49" spans="2:14" ht="14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4">
      <c r="B50" s="26">
        <v>45779</v>
      </c>
      <c r="E50" s="4">
        <f>-CostBlocks25!$C$19</f>
        <v>-605</v>
      </c>
      <c r="F50" s="28" t="s">
        <v>52</v>
      </c>
      <c r="H50" s="26"/>
      <c r="L50" s="11"/>
      <c r="M50" s="11"/>
      <c r="N50" s="27"/>
    </row>
    <row r="51" spans="2:14" ht="14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4">
      <c r="B52" s="26">
        <v>45784</v>
      </c>
      <c r="E52" s="4">
        <v>-150</v>
      </c>
      <c r="F52" s="28" t="s">
        <v>53</v>
      </c>
      <c r="H52" s="23"/>
      <c r="N52" s="28"/>
    </row>
    <row r="53" spans="2:14" ht="14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4">
      <c r="B54" s="26">
        <v>45785</v>
      </c>
      <c r="E54" s="4">
        <v>-40</v>
      </c>
      <c r="F54" s="28" t="s">
        <v>55</v>
      </c>
      <c r="H54" s="23"/>
      <c r="N54" s="28"/>
    </row>
    <row r="55" spans="2:14" ht="14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4">
      <c r="B56" s="26">
        <v>45786</v>
      </c>
      <c r="E56" s="4">
        <v>-323</v>
      </c>
      <c r="F56" s="28" t="s">
        <v>58</v>
      </c>
      <c r="H56" s="23"/>
      <c r="N56" s="28"/>
    </row>
    <row r="57" spans="2:14" ht="14">
      <c r="B57" s="26">
        <v>45790</v>
      </c>
      <c r="E57" s="4">
        <v>-122</v>
      </c>
      <c r="F57" s="28" t="s">
        <v>59</v>
      </c>
      <c r="H57" s="23"/>
      <c r="N57" s="28"/>
    </row>
    <row r="58" spans="2:14" ht="14">
      <c r="B58" s="26">
        <v>45798</v>
      </c>
      <c r="D58" s="4">
        <v>10000</v>
      </c>
      <c r="F58" s="28" t="s">
        <v>60</v>
      </c>
      <c r="H58" s="23"/>
      <c r="N58" s="28"/>
    </row>
    <row r="59" spans="2:14" ht="14">
      <c r="B59" s="26">
        <v>45798</v>
      </c>
      <c r="D59" s="4">
        <v>336.33</v>
      </c>
      <c r="F59" s="28" t="s">
        <v>61</v>
      </c>
      <c r="H59" s="23"/>
      <c r="N59" s="28"/>
    </row>
    <row r="60" spans="2:14" ht="14">
      <c r="B60" s="26">
        <v>45798</v>
      </c>
      <c r="E60" s="4">
        <v>-100</v>
      </c>
      <c r="F60" s="28" t="s">
        <v>62</v>
      </c>
      <c r="H60" s="89"/>
      <c r="N60" s="92"/>
    </row>
    <row r="61" spans="2:14" ht="14">
      <c r="B61" s="26">
        <v>45798</v>
      </c>
      <c r="E61" s="4">
        <v>-200</v>
      </c>
      <c r="F61" s="28" t="s">
        <v>63</v>
      </c>
      <c r="H61" s="89"/>
      <c r="N61" s="92"/>
    </row>
    <row r="62" spans="2:14" ht="14">
      <c r="B62" s="26">
        <v>45799</v>
      </c>
      <c r="E62" s="4">
        <v>-160</v>
      </c>
      <c r="F62" s="28" t="s">
        <v>64</v>
      </c>
      <c r="H62" s="90"/>
      <c r="L62" s="4"/>
      <c r="M62" s="4"/>
      <c r="N62" s="93"/>
    </row>
    <row r="63" spans="2:14" ht="14">
      <c r="B63" s="20">
        <v>45799</v>
      </c>
      <c r="C63" s="18">
        <f>SUM(C51:E62)</f>
        <v>32755.420000000006</v>
      </c>
      <c r="D63" s="18"/>
      <c r="E63" s="18"/>
      <c r="F63" s="22"/>
      <c r="H63" s="90"/>
      <c r="L63" s="4"/>
      <c r="M63" s="4"/>
      <c r="N63" s="92"/>
    </row>
    <row r="64" spans="2:14" ht="14">
      <c r="B64" s="26">
        <v>45805</v>
      </c>
      <c r="D64" s="4">
        <v>700</v>
      </c>
      <c r="F64" s="28" t="s">
        <v>66</v>
      </c>
      <c r="H64" s="89"/>
      <c r="N64" s="92"/>
    </row>
    <row r="65" spans="2:14" ht="14">
      <c r="B65" s="26">
        <v>45807</v>
      </c>
      <c r="E65" s="4">
        <v>-589.11</v>
      </c>
      <c r="F65" s="28" t="s">
        <v>68</v>
      </c>
      <c r="H65" s="90"/>
      <c r="L65" s="4"/>
      <c r="M65" s="4"/>
      <c r="N65" s="93"/>
    </row>
    <row r="66" spans="2:14" ht="14">
      <c r="B66" s="26">
        <v>45814</v>
      </c>
      <c r="D66" s="4">
        <v>10200</v>
      </c>
      <c r="F66" s="28" t="s">
        <v>8</v>
      </c>
      <c r="H66" s="90">
        <v>45812</v>
      </c>
      <c r="J66" s="4">
        <v>15200</v>
      </c>
      <c r="L66" s="4"/>
      <c r="M66" s="4"/>
      <c r="N66" s="93" t="s">
        <v>65</v>
      </c>
    </row>
    <row r="67" spans="2:14" ht="14">
      <c r="B67" s="26">
        <v>45816</v>
      </c>
      <c r="C67" s="1"/>
      <c r="D67" s="1"/>
      <c r="E67" s="4">
        <f>-614-296-35</f>
        <v>-945</v>
      </c>
      <c r="F67" s="28" t="s">
        <v>69</v>
      </c>
      <c r="H67" s="90">
        <v>45812</v>
      </c>
      <c r="L67" s="4">
        <v>-10200</v>
      </c>
      <c r="M67" s="4"/>
      <c r="N67" s="92" t="s">
        <v>8</v>
      </c>
    </row>
    <row r="68" spans="2:14" ht="14">
      <c r="B68" s="26">
        <v>45820</v>
      </c>
      <c r="D68" s="4">
        <v>400</v>
      </c>
      <c r="F68" s="28" t="s">
        <v>70</v>
      </c>
      <c r="H68" s="90"/>
      <c r="L68" s="4"/>
      <c r="M68" s="4"/>
      <c r="N68" s="93"/>
    </row>
    <row r="69" spans="2:14" ht="14">
      <c r="B69" s="26">
        <v>45820</v>
      </c>
      <c r="E69" s="4">
        <v>-1450</v>
      </c>
      <c r="F69" s="28" t="s">
        <v>63</v>
      </c>
      <c r="H69" s="90"/>
      <c r="L69" s="4"/>
      <c r="M69" s="4"/>
      <c r="N69" s="93"/>
    </row>
    <row r="70" spans="2:14" ht="14">
      <c r="B70" s="20">
        <v>45820</v>
      </c>
      <c r="C70" s="18">
        <f>SUM(C63:E69)</f>
        <v>41071.310000000005</v>
      </c>
      <c r="D70" s="18"/>
      <c r="E70" s="18"/>
      <c r="F70" s="22"/>
      <c r="H70" s="90"/>
      <c r="L70" s="4"/>
      <c r="M70" s="4"/>
      <c r="N70" s="93"/>
    </row>
    <row r="71" spans="2:14" ht="14">
      <c r="B71" s="26">
        <v>45830</v>
      </c>
      <c r="E71" s="4">
        <v>-79</v>
      </c>
      <c r="F71" s="27" t="s">
        <v>71</v>
      </c>
      <c r="H71" s="90"/>
      <c r="L71" s="4"/>
      <c r="M71" s="4"/>
      <c r="N71" s="93"/>
    </row>
    <row r="72" spans="2:14" ht="14">
      <c r="B72" s="26">
        <v>45831</v>
      </c>
      <c r="E72" s="4">
        <v>-300</v>
      </c>
      <c r="F72" s="27" t="s">
        <v>72</v>
      </c>
      <c r="H72" s="91"/>
      <c r="I72"/>
      <c r="J72"/>
      <c r="K72"/>
      <c r="L72"/>
      <c r="M72"/>
      <c r="N72" s="94"/>
    </row>
    <row r="73" spans="2:14" ht="14">
      <c r="B73" s="26">
        <v>45835</v>
      </c>
      <c r="E73" s="4">
        <v>-132</v>
      </c>
      <c r="F73" s="27" t="s">
        <v>73</v>
      </c>
      <c r="H73" s="91"/>
      <c r="I73"/>
      <c r="J73"/>
      <c r="K73"/>
      <c r="L73"/>
      <c r="M73"/>
      <c r="N73" s="94"/>
    </row>
    <row r="74" spans="2:14" ht="14">
      <c r="B74" s="26">
        <v>45838</v>
      </c>
      <c r="E74" s="4">
        <v>-66.53</v>
      </c>
      <c r="F74" s="28" t="s">
        <v>74</v>
      </c>
      <c r="H74" s="90">
        <v>45838</v>
      </c>
      <c r="L74" s="4"/>
      <c r="M74" s="4">
        <v>-4707.47</v>
      </c>
      <c r="N74" s="92" t="s">
        <v>67</v>
      </c>
    </row>
    <row r="75" spans="2:14" ht="14">
      <c r="B75" s="26">
        <v>45838</v>
      </c>
      <c r="E75" s="4">
        <f>-3*CostBlocks25!$C$19+E61-E69-52</f>
        <v>-617</v>
      </c>
      <c r="F75" s="28" t="s">
        <v>75</v>
      </c>
      <c r="H75" s="90">
        <v>45838</v>
      </c>
      <c r="K75" s="4">
        <f>-3*CostBlocks25!$C$24</f>
        <v>-528</v>
      </c>
      <c r="L75" s="4"/>
      <c r="M75" s="4"/>
      <c r="N75" s="92" t="s">
        <v>45</v>
      </c>
    </row>
    <row r="76" spans="2:14" ht="14">
      <c r="B76" s="26">
        <v>45840</v>
      </c>
      <c r="D76" s="4">
        <v>1428</v>
      </c>
      <c r="F76" s="28" t="s">
        <v>76</v>
      </c>
      <c r="H76" s="89"/>
      <c r="N76" s="92"/>
    </row>
    <row r="77" spans="2:14" ht="14">
      <c r="B77" s="26">
        <v>45841</v>
      </c>
      <c r="E77" s="4">
        <v>-192</v>
      </c>
      <c r="F77" s="28" t="s">
        <v>77</v>
      </c>
      <c r="H77" s="89"/>
      <c r="N77" s="92"/>
    </row>
    <row r="78" spans="2:14" ht="14">
      <c r="B78" s="26">
        <v>45845</v>
      </c>
      <c r="E78" s="4">
        <v>-1190</v>
      </c>
      <c r="F78" s="27" t="s">
        <v>78</v>
      </c>
      <c r="H78" s="90"/>
      <c r="L78" s="11"/>
      <c r="M78" s="11"/>
      <c r="N78" s="93"/>
    </row>
    <row r="79" spans="2:14" ht="14">
      <c r="B79" s="26">
        <v>45849</v>
      </c>
      <c r="E79" s="4">
        <f>-101.19</f>
        <v>-101.19</v>
      </c>
      <c r="F79" s="27" t="s">
        <v>79</v>
      </c>
      <c r="H79" s="90"/>
      <c r="L79" s="11"/>
      <c r="M79" s="11"/>
      <c r="N79" s="93"/>
    </row>
    <row r="80" spans="2:14" ht="14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93" t="s">
        <v>145</v>
      </c>
    </row>
    <row r="81" spans="2:14" ht="14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143</v>
      </c>
    </row>
    <row r="82" spans="2:14" ht="14">
      <c r="B82" s="26">
        <v>45854</v>
      </c>
      <c r="E82" s="4">
        <v>-428</v>
      </c>
      <c r="F82" s="27" t="s">
        <v>140</v>
      </c>
      <c r="H82" s="26">
        <v>45854</v>
      </c>
      <c r="M82" s="4">
        <v>428</v>
      </c>
      <c r="N82" s="28" t="s">
        <v>144</v>
      </c>
    </row>
    <row r="83" spans="2:14" ht="14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4">
      <c r="B84" s="26">
        <v>45857</v>
      </c>
      <c r="E84" s="4">
        <v>-275</v>
      </c>
      <c r="F84" s="27" t="s">
        <v>146</v>
      </c>
      <c r="H84" s="26"/>
      <c r="L84" s="11"/>
      <c r="M84" s="4"/>
      <c r="N84" s="27"/>
    </row>
    <row r="85" spans="2:14" ht="14">
      <c r="B85" s="26">
        <v>45861</v>
      </c>
      <c r="E85" s="4">
        <v>-300</v>
      </c>
      <c r="F85" s="27" t="s">
        <v>150</v>
      </c>
      <c r="H85" s="26"/>
      <c r="L85" s="11"/>
      <c r="M85" s="4"/>
      <c r="N85" s="27"/>
    </row>
    <row r="86" spans="2:14" ht="14">
      <c r="B86" s="26">
        <v>45864</v>
      </c>
      <c r="E86" s="4">
        <v>-300</v>
      </c>
      <c r="F86" s="27" t="s">
        <v>149</v>
      </c>
      <c r="H86" s="26">
        <v>45866</v>
      </c>
      <c r="L86" s="11"/>
      <c r="M86" s="4">
        <v>-536.86</v>
      </c>
      <c r="N86" s="27" t="s">
        <v>152</v>
      </c>
    </row>
    <row r="87" spans="2:14" ht="14">
      <c r="B87" s="26">
        <v>45868</v>
      </c>
      <c r="E87" s="4">
        <v>-3016.58</v>
      </c>
      <c r="F87" s="28" t="s">
        <v>154</v>
      </c>
      <c r="H87" s="26">
        <v>45869</v>
      </c>
      <c r="K87" s="4">
        <v>-150</v>
      </c>
      <c r="L87" s="11"/>
      <c r="M87" s="4"/>
      <c r="N87" s="27" t="s">
        <v>155</v>
      </c>
    </row>
    <row r="88" spans="2:14" ht="14">
      <c r="B88" s="26">
        <v>45869</v>
      </c>
      <c r="E88" s="4">
        <v>-700</v>
      </c>
      <c r="F88" s="27" t="s">
        <v>80</v>
      </c>
      <c r="H88" s="90"/>
      <c r="L88" s="11"/>
      <c r="M88" s="4"/>
      <c r="N88" s="93"/>
    </row>
    <row r="89" spans="2:14" ht="14">
      <c r="B89" s="26">
        <v>45871</v>
      </c>
      <c r="E89" s="4">
        <v>-120</v>
      </c>
      <c r="F89" s="28" t="s">
        <v>156</v>
      </c>
      <c r="H89" s="90"/>
      <c r="L89" s="11"/>
      <c r="M89" s="4"/>
      <c r="N89" s="93"/>
    </row>
    <row r="90" spans="2:14" ht="14">
      <c r="B90" s="26">
        <v>45871</v>
      </c>
      <c r="E90" s="4">
        <v>-100</v>
      </c>
      <c r="F90" s="28" t="s">
        <v>157</v>
      </c>
      <c r="H90" s="90"/>
      <c r="L90" s="11"/>
      <c r="M90" s="4"/>
      <c r="N90" s="93"/>
    </row>
    <row r="91" spans="2:14" ht="14">
      <c r="B91" s="20">
        <v>45871</v>
      </c>
      <c r="C91" s="18">
        <f>SUM(C83:E90)</f>
        <v>33835.520000000004</v>
      </c>
      <c r="D91" s="18"/>
      <c r="E91" s="18"/>
      <c r="F91" s="22"/>
      <c r="H91" s="89"/>
      <c r="N91" s="92"/>
    </row>
    <row r="92" spans="2:14" ht="14">
      <c r="B92" s="26">
        <v>45892</v>
      </c>
      <c r="E92" s="4">
        <v>-882</v>
      </c>
      <c r="F92" s="93" t="s">
        <v>160</v>
      </c>
      <c r="H92" s="89"/>
      <c r="N92" s="92"/>
    </row>
    <row r="93" spans="2:14" ht="14">
      <c r="B93" s="26">
        <v>45892</v>
      </c>
      <c r="E93" s="4">
        <v>-243</v>
      </c>
      <c r="F93" s="93" t="s">
        <v>161</v>
      </c>
      <c r="H93" s="89"/>
      <c r="N93" s="92"/>
    </row>
    <row r="94" spans="2:14" ht="14">
      <c r="B94" s="26">
        <v>45894</v>
      </c>
      <c r="C94" s="1"/>
      <c r="D94" s="106"/>
      <c r="E94" s="4">
        <v>-600</v>
      </c>
      <c r="F94" s="93" t="s">
        <v>80</v>
      </c>
      <c r="H94" s="89"/>
      <c r="N94" s="92"/>
    </row>
    <row r="95" spans="2:14" ht="14">
      <c r="B95" s="26">
        <v>45894</v>
      </c>
      <c r="C95" s="1"/>
      <c r="D95" s="106"/>
      <c r="E95" s="4">
        <v>-2000</v>
      </c>
      <c r="F95" s="93" t="s">
        <v>164</v>
      </c>
      <c r="H95" s="90">
        <v>45895</v>
      </c>
      <c r="J95" s="4">
        <v>17200</v>
      </c>
      <c r="L95" s="4"/>
      <c r="M95" s="4"/>
      <c r="N95" s="92" t="s">
        <v>83</v>
      </c>
    </row>
    <row r="96" spans="2:14" ht="14">
      <c r="B96" s="20">
        <v>45894</v>
      </c>
      <c r="C96" s="18">
        <f>SUM(C91:E95)</f>
        <v>30110.520000000004</v>
      </c>
      <c r="D96" s="18"/>
      <c r="E96" s="18"/>
      <c r="F96" s="107"/>
      <c r="H96" s="89"/>
      <c r="N96" s="92"/>
    </row>
    <row r="97" spans="2:14" ht="14">
      <c r="B97" s="26">
        <v>45895</v>
      </c>
      <c r="E97" s="4">
        <v>-300</v>
      </c>
      <c r="F97" s="93" t="s">
        <v>158</v>
      </c>
      <c r="H97" s="89"/>
      <c r="N97" s="92"/>
    </row>
    <row r="98" spans="2:14" ht="14">
      <c r="B98" s="26">
        <v>45901</v>
      </c>
      <c r="E98" s="4">
        <v>-5000</v>
      </c>
      <c r="F98" s="93" t="s">
        <v>162</v>
      </c>
      <c r="H98" s="90">
        <v>45901</v>
      </c>
      <c r="L98" s="4">
        <v>-12000</v>
      </c>
      <c r="M98" s="4"/>
      <c r="N98" s="92" t="s">
        <v>8</v>
      </c>
    </row>
    <row r="99" spans="2:14" ht="14">
      <c r="B99" s="26">
        <v>45901</v>
      </c>
      <c r="E99" s="4">
        <v>-2500</v>
      </c>
      <c r="F99" s="93" t="s">
        <v>163</v>
      </c>
      <c r="H99" s="90">
        <v>45930</v>
      </c>
      <c r="K99" s="4">
        <f>-3*CostBlocks25!$C$24-K80</f>
        <v>-371</v>
      </c>
      <c r="L99" s="4"/>
      <c r="M99" s="4"/>
      <c r="N99" s="92" t="s">
        <v>45</v>
      </c>
    </row>
    <row r="100" spans="2:14" ht="14">
      <c r="B100" s="26">
        <v>45901</v>
      </c>
      <c r="D100" s="4">
        <v>12000</v>
      </c>
      <c r="F100" s="92" t="s">
        <v>8</v>
      </c>
      <c r="H100" s="89"/>
      <c r="N100" s="92"/>
    </row>
    <row r="101" spans="2:14" ht="14">
      <c r="B101" s="26">
        <v>45930</v>
      </c>
      <c r="D101" s="4">
        <v>150</v>
      </c>
      <c r="F101" s="92" t="s">
        <v>159</v>
      </c>
      <c r="H101" s="90"/>
      <c r="L101" s="4"/>
      <c r="M101" s="4"/>
      <c r="N101" s="92"/>
    </row>
    <row r="102" spans="2:14" ht="14">
      <c r="B102" s="26">
        <v>45930</v>
      </c>
      <c r="E102" s="4">
        <f>-CostBlocks25!$L$15-E67-E80/2-E81-E77-E85-E79-E84-E86-E88/2-E94/2</f>
        <v>-1695.3200000000002</v>
      </c>
      <c r="F102" s="92" t="s">
        <v>151</v>
      </c>
      <c r="H102" s="90">
        <v>45958</v>
      </c>
      <c r="J102" s="4">
        <v>12000</v>
      </c>
      <c r="N102" s="92" t="s">
        <v>165</v>
      </c>
    </row>
    <row r="103" spans="2:14" ht="14">
      <c r="B103" s="26">
        <v>45930</v>
      </c>
      <c r="E103" s="4">
        <f>-3*CostBlocks25!$C$19-E80/2-E88/2-E94/2</f>
        <v>-865</v>
      </c>
      <c r="F103" s="92" t="s">
        <v>84</v>
      </c>
      <c r="H103" s="90">
        <v>45960</v>
      </c>
      <c r="L103" s="4">
        <v>-10000</v>
      </c>
      <c r="N103" s="92" t="s">
        <v>8</v>
      </c>
    </row>
    <row r="104" spans="2:14" ht="14">
      <c r="B104" s="20">
        <v>45931</v>
      </c>
      <c r="C104" s="18">
        <f>SUM(C96:E103)</f>
        <v>31900.200000000004</v>
      </c>
      <c r="D104" s="18"/>
      <c r="E104" s="18"/>
      <c r="F104" s="22"/>
      <c r="H104" s="105">
        <v>45962</v>
      </c>
      <c r="I104" s="18">
        <f>SUM(I83:M103)</f>
        <v>7064.8499999999985</v>
      </c>
      <c r="J104" s="18"/>
      <c r="K104" s="18"/>
      <c r="L104" s="29"/>
      <c r="M104" s="29"/>
      <c r="N104" s="104"/>
    </row>
    <row r="105" spans="2:14" ht="14">
      <c r="B105" s="26">
        <v>45960</v>
      </c>
      <c r="D105" s="4">
        <v>10000</v>
      </c>
      <c r="F105" s="28"/>
      <c r="H105" s="89"/>
      <c r="N105" s="92"/>
    </row>
    <row r="106" spans="2:14" ht="14">
      <c r="B106" s="26">
        <v>45960</v>
      </c>
      <c r="E106" s="4">
        <v>-500</v>
      </c>
      <c r="F106" s="28" t="s">
        <v>167</v>
      </c>
      <c r="H106" s="90">
        <v>46011</v>
      </c>
      <c r="J106" s="4">
        <v>12000</v>
      </c>
      <c r="L106" s="4"/>
      <c r="M106" s="4"/>
      <c r="N106" s="93" t="s">
        <v>85</v>
      </c>
    </row>
    <row r="107" spans="2:14" ht="14">
      <c r="B107" s="26">
        <v>45966</v>
      </c>
      <c r="E107" s="4">
        <v>-606.5</v>
      </c>
      <c r="F107" s="28" t="s">
        <v>82</v>
      </c>
      <c r="H107" s="90">
        <v>46018</v>
      </c>
      <c r="L107" s="4">
        <v>-10000</v>
      </c>
      <c r="M107" s="4"/>
      <c r="N107" s="92" t="s">
        <v>8</v>
      </c>
    </row>
    <row r="108" spans="2:14" ht="14">
      <c r="B108" s="26">
        <v>46018</v>
      </c>
      <c r="D108" s="4">
        <v>10000</v>
      </c>
      <c r="F108" s="28" t="s">
        <v>8</v>
      </c>
      <c r="H108" s="90">
        <v>46022</v>
      </c>
      <c r="K108" s="4">
        <f>-3*184</f>
        <v>-552</v>
      </c>
      <c r="L108" s="4"/>
      <c r="M108" s="4"/>
      <c r="N108" s="92" t="s">
        <v>86</v>
      </c>
    </row>
    <row r="109" spans="2:14" ht="14">
      <c r="B109" s="26">
        <v>46022</v>
      </c>
      <c r="E109" s="4">
        <f>-CostBlocks25!$L$24*2/3</f>
        <v>-1830</v>
      </c>
      <c r="F109" s="28" t="s">
        <v>169</v>
      </c>
      <c r="H109" s="90">
        <v>46022</v>
      </c>
      <c r="K109" s="4">
        <f>-3*CostBlocks25!$C$24</f>
        <v>-528</v>
      </c>
      <c r="L109" s="4"/>
      <c r="M109" s="4"/>
      <c r="N109" s="92" t="s">
        <v>45</v>
      </c>
    </row>
    <row r="110" spans="2:14" ht="14">
      <c r="B110" s="26">
        <v>46022</v>
      </c>
      <c r="E110" s="4">
        <f>-3*CostBlocks25!$C$19</f>
        <v>-1815</v>
      </c>
      <c r="F110" s="28" t="s">
        <v>87</v>
      </c>
      <c r="H110" s="90">
        <v>46022</v>
      </c>
      <c r="L110" s="4"/>
      <c r="M110" s="4">
        <f>-((J114+K114)*0.1)*1.02</f>
        <v>-5999.7420000000002</v>
      </c>
      <c r="N110" s="92" t="s">
        <v>88</v>
      </c>
    </row>
    <row r="111" spans="2:14" ht="14">
      <c r="B111" s="26">
        <v>46022</v>
      </c>
      <c r="D111" s="4">
        <v>5000</v>
      </c>
      <c r="F111" s="28" t="s">
        <v>168</v>
      </c>
      <c r="H111" s="90">
        <v>46022</v>
      </c>
      <c r="L111" s="4"/>
      <c r="M111" s="4">
        <f>(L114*0.05)*1.02-M48-M86</f>
        <v>-1601.7799999999997</v>
      </c>
      <c r="N111" s="92" t="s">
        <v>89</v>
      </c>
    </row>
    <row r="112" spans="2:14" ht="14">
      <c r="B112" s="30">
        <v>46022</v>
      </c>
      <c r="C112" s="31">
        <f>SUM(C104:E111)</f>
        <v>52148.700000000004</v>
      </c>
      <c r="D112" s="31"/>
      <c r="E112" s="31"/>
      <c r="F112" s="32"/>
      <c r="H112" s="30">
        <v>46022</v>
      </c>
      <c r="I112" s="31">
        <f>SUM(I104:M111)</f>
        <v>383.32799999999861</v>
      </c>
      <c r="J112" s="31"/>
      <c r="K112" s="31"/>
      <c r="L112" s="33"/>
      <c r="M112" s="33"/>
      <c r="N112" s="34"/>
    </row>
    <row r="113" spans="2:13" ht="14">
      <c r="B113" s="5"/>
      <c r="C113" s="24"/>
      <c r="F113" s="4"/>
      <c r="G113" s="4"/>
    </row>
    <row r="114" spans="2:13" ht="14">
      <c r="B114" s="35" t="s">
        <v>90</v>
      </c>
      <c r="C114" s="36">
        <f>C112+P112+I112</f>
        <v>52532.028000000006</v>
      </c>
      <c r="D114" s="36"/>
      <c r="E114" s="36"/>
      <c r="G114" s="4"/>
      <c r="I114" s="36" t="s">
        <v>90</v>
      </c>
      <c r="J114" s="37">
        <f>SUM(J7:J111)</f>
        <v>62000</v>
      </c>
      <c r="K114" s="37">
        <f>SUM(K7:K111)</f>
        <v>-3179</v>
      </c>
      <c r="L114" s="37">
        <f t="shared" ref="L114:M114" si="0">SUM(L7:L111)</f>
        <v>-50500</v>
      </c>
      <c r="M114" s="37">
        <f t="shared" si="0"/>
        <v>-14565.502</v>
      </c>
    </row>
    <row r="115" spans="2:13" ht="14">
      <c r="B115" s="38"/>
    </row>
    <row r="116" spans="2:13" ht="14">
      <c r="B116" s="38"/>
      <c r="G116" s="4"/>
    </row>
    <row r="117" spans="2:13" ht="14">
      <c r="B117" s="38"/>
    </row>
    <row r="118" spans="2:13" ht="14">
      <c r="B118" s="38"/>
    </row>
    <row r="119" spans="2:13" ht="14">
      <c r="B119" s="38"/>
      <c r="C119" s="24"/>
      <c r="F119" s="4"/>
    </row>
    <row r="120" spans="2:13" ht="14">
      <c r="B120" s="38"/>
    </row>
    <row r="121" spans="2:13" ht="14">
      <c r="B121" s="38"/>
      <c r="G121" s="4"/>
    </row>
    <row r="122" spans="2:13" ht="14">
      <c r="B122" s="38"/>
    </row>
    <row r="123" spans="2:13" ht="14">
      <c r="B123" s="38"/>
      <c r="G123" s="4"/>
    </row>
    <row r="124" spans="2:13" ht="14">
      <c r="B124" s="38"/>
    </row>
    <row r="125" spans="2:13" ht="14">
      <c r="B125" s="38"/>
    </row>
    <row r="126" spans="2:13" ht="14">
      <c r="B126" s="38"/>
      <c r="C126" s="24"/>
      <c r="F126" s="4"/>
      <c r="G126" s="4"/>
    </row>
    <row r="127" spans="2:13" ht="14">
      <c r="B127" s="38"/>
      <c r="G127" s="4"/>
    </row>
    <row r="128" spans="2:13" ht="14">
      <c r="B128" s="38"/>
      <c r="F128" s="11"/>
    </row>
    <row r="129" spans="2:8" ht="14">
      <c r="B129" s="38"/>
    </row>
    <row r="130" spans="2:8" ht="14">
      <c r="B130" s="38"/>
    </row>
    <row r="131" spans="2:8" ht="14">
      <c r="B131" s="38"/>
      <c r="F131" s="4"/>
      <c r="G131" s="4"/>
    </row>
    <row r="132" spans="2:8" ht="14">
      <c r="B132" s="38"/>
      <c r="F132" s="11"/>
      <c r="G132" s="4"/>
    </row>
    <row r="133" spans="2:8" ht="14">
      <c r="B133" s="38"/>
      <c r="F133" s="11"/>
      <c r="G133" s="11"/>
    </row>
    <row r="134" spans="2:8" ht="14">
      <c r="G134" s="4"/>
    </row>
    <row r="138" spans="2:8" ht="14">
      <c r="B138" s="109"/>
      <c r="C138" s="109"/>
    </row>
    <row r="139" spans="2:8" ht="14">
      <c r="F139" s="11"/>
      <c r="H139" s="39"/>
    </row>
    <row r="140" spans="2:8" ht="14">
      <c r="H140" s="39"/>
    </row>
    <row r="141" spans="2:8" ht="14">
      <c r="H141" s="39"/>
    </row>
    <row r="142" spans="2:8" ht="14">
      <c r="H142" s="39"/>
    </row>
    <row r="143" spans="2:8" ht="14">
      <c r="H143" s="39"/>
    </row>
    <row r="144" spans="2:8" ht="14">
      <c r="H144" s="39"/>
    </row>
    <row r="145" spans="8:14" ht="14">
      <c r="H145" s="39"/>
    </row>
    <row r="146" spans="8:14" ht="14">
      <c r="H146" s="39"/>
    </row>
    <row r="147" spans="8:14" ht="14">
      <c r="H147" s="39"/>
    </row>
    <row r="148" spans="8:14" ht="14">
      <c r="H148" s="39"/>
    </row>
    <row r="149" spans="8:14" ht="14">
      <c r="H149" s="39"/>
    </row>
    <row r="150" spans="8:14" ht="14">
      <c r="H150" s="39"/>
    </row>
    <row r="152" spans="8:14" ht="14">
      <c r="I152" s="38"/>
      <c r="J152" s="2"/>
      <c r="L152" s="40"/>
      <c r="M152" s="40"/>
    </row>
    <row r="153" spans="8:14" ht="14">
      <c r="I153" s="38"/>
      <c r="J153" s="2"/>
      <c r="L153" s="40"/>
      <c r="M153" s="40"/>
    </row>
    <row r="154" spans="8:14" ht="14">
      <c r="I154" s="38"/>
      <c r="J154" s="2"/>
      <c r="L154" s="40"/>
      <c r="M154" s="40"/>
    </row>
    <row r="155" spans="8:14" ht="14">
      <c r="I155" s="38"/>
      <c r="J155" s="2"/>
      <c r="L155" s="40"/>
      <c r="M155" s="40"/>
    </row>
    <row r="156" spans="8:14" ht="14">
      <c r="I156" s="38"/>
    </row>
    <row r="157" spans="8:14" ht="14">
      <c r="I157" s="38"/>
      <c r="N157" s="11"/>
    </row>
    <row r="158" spans="8:14" ht="14">
      <c r="I158" s="38"/>
      <c r="L158" s="40"/>
      <c r="M158" s="40"/>
      <c r="N158" s="11"/>
    </row>
    <row r="159" spans="8:14" ht="14">
      <c r="I159" s="38"/>
      <c r="L159" s="40"/>
      <c r="M159" s="40"/>
      <c r="N159" s="11"/>
    </row>
    <row r="160" spans="8:14" ht="14">
      <c r="I160" s="38"/>
      <c r="L160" s="40"/>
      <c r="M160" s="40"/>
      <c r="N160" s="11"/>
    </row>
    <row r="161" spans="3:14" ht="14">
      <c r="I161" s="38"/>
      <c r="N161" s="11"/>
    </row>
    <row r="162" spans="3:14" ht="14">
      <c r="I162" s="38"/>
      <c r="L162" s="40"/>
      <c r="M162" s="40"/>
      <c r="N162" s="11"/>
    </row>
    <row r="163" spans="3:14" ht="14">
      <c r="I163" s="38"/>
      <c r="N163" s="11"/>
    </row>
    <row r="164" spans="3:14" ht="14">
      <c r="I164" s="38"/>
      <c r="L164" s="40"/>
      <c r="M164" s="40"/>
      <c r="N164" s="11"/>
    </row>
    <row r="165" spans="3:14" ht="14">
      <c r="I165" s="38"/>
      <c r="L165" s="40"/>
      <c r="M165" s="40"/>
      <c r="N165" s="11"/>
    </row>
    <row r="166" spans="3:14" ht="14">
      <c r="I166" s="38"/>
      <c r="L166" s="40"/>
      <c r="M166" s="40"/>
      <c r="N166" s="11"/>
    </row>
    <row r="167" spans="3:14" ht="14">
      <c r="I167" s="38"/>
    </row>
    <row r="168" spans="3:14" ht="14">
      <c r="I168" s="38"/>
    </row>
    <row r="169" spans="3:14" ht="14">
      <c r="I169" s="38"/>
    </row>
    <row r="170" spans="3:14" ht="14">
      <c r="I170" s="41"/>
    </row>
    <row r="171" spans="3:14" ht="14">
      <c r="F171" s="11"/>
      <c r="I171" s="38"/>
      <c r="N171" s="11"/>
    </row>
    <row r="172" spans="3:14" ht="14">
      <c r="C172" s="37"/>
      <c r="D172" s="37"/>
      <c r="F172" s="11"/>
      <c r="I172" s="38"/>
    </row>
    <row r="173" spans="3:14" ht="14">
      <c r="I173" s="38"/>
      <c r="N173" s="11"/>
    </row>
    <row r="174" spans="3:14" ht="14">
      <c r="I174" s="38"/>
      <c r="N174" s="11"/>
    </row>
    <row r="175" spans="3:14" ht="14">
      <c r="I175" s="38"/>
      <c r="N175" s="11"/>
    </row>
  </sheetData>
  <mergeCells count="2">
    <mergeCell ref="B1:E1"/>
    <mergeCell ref="B138:C138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3"/>
  <sheetViews>
    <sheetView zoomScale="160" zoomScaleNormal="160" workbookViewId="0">
      <selection activeCell="K22" sqref="K22"/>
    </sheetView>
  </sheetViews>
  <sheetFormatPr baseColWidth="10" defaultColWidth="14.1640625" defaultRowHeight="13.5" customHeight="1"/>
  <cols>
    <col min="1" max="1" width="1.5" style="2" customWidth="1"/>
    <col min="2" max="2" width="24.33203125" style="2" customWidth="1"/>
    <col min="3" max="3" width="10.33203125" style="2" customWidth="1"/>
    <col min="4" max="4" width="1.5" style="2" customWidth="1"/>
    <col min="5" max="5" width="23.83203125" style="2" customWidth="1"/>
    <col min="6" max="6" width="9.33203125" style="4" customWidth="1"/>
    <col min="7" max="7" width="1.5" style="2" customWidth="1"/>
    <col min="8" max="8" width="14.33203125" style="2" customWidth="1"/>
    <col min="9" max="9" width="10.5" style="42" customWidth="1"/>
    <col min="10" max="10" width="1.33203125" style="2" customWidth="1"/>
    <col min="11" max="11" width="14.1640625" style="2"/>
    <col min="12" max="12" width="14.1640625" style="95"/>
    <col min="13" max="13" width="1.5" style="2" customWidth="1"/>
    <col min="14" max="16384" width="14.1640625" style="2"/>
  </cols>
  <sheetData>
    <row r="1" spans="2:15" ht="6" customHeight="1"/>
    <row r="2" spans="2:15" ht="20">
      <c r="B2" s="43" t="s">
        <v>91</v>
      </c>
    </row>
    <row r="3" spans="2:15" ht="6" customHeight="1"/>
    <row r="4" spans="2:15" ht="16">
      <c r="B4" s="44" t="s">
        <v>92</v>
      </c>
      <c r="E4" s="44" t="s">
        <v>93</v>
      </c>
      <c r="H4" s="110" t="s">
        <v>94</v>
      </c>
      <c r="I4" s="110"/>
      <c r="K4" s="110" t="s">
        <v>95</v>
      </c>
      <c r="L4" s="110"/>
      <c r="M4" s="45"/>
      <c r="N4" s="110" t="s">
        <v>96</v>
      </c>
      <c r="O4" s="110"/>
    </row>
    <row r="5" spans="2:15" ht="6" customHeight="1">
      <c r="B5" s="46"/>
      <c r="C5" s="47"/>
      <c r="E5" s="46"/>
      <c r="F5" s="47"/>
    </row>
    <row r="6" spans="2:15" ht="14">
      <c r="B6" s="48" t="s">
        <v>97</v>
      </c>
      <c r="C6" s="49"/>
      <c r="E6" s="50" t="s">
        <v>98</v>
      </c>
      <c r="F6" s="51"/>
      <c r="H6" s="52" t="s">
        <v>99</v>
      </c>
      <c r="I6" s="53"/>
      <c r="K6" s="99" t="s">
        <v>100</v>
      </c>
      <c r="L6" s="100"/>
      <c r="N6" s="54" t="s">
        <v>101</v>
      </c>
      <c r="O6" s="55"/>
    </row>
    <row r="7" spans="2:15" ht="14">
      <c r="B7" s="56" t="s">
        <v>102</v>
      </c>
      <c r="C7" s="57">
        <v>17600</v>
      </c>
      <c r="E7" s="58" t="s">
        <v>103</v>
      </c>
      <c r="F7" s="51">
        <v>452</v>
      </c>
      <c r="H7" s="59" t="s">
        <v>104</v>
      </c>
      <c r="I7" s="53">
        <v>340.91</v>
      </c>
      <c r="K7" s="101"/>
      <c r="L7" s="102"/>
      <c r="N7" s="60" t="s">
        <v>106</v>
      </c>
      <c r="O7" s="55">
        <f>286+70</f>
        <v>356</v>
      </c>
    </row>
    <row r="8" spans="2:15" ht="14">
      <c r="B8" s="56" t="s">
        <v>107</v>
      </c>
      <c r="C8" s="57">
        <v>20000</v>
      </c>
      <c r="E8" s="58" t="s">
        <v>108</v>
      </c>
      <c r="F8" s="51">
        <v>1023</v>
      </c>
      <c r="H8" s="59" t="s">
        <v>109</v>
      </c>
      <c r="I8" s="53">
        <v>100</v>
      </c>
      <c r="K8" s="101" t="s">
        <v>105</v>
      </c>
      <c r="L8" s="102">
        <v>296</v>
      </c>
      <c r="N8" s="60" t="s">
        <v>110</v>
      </c>
      <c r="O8" s="55">
        <v>200</v>
      </c>
    </row>
    <row r="9" spans="2:15" ht="14">
      <c r="B9" s="56" t="s">
        <v>111</v>
      </c>
      <c r="C9" s="57">
        <v>20000</v>
      </c>
      <c r="E9" s="58" t="s">
        <v>112</v>
      </c>
      <c r="F9" s="51">
        <v>500</v>
      </c>
      <c r="H9" s="59" t="s">
        <v>113</v>
      </c>
      <c r="I9" s="53">
        <v>170</v>
      </c>
      <c r="K9" s="101" t="s">
        <v>147</v>
      </c>
      <c r="L9" s="102">
        <v>1100</v>
      </c>
      <c r="N9" s="60" t="s">
        <v>114</v>
      </c>
      <c r="O9" s="55">
        <v>120</v>
      </c>
    </row>
    <row r="10" spans="2:15" ht="14">
      <c r="B10" s="56" t="s">
        <v>115</v>
      </c>
      <c r="C10" s="57">
        <v>20000</v>
      </c>
      <c r="E10" s="58" t="s">
        <v>116</v>
      </c>
      <c r="F10" s="51">
        <v>100</v>
      </c>
      <c r="H10" s="59" t="s">
        <v>117</v>
      </c>
      <c r="I10" s="53">
        <v>150</v>
      </c>
      <c r="K10" s="101" t="s">
        <v>103</v>
      </c>
      <c r="L10" s="102">
        <v>532</v>
      </c>
      <c r="N10" s="54" t="s">
        <v>118</v>
      </c>
      <c r="O10" s="61">
        <f>SUM(O7:O9)</f>
        <v>676</v>
      </c>
    </row>
    <row r="11" spans="2:15" ht="14">
      <c r="B11" s="48" t="s">
        <v>118</v>
      </c>
      <c r="C11" s="62">
        <f>SUM(C7:C10)</f>
        <v>77600</v>
      </c>
      <c r="E11" s="50" t="s">
        <v>118</v>
      </c>
      <c r="F11" s="63">
        <f>SUM(F7:F10)</f>
        <v>2075</v>
      </c>
      <c r="H11" s="52" t="s">
        <v>118</v>
      </c>
      <c r="I11" s="64">
        <f>SUM(I7:I10)</f>
        <v>760.91000000000008</v>
      </c>
      <c r="K11" s="101" t="s">
        <v>6</v>
      </c>
      <c r="L11" s="102">
        <f>3000-3*SUM(C16:C17)</f>
        <v>2385</v>
      </c>
    </row>
    <row r="12" spans="2:15" ht="14">
      <c r="D12" s="4"/>
      <c r="F12" s="2"/>
      <c r="I12" s="2"/>
      <c r="K12" s="101" t="s">
        <v>119</v>
      </c>
      <c r="L12" s="102">
        <v>192</v>
      </c>
    </row>
    <row r="13" spans="2:15" ht="14">
      <c r="B13" s="65" t="s">
        <v>120</v>
      </c>
      <c r="C13" s="66"/>
      <c r="D13" s="4"/>
      <c r="E13" s="67" t="s">
        <v>121</v>
      </c>
      <c r="F13" s="68"/>
      <c r="H13" s="69" t="s">
        <v>122</v>
      </c>
      <c r="I13" s="70"/>
      <c r="K13" s="101" t="s">
        <v>148</v>
      </c>
      <c r="L13" s="102">
        <v>400</v>
      </c>
    </row>
    <row r="14" spans="2:15" ht="14">
      <c r="B14" s="71"/>
      <c r="C14" s="66"/>
      <c r="D14" s="4"/>
      <c r="E14" s="72" t="s">
        <v>123</v>
      </c>
      <c r="F14" s="68">
        <v>350</v>
      </c>
      <c r="H14" s="73" t="s">
        <v>103</v>
      </c>
      <c r="I14" s="70">
        <v>175</v>
      </c>
      <c r="K14" s="101"/>
      <c r="L14" s="102"/>
    </row>
    <row r="15" spans="2:15" ht="14">
      <c r="B15" s="71" t="s">
        <v>124</v>
      </c>
      <c r="C15" s="66">
        <v>250</v>
      </c>
      <c r="E15" s="68" t="s">
        <v>125</v>
      </c>
      <c r="F15" s="68">
        <v>1287</v>
      </c>
      <c r="H15" s="73" t="s">
        <v>105</v>
      </c>
      <c r="I15" s="70">
        <v>163</v>
      </c>
      <c r="K15" s="99" t="s">
        <v>118</v>
      </c>
      <c r="L15" s="102">
        <f>SUM(L8:L14)</f>
        <v>4905</v>
      </c>
    </row>
    <row r="16" spans="2:15" ht="14">
      <c r="B16" s="71" t="s">
        <v>126</v>
      </c>
      <c r="C16" s="66">
        <v>120</v>
      </c>
      <c r="E16" s="72" t="s">
        <v>127</v>
      </c>
      <c r="F16" s="68">
        <v>650</v>
      </c>
      <c r="H16" s="73" t="s">
        <v>6</v>
      </c>
      <c r="I16" s="70">
        <v>480</v>
      </c>
      <c r="L16" s="42"/>
    </row>
    <row r="17" spans="2:12" ht="14">
      <c r="B17" s="71" t="s">
        <v>128</v>
      </c>
      <c r="C17" s="66">
        <v>85</v>
      </c>
      <c r="E17" s="72" t="s">
        <v>129</v>
      </c>
      <c r="F17" s="68">
        <v>750</v>
      </c>
      <c r="H17" s="69" t="s">
        <v>118</v>
      </c>
      <c r="I17" s="74">
        <f>SUM(I14:I16)</f>
        <v>818</v>
      </c>
      <c r="K17" s="96" t="s">
        <v>166</v>
      </c>
      <c r="L17" s="98"/>
    </row>
    <row r="18" spans="2:12" ht="14">
      <c r="B18" s="71" t="s">
        <v>130</v>
      </c>
      <c r="C18" s="66">
        <v>150</v>
      </c>
      <c r="E18" s="72"/>
      <c r="F18" s="68"/>
      <c r="K18" s="97"/>
      <c r="L18" s="98"/>
    </row>
    <row r="19" spans="2:12" ht="14">
      <c r="B19" s="65" t="s">
        <v>118</v>
      </c>
      <c r="C19" s="75">
        <f>SUM(C13:C18)</f>
        <v>605</v>
      </c>
      <c r="E19" s="67" t="s">
        <v>118</v>
      </c>
      <c r="F19" s="76">
        <f>SUM(F14:F18)</f>
        <v>3037</v>
      </c>
      <c r="H19" s="77" t="s">
        <v>131</v>
      </c>
      <c r="I19" s="78"/>
      <c r="K19" s="97" t="s">
        <v>147</v>
      </c>
      <c r="L19" s="98">
        <v>1500</v>
      </c>
    </row>
    <row r="20" spans="2:12" ht="14">
      <c r="F20" s="2"/>
      <c r="H20" s="79" t="s">
        <v>103</v>
      </c>
      <c r="I20" s="78">
        <v>31</v>
      </c>
      <c r="K20" s="97" t="s">
        <v>103</v>
      </c>
      <c r="L20" s="98">
        <v>200</v>
      </c>
    </row>
    <row r="21" spans="2:12" ht="14">
      <c r="B21" s="80" t="s">
        <v>132</v>
      </c>
      <c r="C21" s="81"/>
      <c r="E21" s="82" t="s">
        <v>133</v>
      </c>
      <c r="F21" s="83"/>
      <c r="H21" s="79" t="s">
        <v>105</v>
      </c>
      <c r="I21" s="78">
        <v>553</v>
      </c>
      <c r="K21" s="97" t="s">
        <v>136</v>
      </c>
      <c r="L21" s="98">
        <f>3000-3*SUM(C17:C18)</f>
        <v>2295</v>
      </c>
    </row>
    <row r="22" spans="2:12" ht="14">
      <c r="B22" s="84" t="s">
        <v>134</v>
      </c>
      <c r="C22" s="81">
        <v>156</v>
      </c>
      <c r="E22" s="83" t="s">
        <v>135</v>
      </c>
      <c r="F22" s="83">
        <f>F11</f>
        <v>2075</v>
      </c>
      <c r="H22" s="79" t="s">
        <v>109</v>
      </c>
      <c r="I22" s="78">
        <v>35</v>
      </c>
      <c r="K22" s="97" t="s">
        <v>138</v>
      </c>
      <c r="L22" s="98">
        <v>250</v>
      </c>
    </row>
    <row r="23" spans="2:12" ht="14">
      <c r="B23" s="84" t="s">
        <v>137</v>
      </c>
      <c r="C23" s="81">
        <v>20</v>
      </c>
      <c r="E23" s="83" t="s">
        <v>121</v>
      </c>
      <c r="F23" s="83">
        <f>F19</f>
        <v>3037</v>
      </c>
      <c r="H23" s="79" t="s">
        <v>6</v>
      </c>
      <c r="I23" s="78">
        <v>280</v>
      </c>
      <c r="K23" s="96"/>
      <c r="L23" s="103"/>
    </row>
    <row r="24" spans="2:12" ht="14">
      <c r="B24" s="85" t="s">
        <v>118</v>
      </c>
      <c r="C24" s="86">
        <f>SUM(C22:C23)</f>
        <v>176</v>
      </c>
      <c r="E24" s="82" t="s">
        <v>139</v>
      </c>
      <c r="F24" s="82">
        <f>SUM(F22:F23)</f>
        <v>5112</v>
      </c>
      <c r="H24" s="77" t="s">
        <v>118</v>
      </c>
      <c r="I24" s="87">
        <f>SUM(I20:I23)</f>
        <v>899</v>
      </c>
      <c r="K24" s="96" t="s">
        <v>118</v>
      </c>
      <c r="L24" s="103">
        <f>SUM(L20:L23)</f>
        <v>2745</v>
      </c>
    </row>
    <row r="25" spans="2:12" ht="14">
      <c r="I25" s="2"/>
    </row>
    <row r="26" spans="2:12" ht="14">
      <c r="I26" s="2"/>
    </row>
    <row r="27" spans="2:12" ht="14">
      <c r="I27" s="2"/>
    </row>
    <row r="28" spans="2:12" ht="14">
      <c r="I28" s="2"/>
    </row>
    <row r="29" spans="2:12" ht="14">
      <c r="I29" s="2"/>
    </row>
    <row r="30" spans="2:12" ht="14">
      <c r="I30" s="2"/>
    </row>
    <row r="40" spans="6:6" ht="14">
      <c r="F40" s="2"/>
    </row>
    <row r="41" spans="6:6" ht="14">
      <c r="F41" s="2"/>
    </row>
    <row r="53" spans="3:3" ht="14">
      <c r="C53" s="88"/>
    </row>
  </sheetData>
  <mergeCells count="3">
    <mergeCell ref="H4:I4"/>
    <mergeCell ref="K4:L4"/>
    <mergeCell ref="N4:O4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2025-08-26T09:29:31Z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