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TrackingThings" sheetId="2" r:id="rId5"/>
    <sheet state="visible" name="SantuarioXML" sheetId="3" r:id="rId6"/>
    <sheet state="visible" name="tcc-manager" sheetId="4" r:id="rId7"/>
    <sheet state="visible" name="la4j" sheetId="5" r:id="rId8"/>
    <sheet state="visible" name="graphhoppercore" sheetId="6" r:id="rId9"/>
    <sheet state="visible" name="incubator-dubb-api" sheetId="7" r:id="rId10"/>
    <sheet state="visible" name="sad-ufcg" sheetId="8" r:id="rId11"/>
  </sheets>
  <definedNames/>
  <calcPr/>
</workbook>
</file>

<file path=xl/sharedStrings.xml><?xml version="1.0" encoding="utf-8"?>
<sst xmlns="http://schemas.openxmlformats.org/spreadsheetml/2006/main" count="1239" uniqueCount="67">
  <si>
    <t>Randoop</t>
  </si>
  <si>
    <t>Evosuite</t>
  </si>
  <si>
    <t>Manual</t>
  </si>
  <si>
    <t>Manual + Randoop</t>
  </si>
  <si>
    <t>Manual + Evosuite</t>
  </si>
  <si>
    <t>Randoop + Evosuite</t>
  </si>
  <si>
    <t>Covered Instruction</t>
  </si>
  <si>
    <t>Covered branch</t>
  </si>
  <si>
    <t>Linhas de código</t>
  </si>
  <si>
    <t>Projeto</t>
  </si>
  <si>
    <t>Total</t>
  </si>
  <si>
    <t>Detectadas</t>
  </si>
  <si>
    <t>%</t>
  </si>
  <si>
    <t>Não detectadas</t>
  </si>
  <si>
    <t>Randoop &amp; EvoSuite &amp; não Manual</t>
  </si>
  <si>
    <t>Apenas manual</t>
  </si>
  <si>
    <t>TrakingThings</t>
  </si>
  <si>
    <t>SantuarioXML</t>
  </si>
  <si>
    <t>Tcc manager</t>
  </si>
  <si>
    <t>La4j</t>
  </si>
  <si>
    <t>Graphhopper/core</t>
  </si>
  <si>
    <t>dubbo-remoting-api</t>
  </si>
  <si>
    <t>Sad-UFCG</t>
  </si>
  <si>
    <t>H0: Pr - Pm = 0
Ha: Pr - Pm &lt; 0</t>
  </si>
  <si>
    <t>H0: Pe - Pm = 0
Ha: Pe - Pm &lt; 0</t>
  </si>
  <si>
    <t>H0: Pr - Pe = 0
Ha: Pr - Pe &lt; 0</t>
  </si>
  <si>
    <t>Falta 1</t>
  </si>
  <si>
    <t>Incubator-dubbo</t>
  </si>
  <si>
    <t>sad-ufcg</t>
  </si>
  <si>
    <t>Falta 2</t>
  </si>
  <si>
    <t>Falta 3</t>
  </si>
  <si>
    <t>Falta 4</t>
  </si>
  <si>
    <t>Falta 5</t>
  </si>
  <si>
    <t>Falta 6</t>
  </si>
  <si>
    <t>Falta 7</t>
  </si>
  <si>
    <t>EvoSuite</t>
  </si>
  <si>
    <t>randoop</t>
  </si>
  <si>
    <t>evosuite</t>
  </si>
  <si>
    <t>manual</t>
  </si>
  <si>
    <t>Manual + EvoSuite</t>
  </si>
  <si>
    <t>Nenhum tipo de suíte</t>
  </si>
  <si>
    <t>Randoop + EvoSuite</t>
  </si>
  <si>
    <t>falta 1</t>
  </si>
  <si>
    <t>repetição 1</t>
  </si>
  <si>
    <t>Falta em que o retorno do extract 
method não é atribuido à variável
 correta no método chamador.</t>
  </si>
  <si>
    <t>repetição 2</t>
  </si>
  <si>
    <t>repetição 3</t>
  </si>
  <si>
    <t>Detectada</t>
  </si>
  <si>
    <t>repetição 4</t>
  </si>
  <si>
    <t>Não detectada</t>
  </si>
  <si>
    <t>repetição 5</t>
  </si>
  <si>
    <t>falta 2</t>
  </si>
  <si>
    <t>Falta em que o método não 
chama o método criado pelo 
extract method.</t>
  </si>
  <si>
    <t>falta 3</t>
  </si>
  <si>
    <t>Falta em que o comportamento
do método criado não está
correto.</t>
  </si>
  <si>
    <t>falta 4</t>
  </si>
  <si>
    <t>Falta em que o comportamento
dos métodos estão corretos, mas 
é passado argumentos errados 
para o método criado.</t>
  </si>
  <si>
    <t>falta 5</t>
  </si>
  <si>
    <t xml:space="preserve">Falta em que a implementação
não é extraída para o método
criado. </t>
  </si>
  <si>
    <t>falta 6</t>
  </si>
  <si>
    <t>Falta em que o código é 
extraido da classe pai para a
classe filha, mas o comportamento
é implementado de forma errada.</t>
  </si>
  <si>
    <t>falta 7</t>
  </si>
  <si>
    <t>Falta em que o código é 
extraido da classe filha para a
classe pai, mas o comportamento
é implementado de forma errada.</t>
  </si>
  <si>
    <t>Detectadas %</t>
  </si>
  <si>
    <t>Não detectadas %</t>
  </si>
  <si>
    <t>Falta em que o comportamento
dos métodos estão corretos, mas 
são passados argumentos errados 
para o método criado.</t>
  </si>
  <si>
    <t>Falta em que o retorno do extract 
method não é atribuido à variável
correta no método chamador.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</si>
</sst>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"/>
  </numFmts>
  <fonts count="8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1.0"/>
      <color rgb="FF000000"/>
      <name val="Inconsolata"/>
    </font>
    <font>
      <b/>
      <color theme="1"/>
      <name val="Arial"/>
    </font>
    <font>
      <sz val="11.0"/>
      <color rgb="FF000000"/>
      <name val="Arial"/>
    </font>
    <font>
      <sz val="11.0"/>
      <color rgb="FF11A9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shrinkToFit="0" wrapText="0"/>
    </xf>
    <xf borderId="0" fillId="2" fontId="4" numFmtId="0" xfId="0" applyAlignment="1" applyFill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5" numFmtId="0" xfId="0" applyAlignment="1" applyFont="1">
      <alignment readingOrder="0"/>
    </xf>
    <xf borderId="0" fillId="0" fontId="1" numFmtId="10" xfId="0" applyAlignment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2" fillId="0" fontId="2" numFmtId="0" xfId="0" applyBorder="1" applyFont="1"/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center"/>
    </xf>
    <xf borderId="2" fillId="0" fontId="1" numFmtId="0" xfId="0" applyAlignment="1" applyBorder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'Sumário'!$K$13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'Sumário'!$G$13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'Sumário'!$C$13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</xdr:colOff>
      <xdr:row>14</xdr:row>
      <xdr:rowOff>0</xdr:rowOff>
    </xdr:from>
    <xdr:ext cx="3790950" cy="2352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14</xdr:row>
      <xdr:rowOff>0</xdr:rowOff>
    </xdr:from>
    <xdr:ext cx="3790950" cy="2352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838200</xdr:colOff>
      <xdr:row>14</xdr:row>
      <xdr:rowOff>0</xdr:rowOff>
    </xdr:from>
    <xdr:ext cx="3790950" cy="2352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15" max="15" width="14.57"/>
    <col customWidth="1" min="27" max="27" width="17.71"/>
    <col customWidth="1" min="31" max="31" width="32.14"/>
    <col customWidth="1" min="33" max="33" width="15.57"/>
  </cols>
  <sheetData>
    <row r="1">
      <c r="A1" s="1"/>
      <c r="B1" s="2"/>
      <c r="C1" s="1" t="s">
        <v>0</v>
      </c>
      <c r="F1" s="3"/>
      <c r="G1" s="1" t="s">
        <v>1</v>
      </c>
      <c r="J1" s="3"/>
      <c r="K1" s="1" t="s">
        <v>2</v>
      </c>
      <c r="N1" s="3"/>
      <c r="O1" s="1" t="s">
        <v>3</v>
      </c>
      <c r="R1" s="3"/>
      <c r="S1" s="1" t="s">
        <v>4</v>
      </c>
      <c r="V1" s="3"/>
      <c r="W1" s="1" t="s">
        <v>5</v>
      </c>
      <c r="Z1" s="3"/>
      <c r="AA1" s="4" t="s">
        <v>6</v>
      </c>
      <c r="AB1" s="4" t="s">
        <v>7</v>
      </c>
      <c r="AC1" s="4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5" t="s">
        <v>12</v>
      </c>
      <c r="G2" s="1" t="s">
        <v>11</v>
      </c>
      <c r="H2" s="1" t="s">
        <v>12</v>
      </c>
      <c r="I2" s="1" t="s">
        <v>13</v>
      </c>
      <c r="J2" s="5" t="s">
        <v>12</v>
      </c>
      <c r="K2" s="1" t="s">
        <v>11</v>
      </c>
      <c r="L2" s="1" t="s">
        <v>12</v>
      </c>
      <c r="M2" s="1" t="s">
        <v>13</v>
      </c>
      <c r="N2" s="5" t="s">
        <v>12</v>
      </c>
      <c r="O2" s="1" t="s">
        <v>11</v>
      </c>
      <c r="P2" s="1" t="s">
        <v>12</v>
      </c>
      <c r="Q2" s="1" t="s">
        <v>13</v>
      </c>
      <c r="R2" s="5" t="s">
        <v>12</v>
      </c>
      <c r="S2" s="1" t="s">
        <v>11</v>
      </c>
      <c r="T2" s="1" t="s">
        <v>12</v>
      </c>
      <c r="U2" s="1" t="s">
        <v>13</v>
      </c>
      <c r="V2" s="5" t="s">
        <v>12</v>
      </c>
      <c r="W2" s="1" t="s">
        <v>11</v>
      </c>
      <c r="X2" s="1" t="s">
        <v>12</v>
      </c>
      <c r="Y2" s="1" t="s">
        <v>13</v>
      </c>
      <c r="Z2" s="5" t="s">
        <v>12</v>
      </c>
      <c r="AE2" s="6" t="s">
        <v>14</v>
      </c>
      <c r="AF2" s="6" t="s">
        <v>15</v>
      </c>
      <c r="AG2" s="4" t="s">
        <v>13</v>
      </c>
    </row>
    <row r="3">
      <c r="A3" s="1" t="s">
        <v>16</v>
      </c>
      <c r="B3" s="2">
        <f>COUNT(TrackingThings!C6:C40)</f>
        <v>35</v>
      </c>
      <c r="C3" s="2">
        <f>TrackingThings!C41</f>
        <v>16</v>
      </c>
      <c r="D3" s="7">
        <f>TrackingThings!C42</f>
        <v>0.4571428571</v>
      </c>
      <c r="E3" s="2">
        <f>TrackingThings!C43</f>
        <v>19</v>
      </c>
      <c r="F3" s="8">
        <f>TrackingThings!C44</f>
        <v>0.5428571429</v>
      </c>
      <c r="G3" s="2">
        <f>TrackingThings!D41</f>
        <v>29</v>
      </c>
      <c r="H3" s="7">
        <f>TrackingThings!D42</f>
        <v>0.8285714286</v>
      </c>
      <c r="I3" s="2">
        <f>TrackingThings!D43</f>
        <v>6</v>
      </c>
      <c r="J3" s="8">
        <f>TrackingThings!D44</f>
        <v>0.1714285714</v>
      </c>
      <c r="K3" s="2">
        <f>TrackingThings!E41</f>
        <v>31</v>
      </c>
      <c r="L3" s="7">
        <f>TrackingThings!E42</f>
        <v>0.8857142857</v>
      </c>
      <c r="M3" s="2">
        <f>TrackingThings!E43</f>
        <v>4</v>
      </c>
      <c r="N3" s="8">
        <f>TrackingThings!E44</f>
        <v>0.1142857143</v>
      </c>
      <c r="O3" s="2">
        <f>B3 -TrackingThings!I2</f>
        <v>31</v>
      </c>
      <c r="P3" s="7">
        <f t="shared" ref="P3:P9" si="1">O3/B3</f>
        <v>0.8857142857</v>
      </c>
      <c r="Q3" s="2">
        <f>TrackingThings!I2</f>
        <v>4</v>
      </c>
      <c r="R3" s="8">
        <f t="shared" ref="R3:R9" si="2">Q3/B3</f>
        <v>0.1142857143</v>
      </c>
      <c r="S3" s="2">
        <f>B3 -TrackingThings!I3</f>
        <v>34</v>
      </c>
      <c r="T3" s="7">
        <f t="shared" ref="T3:T9" si="3">S3/B3</f>
        <v>0.9714285714</v>
      </c>
      <c r="U3" s="2">
        <f>TrackingThings!I3</f>
        <v>1</v>
      </c>
      <c r="V3" s="8">
        <f t="shared" ref="V3:V9" si="4">U3/B3</f>
        <v>0.02857142857</v>
      </c>
      <c r="W3" s="2">
        <f>B3 -TrackingThings!I5</f>
        <v>29</v>
      </c>
      <c r="X3" s="7">
        <f t="shared" ref="X3:X9" si="5">W3/B3</f>
        <v>0.8285714286</v>
      </c>
      <c r="Y3" s="2">
        <f>TrackingThings!I5</f>
        <v>6</v>
      </c>
      <c r="Z3" s="8">
        <f t="shared" ref="Z3:Z9" si="6">Y3/B3</f>
        <v>0.1714285714</v>
      </c>
      <c r="AA3" s="9">
        <v>0.869</v>
      </c>
      <c r="AB3" s="9">
        <v>0.705</v>
      </c>
      <c r="AC3" s="10">
        <v>1760.0</v>
      </c>
      <c r="AE3" s="2">
        <f>TrackingThings!J4</f>
        <v>3</v>
      </c>
      <c r="AF3" s="2">
        <f>TrackingThings!K1</f>
        <v>5</v>
      </c>
      <c r="AG3" s="2">
        <f>TrackingThings!I4</f>
        <v>1</v>
      </c>
    </row>
    <row r="4">
      <c r="A4" s="1" t="s">
        <v>17</v>
      </c>
      <c r="B4" s="2">
        <f>COUNT(SantuarioXML!C6:C40)</f>
        <v>30</v>
      </c>
      <c r="C4" s="2">
        <f>SantuarioXML!C41</f>
        <v>9</v>
      </c>
      <c r="D4" s="7">
        <f>SantuarioXML!C42</f>
        <v>0.3</v>
      </c>
      <c r="E4" s="2">
        <f>SantuarioXML!C43</f>
        <v>21</v>
      </c>
      <c r="F4" s="8">
        <f>SantuarioXML!C44</f>
        <v>0.7</v>
      </c>
      <c r="G4" s="2">
        <f>SantuarioXML!D41</f>
        <v>11</v>
      </c>
      <c r="H4" s="7">
        <f>SantuarioXML!D42</f>
        <v>0.3666666667</v>
      </c>
      <c r="I4" s="2">
        <f>SantuarioXML!D43</f>
        <v>19</v>
      </c>
      <c r="J4" s="8">
        <f>SantuarioXML!D44</f>
        <v>0.6333333333</v>
      </c>
      <c r="K4" s="2">
        <f>SantuarioXML!E41</f>
        <v>25</v>
      </c>
      <c r="L4" s="7">
        <f>SantuarioXML!E42</f>
        <v>0.8333333333</v>
      </c>
      <c r="M4" s="2">
        <f>SantuarioXML!E43</f>
        <v>5</v>
      </c>
      <c r="N4" s="8">
        <f>SantuarioXML!E44</f>
        <v>0.1666666667</v>
      </c>
      <c r="O4" s="2">
        <f>B4 -SantuarioXML!I2</f>
        <v>26</v>
      </c>
      <c r="P4" s="7">
        <f t="shared" si="1"/>
        <v>0.8666666667</v>
      </c>
      <c r="Q4" s="2">
        <f>SantuarioXML!I2</f>
        <v>4</v>
      </c>
      <c r="R4" s="8">
        <f t="shared" si="2"/>
        <v>0.1333333333</v>
      </c>
      <c r="S4" s="2">
        <f>B4 -SantuarioXML!I3</f>
        <v>26</v>
      </c>
      <c r="T4" s="7">
        <f t="shared" si="3"/>
        <v>0.8666666667</v>
      </c>
      <c r="U4" s="2">
        <f>SantuarioXML!I3</f>
        <v>4</v>
      </c>
      <c r="V4" s="8">
        <f t="shared" si="4"/>
        <v>0.1333333333</v>
      </c>
      <c r="W4" s="2">
        <f>B4 - SantuarioXML!I5</f>
        <v>13</v>
      </c>
      <c r="X4" s="7">
        <f t="shared" si="5"/>
        <v>0.4333333333</v>
      </c>
      <c r="Y4" s="2">
        <f>SantuarioXML!I5</f>
        <v>17</v>
      </c>
      <c r="Z4" s="8">
        <f t="shared" si="6"/>
        <v>0.5666666667</v>
      </c>
      <c r="AA4" s="9">
        <v>0.69</v>
      </c>
      <c r="AB4" s="9">
        <v>0.62</v>
      </c>
      <c r="AC4" s="11">
        <v>20454.0</v>
      </c>
      <c r="AE4" s="2">
        <f>SantuarioXML!J4</f>
        <v>1</v>
      </c>
      <c r="AF4" s="2">
        <f>SantuarioXML!K1</f>
        <v>13</v>
      </c>
      <c r="AG4" s="2">
        <f>SantuarioXML!I4</f>
        <v>4</v>
      </c>
    </row>
    <row r="5">
      <c r="A5" s="1" t="s">
        <v>18</v>
      </c>
      <c r="B5" s="2">
        <f>COUNT('tcc-manager'!C6:C40)</f>
        <v>21</v>
      </c>
      <c r="C5" s="2">
        <f>'tcc-manager'!C41</f>
        <v>8</v>
      </c>
      <c r="D5" s="7">
        <f>'tcc-manager'!C42</f>
        <v>0.380952381</v>
      </c>
      <c r="E5" s="2">
        <f>'tcc-manager'!C43</f>
        <v>13</v>
      </c>
      <c r="F5" s="8">
        <f>'tcc-manager'!C44</f>
        <v>0.619047619</v>
      </c>
      <c r="G5" s="2">
        <f>'tcc-manager'!D41</f>
        <v>11</v>
      </c>
      <c r="H5" s="7">
        <f>'tcc-manager'!D42</f>
        <v>0.5238095238</v>
      </c>
      <c r="I5" s="2">
        <f>'tcc-manager'!D43</f>
        <v>10</v>
      </c>
      <c r="J5" s="8">
        <f>'tcc-manager'!D44</f>
        <v>0.4761904762</v>
      </c>
      <c r="K5" s="2">
        <f>'tcc-manager'!E41</f>
        <v>13</v>
      </c>
      <c r="L5" s="7">
        <f>'tcc-manager'!E42</f>
        <v>0.619047619</v>
      </c>
      <c r="M5" s="2">
        <f>'tcc-manager'!E43</f>
        <v>8</v>
      </c>
      <c r="N5" s="8">
        <f>'tcc-manager'!E44</f>
        <v>0.380952381</v>
      </c>
      <c r="O5" s="2">
        <f>B5 -'tcc-manager'!I2</f>
        <v>16</v>
      </c>
      <c r="P5" s="7">
        <f t="shared" si="1"/>
        <v>0.7619047619</v>
      </c>
      <c r="Q5" s="2">
        <f>'tcc-manager'!I2</f>
        <v>5</v>
      </c>
      <c r="R5" s="8">
        <f t="shared" si="2"/>
        <v>0.2380952381</v>
      </c>
      <c r="S5" s="2">
        <f>B5 -'tcc-manager'!I3</f>
        <v>16</v>
      </c>
      <c r="T5" s="7">
        <f t="shared" si="3"/>
        <v>0.7619047619</v>
      </c>
      <c r="U5" s="2">
        <f>'tcc-manager'!I3</f>
        <v>5</v>
      </c>
      <c r="V5" s="8">
        <f t="shared" si="4"/>
        <v>0.2380952381</v>
      </c>
      <c r="W5" s="2">
        <f>B5 - 'tcc-manager'!I5</f>
        <v>12</v>
      </c>
      <c r="X5" s="7">
        <f t="shared" si="5"/>
        <v>0.5714285714</v>
      </c>
      <c r="Y5" s="2">
        <f>'tcc-manager'!I5</f>
        <v>9</v>
      </c>
      <c r="Z5" s="8">
        <f t="shared" si="6"/>
        <v>0.4285714286</v>
      </c>
      <c r="AA5" s="9">
        <v>0.923</v>
      </c>
      <c r="AB5" s="9">
        <v>0.69</v>
      </c>
      <c r="AC5" s="10">
        <v>4028.0</v>
      </c>
      <c r="AE5" s="2">
        <f>'tcc-manager'!J4</f>
        <v>3</v>
      </c>
      <c r="AF5" s="2">
        <f>'tcc-manager'!K1</f>
        <v>4</v>
      </c>
      <c r="AG5" s="2">
        <f>'tcc-manager'!I4</f>
        <v>5</v>
      </c>
    </row>
    <row r="6">
      <c r="A6" s="1" t="s">
        <v>19</v>
      </c>
      <c r="B6" s="2">
        <f>COUNT(la4j!C6:C40)</f>
        <v>31</v>
      </c>
      <c r="C6" s="2">
        <f>la4j!C41</f>
        <v>20</v>
      </c>
      <c r="D6" s="7">
        <f>la4j!C42</f>
        <v>0.6451612903</v>
      </c>
      <c r="E6" s="2">
        <f>la4j!C43</f>
        <v>11</v>
      </c>
      <c r="F6" s="8">
        <f>la4j!C44</f>
        <v>0.3548387097</v>
      </c>
      <c r="G6" s="2">
        <f>la4j!D41</f>
        <v>21</v>
      </c>
      <c r="H6" s="7">
        <f>la4j!D42</f>
        <v>0.6774193548</v>
      </c>
      <c r="I6" s="2">
        <f>la4j!D43</f>
        <v>10</v>
      </c>
      <c r="J6" s="8">
        <f>la4j!D44</f>
        <v>0.3225806452</v>
      </c>
      <c r="K6" s="2">
        <f>la4j!E41</f>
        <v>22</v>
      </c>
      <c r="L6" s="7">
        <f>la4j!E42</f>
        <v>0.7096774194</v>
      </c>
      <c r="M6" s="2">
        <f>la4j!E43</f>
        <v>9</v>
      </c>
      <c r="N6" s="8">
        <f>la4j!E44</f>
        <v>0.2903225806</v>
      </c>
      <c r="O6" s="2">
        <f>B6 -la4j!I2</f>
        <v>29</v>
      </c>
      <c r="P6" s="7">
        <f t="shared" si="1"/>
        <v>0.935483871</v>
      </c>
      <c r="Q6" s="2">
        <f>la4j!I2</f>
        <v>2</v>
      </c>
      <c r="R6" s="8">
        <f t="shared" si="2"/>
        <v>0.06451612903</v>
      </c>
      <c r="S6" s="2">
        <f>B6 -la4j!I3</f>
        <v>29</v>
      </c>
      <c r="T6" s="7">
        <f t="shared" si="3"/>
        <v>0.935483871</v>
      </c>
      <c r="U6" s="2">
        <f>la4j!I3</f>
        <v>2</v>
      </c>
      <c r="V6" s="8">
        <f t="shared" si="4"/>
        <v>0.06451612903</v>
      </c>
      <c r="W6" s="2">
        <f>B6 -la4j!I5</f>
        <v>22</v>
      </c>
      <c r="X6" s="7">
        <f t="shared" si="5"/>
        <v>0.7096774194</v>
      </c>
      <c r="Y6" s="2">
        <f>la4j!I5</f>
        <v>9</v>
      </c>
      <c r="Z6" s="8">
        <f t="shared" si="6"/>
        <v>0.2903225806</v>
      </c>
      <c r="AA6" s="9">
        <v>0.889</v>
      </c>
      <c r="AB6" s="9">
        <v>0.692</v>
      </c>
      <c r="AC6" s="10">
        <v>7846.0</v>
      </c>
      <c r="AE6" s="2">
        <f>la4j!J4</f>
        <v>7</v>
      </c>
      <c r="AF6" s="2">
        <f>la4j!K1</f>
        <v>7</v>
      </c>
      <c r="AG6" s="2">
        <f>la4j!I4</f>
        <v>2</v>
      </c>
    </row>
    <row r="7">
      <c r="A7" s="1" t="s">
        <v>20</v>
      </c>
      <c r="B7" s="2">
        <f>COUNT(graphhoppercore!C6:C40)</f>
        <v>28</v>
      </c>
      <c r="C7" s="2">
        <f>graphhoppercore!C41</f>
        <v>14</v>
      </c>
      <c r="D7" s="7">
        <f>graphhoppercore!C42</f>
        <v>0.5</v>
      </c>
      <c r="E7" s="2">
        <f>graphhoppercore!C43</f>
        <v>14</v>
      </c>
      <c r="F7" s="8">
        <f>graphhoppercore!C44</f>
        <v>0.5</v>
      </c>
      <c r="G7" s="2">
        <f>graphhoppercore!D41</f>
        <v>17</v>
      </c>
      <c r="H7" s="7">
        <f>graphhoppercore!D42</f>
        <v>0.6071428571</v>
      </c>
      <c r="I7" s="2">
        <f>graphhoppercore!D43</f>
        <v>11</v>
      </c>
      <c r="J7" s="8">
        <f>graphhoppercore!D44</f>
        <v>0.3928571429</v>
      </c>
      <c r="K7" s="2">
        <f>graphhoppercore!E41</f>
        <v>12</v>
      </c>
      <c r="L7" s="7">
        <f>graphhoppercore!E42</f>
        <v>0.4285714286</v>
      </c>
      <c r="M7" s="2">
        <f>graphhoppercore!E43</f>
        <v>16</v>
      </c>
      <c r="N7" s="8">
        <f>graphhoppercore!E44</f>
        <v>0.5714285714</v>
      </c>
      <c r="O7" s="2">
        <f>B7 -graphhoppercore!I2</f>
        <v>22</v>
      </c>
      <c r="P7" s="7">
        <f t="shared" si="1"/>
        <v>0.7857142857</v>
      </c>
      <c r="Q7" s="2">
        <f>graphhoppercore!I2</f>
        <v>6</v>
      </c>
      <c r="R7" s="8">
        <f t="shared" si="2"/>
        <v>0.2142857143</v>
      </c>
      <c r="S7" s="2">
        <f>B7 -graphhoppercore!I3</f>
        <v>22</v>
      </c>
      <c r="T7" s="7">
        <f t="shared" si="3"/>
        <v>0.7857142857</v>
      </c>
      <c r="U7" s="2">
        <f>graphhoppercore!I3</f>
        <v>6</v>
      </c>
      <c r="V7" s="8">
        <f t="shared" si="4"/>
        <v>0.2142857143</v>
      </c>
      <c r="W7" s="2">
        <f>B7 - graphhoppercore!I5</f>
        <v>24</v>
      </c>
      <c r="X7" s="7">
        <f t="shared" si="5"/>
        <v>0.8571428571</v>
      </c>
      <c r="Y7" s="2">
        <f>graphhoppercore!I5</f>
        <v>4</v>
      </c>
      <c r="Z7" s="8">
        <f t="shared" si="6"/>
        <v>0.1428571429</v>
      </c>
      <c r="AA7" s="9">
        <v>0.947</v>
      </c>
      <c r="AB7" s="9">
        <v>0.665</v>
      </c>
      <c r="AC7" s="10">
        <v>3541.0</v>
      </c>
      <c r="AE7" s="2">
        <f>graphhoppercore!J4</f>
        <v>14</v>
      </c>
      <c r="AF7" s="2">
        <f>graphhoppercore!K1</f>
        <v>2</v>
      </c>
      <c r="AG7" s="2">
        <f>graphhoppercore!I4</f>
        <v>2</v>
      </c>
    </row>
    <row r="8">
      <c r="A8" s="1" t="s">
        <v>21</v>
      </c>
      <c r="B8" s="12">
        <f>COUNT('incubator-dubb-api'!C6:C40)</f>
        <v>27</v>
      </c>
      <c r="C8" s="2">
        <f>'incubator-dubb-api'!C41</f>
        <v>14</v>
      </c>
      <c r="D8" s="7">
        <f>'incubator-dubb-api'!C42</f>
        <v>0.5185185185</v>
      </c>
      <c r="E8" s="2">
        <f>'incubator-dubb-api'!C43</f>
        <v>13</v>
      </c>
      <c r="F8" s="8">
        <f>'incubator-dubb-api'!C44</f>
        <v>0.4814814815</v>
      </c>
      <c r="G8" s="2">
        <f>'incubator-dubb-api'!D41</f>
        <v>10</v>
      </c>
      <c r="H8" s="7">
        <f>'incubator-dubb-api'!D42</f>
        <v>0.3703703704</v>
      </c>
      <c r="I8" s="2">
        <f>'incubator-dubb-api'!D43</f>
        <v>17</v>
      </c>
      <c r="J8" s="8">
        <f>'incubator-dubb-api'!D44</f>
        <v>0.6296296296</v>
      </c>
      <c r="K8" s="2">
        <f>'incubator-dubb-api'!E41</f>
        <v>18</v>
      </c>
      <c r="L8" s="7">
        <f>'incubator-dubb-api'!E42</f>
        <v>0.6666666667</v>
      </c>
      <c r="M8" s="2">
        <f>'incubator-dubb-api'!E43</f>
        <v>9</v>
      </c>
      <c r="N8" s="8">
        <f>'incubator-dubb-api'!E44</f>
        <v>0.3333333333</v>
      </c>
      <c r="O8" s="2">
        <f>B8 -'incubator-dubb-api'!I2</f>
        <v>22</v>
      </c>
      <c r="P8" s="7">
        <f t="shared" si="1"/>
        <v>0.8148148148</v>
      </c>
      <c r="Q8" s="2">
        <f>'incubator-dubb-api'!I2</f>
        <v>5</v>
      </c>
      <c r="R8" s="8">
        <f t="shared" si="2"/>
        <v>0.1851851852</v>
      </c>
      <c r="S8" s="2">
        <f>B8 -'incubator-dubb-api'!I3</f>
        <v>23</v>
      </c>
      <c r="T8" s="7">
        <f t="shared" si="3"/>
        <v>0.8518518519</v>
      </c>
      <c r="U8" s="2">
        <f>'incubator-dubb-api'!I3</f>
        <v>4</v>
      </c>
      <c r="V8" s="8">
        <f t="shared" si="4"/>
        <v>0.1481481481</v>
      </c>
      <c r="W8" s="2">
        <f>B8 -'incubator-dubb-api'!I5</f>
        <v>19</v>
      </c>
      <c r="X8" s="7">
        <f t="shared" si="5"/>
        <v>0.7037037037</v>
      </c>
      <c r="Y8" s="2">
        <f>'incubator-dubb-api'!I5</f>
        <v>8</v>
      </c>
      <c r="Z8" s="8">
        <f t="shared" si="6"/>
        <v>0.2962962963</v>
      </c>
      <c r="AA8" s="9">
        <v>0.5</v>
      </c>
      <c r="AB8" s="9">
        <v>0.44</v>
      </c>
      <c r="AC8" s="11">
        <v>3028.0</v>
      </c>
      <c r="AE8" s="2">
        <f>'incubator-dubb-api'!J4</f>
        <v>5</v>
      </c>
      <c r="AF8" s="2">
        <f>'incubator-dubb-api'!K1</f>
        <v>4</v>
      </c>
      <c r="AG8" s="2">
        <f>'incubator-dubb-api'!I4</f>
        <v>4</v>
      </c>
    </row>
    <row r="9">
      <c r="A9" s="1" t="s">
        <v>22</v>
      </c>
      <c r="B9" s="2">
        <f>COUNT('sad-ufcg'!C6:C40)</f>
        <v>25</v>
      </c>
      <c r="C9" s="2">
        <f>'sad-ufcg'!C41</f>
        <v>11</v>
      </c>
      <c r="D9" s="7">
        <f>'sad-ufcg'!C42</f>
        <v>0.44</v>
      </c>
      <c r="E9" s="2">
        <f>'sad-ufcg'!C43</f>
        <v>14</v>
      </c>
      <c r="F9" s="8">
        <f>'sad-ufcg'!C44</f>
        <v>0.56</v>
      </c>
      <c r="G9" s="2">
        <f>'sad-ufcg'!D41</f>
        <v>11</v>
      </c>
      <c r="H9" s="7">
        <f>'sad-ufcg'!D42</f>
        <v>0.44</v>
      </c>
      <c r="I9" s="2">
        <f>'sad-ufcg'!D43</f>
        <v>14</v>
      </c>
      <c r="J9" s="8">
        <f>'sad-ufcg'!D44</f>
        <v>0.56</v>
      </c>
      <c r="K9" s="2">
        <f>'sad-ufcg'!E41</f>
        <v>1</v>
      </c>
      <c r="L9" s="7">
        <f>'sad-ufcg'!E42</f>
        <v>0.04</v>
      </c>
      <c r="M9" s="2">
        <f>'sad-ufcg'!E43</f>
        <v>24</v>
      </c>
      <c r="N9" s="8">
        <f>'sad-ufcg'!E44</f>
        <v>0.96</v>
      </c>
      <c r="O9" s="13">
        <f>B9 -'sad-ufcg'!I2</f>
        <v>12</v>
      </c>
      <c r="P9" s="7">
        <f t="shared" si="1"/>
        <v>0.48</v>
      </c>
      <c r="Q9" s="2">
        <f>'sad-ufcg'!I2</f>
        <v>13</v>
      </c>
      <c r="R9" s="8">
        <f t="shared" si="2"/>
        <v>0.52</v>
      </c>
      <c r="S9" s="2">
        <f>B9 -'sad-ufcg'!I3</f>
        <v>12</v>
      </c>
      <c r="T9" s="7">
        <f t="shared" si="3"/>
        <v>0.48</v>
      </c>
      <c r="U9" s="2">
        <f>'sad-ufcg'!I3</f>
        <v>13</v>
      </c>
      <c r="V9" s="8">
        <f t="shared" si="4"/>
        <v>0.52</v>
      </c>
      <c r="W9" s="2">
        <f>B9 -'sad-ufcg'!I5</f>
        <v>17</v>
      </c>
      <c r="X9" s="7">
        <f t="shared" si="5"/>
        <v>0.68</v>
      </c>
      <c r="Y9" s="2">
        <f>'sad-ufcg'!I5</f>
        <v>8</v>
      </c>
      <c r="Z9" s="8">
        <f t="shared" si="6"/>
        <v>0.32</v>
      </c>
      <c r="AA9" s="9">
        <v>0.2</v>
      </c>
      <c r="AB9" s="9">
        <v>0.02</v>
      </c>
      <c r="AC9" s="10">
        <v>1363.0</v>
      </c>
      <c r="AE9" s="2">
        <f>'sad-ufcg'!J4</f>
        <v>17</v>
      </c>
      <c r="AF9" s="2">
        <f>'sad-ufcg'!K1</f>
        <v>1</v>
      </c>
      <c r="AG9" s="2">
        <f>'sad-ufcg'!I4</f>
        <v>7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7"/>
      <c r="R10" s="14"/>
      <c r="AE10" s="15">
        <f t="shared" ref="AE10:AG10" si="7">SUM(AE3:AE9)</f>
        <v>50</v>
      </c>
      <c r="AF10" s="15">
        <f t="shared" si="7"/>
        <v>36</v>
      </c>
      <c r="AG10" s="15">
        <f t="shared" si="7"/>
        <v>25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R11" s="14"/>
      <c r="AD11" s="1"/>
      <c r="AF11" s="16">
        <f>AF10/197</f>
        <v>0.1827411168</v>
      </c>
      <c r="AG11" s="16">
        <f>AG10/B13</f>
        <v>0.1269035533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7"/>
      <c r="R12" s="14"/>
      <c r="AD12" s="1"/>
      <c r="AG12" s="11">
        <f>B13-AG10</f>
        <v>172</v>
      </c>
    </row>
    <row r="13">
      <c r="A13" s="2"/>
      <c r="B13" s="2">
        <f t="shared" ref="B13:C13" si="8">SUM(B3:B12)</f>
        <v>197</v>
      </c>
      <c r="C13" s="2">
        <f t="shared" si="8"/>
        <v>92</v>
      </c>
      <c r="D13" s="7">
        <f>(C13/B13)</f>
        <v>0.4670050761</v>
      </c>
      <c r="E13" s="2">
        <f>SUM(E3:E12)</f>
        <v>105</v>
      </c>
      <c r="F13" s="7">
        <f>(E13/B13)</f>
        <v>0.5329949239</v>
      </c>
      <c r="G13" s="2">
        <f>SUM(G3:G12)</f>
        <v>110</v>
      </c>
      <c r="H13" s="7">
        <f>(G13/B13)</f>
        <v>0.5583756345</v>
      </c>
      <c r="I13" s="2">
        <f>SUM(I3:I12)</f>
        <v>87</v>
      </c>
      <c r="J13" s="7">
        <f>(I13/B13)</f>
        <v>0.4416243655</v>
      </c>
      <c r="K13" s="2">
        <f>SUM(K3:K12)</f>
        <v>122</v>
      </c>
      <c r="L13" s="7">
        <f>(K13/B13)</f>
        <v>0.6192893401</v>
      </c>
      <c r="M13" s="2">
        <f>SUM(M3:M12)</f>
        <v>75</v>
      </c>
      <c r="N13" s="7">
        <f>(M13/B13)</f>
        <v>0.3807106599</v>
      </c>
      <c r="O13" s="2">
        <f>SUM(O3:O12)</f>
        <v>158</v>
      </c>
      <c r="P13" s="7">
        <f>O13/B13</f>
        <v>0.8020304569</v>
      </c>
      <c r="Q13" s="15">
        <f>SUM(Q3:Q12)</f>
        <v>39</v>
      </c>
      <c r="R13" s="14">
        <f>Q13/B13</f>
        <v>0.1979695431</v>
      </c>
      <c r="S13" s="15">
        <f>SUM(S3:S12)</f>
        <v>162</v>
      </c>
      <c r="T13" s="14">
        <f>S13/B13</f>
        <v>0.8223350254</v>
      </c>
      <c r="U13" s="15">
        <f>SUM(U3:U12)</f>
        <v>35</v>
      </c>
      <c r="V13" s="14">
        <f>U13/B13</f>
        <v>0.1776649746</v>
      </c>
      <c r="W13" s="15">
        <f>SUM(W3:W12)</f>
        <v>136</v>
      </c>
      <c r="X13" s="14">
        <f>W13/B13</f>
        <v>0.6903553299</v>
      </c>
      <c r="Y13" s="15">
        <f>SUM(Y3:Y12)</f>
        <v>61</v>
      </c>
      <c r="Z13" s="14">
        <f>Y13/B13</f>
        <v>0.3096446701</v>
      </c>
      <c r="AD13" s="1"/>
    </row>
    <row r="14">
      <c r="AD14" s="1"/>
    </row>
    <row r="15">
      <c r="AD15" s="1"/>
    </row>
    <row r="16">
      <c r="AD16" s="1"/>
      <c r="AG16" s="11"/>
    </row>
    <row r="28">
      <c r="C28" s="4" t="s">
        <v>23</v>
      </c>
      <c r="D28" s="4" t="s">
        <v>24</v>
      </c>
      <c r="E28" s="4" t="s">
        <v>25</v>
      </c>
    </row>
    <row r="35">
      <c r="B35" s="9"/>
    </row>
    <row r="36">
      <c r="B36" s="17"/>
    </row>
    <row r="39">
      <c r="A39" s="18" t="s">
        <v>26</v>
      </c>
    </row>
    <row r="40">
      <c r="A40" s="1"/>
      <c r="C40" s="1" t="s">
        <v>0</v>
      </c>
      <c r="F40" s="3"/>
      <c r="G40" s="1" t="s">
        <v>1</v>
      </c>
      <c r="J40" s="3"/>
      <c r="K40" s="1" t="s">
        <v>2</v>
      </c>
      <c r="N40" s="3"/>
      <c r="O40" s="1" t="s">
        <v>3</v>
      </c>
      <c r="R40" s="3"/>
      <c r="S40" s="1" t="s">
        <v>4</v>
      </c>
      <c r="V40" s="3"/>
      <c r="W40" s="1" t="s">
        <v>5</v>
      </c>
      <c r="Z40" s="3"/>
    </row>
    <row r="41">
      <c r="A41" s="1" t="s">
        <v>9</v>
      </c>
      <c r="B41" s="4" t="s">
        <v>10</v>
      </c>
      <c r="C41" s="1" t="s">
        <v>11</v>
      </c>
      <c r="D41" s="1" t="s">
        <v>12</v>
      </c>
      <c r="E41" s="1" t="s">
        <v>13</v>
      </c>
      <c r="F41" s="5" t="s">
        <v>12</v>
      </c>
      <c r="G41" s="1" t="s">
        <v>11</v>
      </c>
      <c r="H41" s="1" t="s">
        <v>12</v>
      </c>
      <c r="I41" s="1" t="s">
        <v>13</v>
      </c>
      <c r="J41" s="5" t="s">
        <v>12</v>
      </c>
      <c r="K41" s="1" t="s">
        <v>11</v>
      </c>
      <c r="L41" s="1" t="s">
        <v>12</v>
      </c>
      <c r="M41" s="1" t="s">
        <v>13</v>
      </c>
      <c r="N41" s="5" t="s">
        <v>12</v>
      </c>
      <c r="O41" s="1" t="s">
        <v>11</v>
      </c>
      <c r="P41" s="1" t="s">
        <v>12</v>
      </c>
      <c r="Q41" s="1" t="s">
        <v>13</v>
      </c>
      <c r="R41" s="5" t="s">
        <v>12</v>
      </c>
      <c r="S41" s="1" t="s">
        <v>11</v>
      </c>
      <c r="T41" s="1" t="s">
        <v>12</v>
      </c>
      <c r="U41" s="1" t="s">
        <v>13</v>
      </c>
      <c r="V41" s="5" t="s">
        <v>12</v>
      </c>
      <c r="W41" s="1" t="s">
        <v>11</v>
      </c>
      <c r="X41" s="1" t="s">
        <v>12</v>
      </c>
      <c r="Y41" s="1" t="s">
        <v>13</v>
      </c>
      <c r="Z41" s="5" t="s">
        <v>12</v>
      </c>
    </row>
    <row r="42">
      <c r="A42" s="1" t="s">
        <v>16</v>
      </c>
      <c r="B42" s="2">
        <f>COUNT(TrackingThings!C6:C10)</f>
        <v>5</v>
      </c>
      <c r="C42" s="2">
        <f>TrackingThings!I8</f>
        <v>2</v>
      </c>
      <c r="D42" s="7">
        <f t="shared" ref="D42:D49" si="9">C42/B42</f>
        <v>0.4</v>
      </c>
      <c r="E42" s="2">
        <f>TrackingThings!I9</f>
        <v>3</v>
      </c>
      <c r="F42" s="8">
        <f t="shared" ref="F42:F49" si="10">E42/B42</f>
        <v>0.6</v>
      </c>
      <c r="G42" s="2">
        <f>TrackingThings!J8</f>
        <v>4</v>
      </c>
      <c r="H42" s="7">
        <f t="shared" ref="H42:H49" si="11">G42/B42</f>
        <v>0.8</v>
      </c>
      <c r="I42" s="2">
        <f>TrackingThings!J9</f>
        <v>1</v>
      </c>
      <c r="J42" s="8">
        <f t="shared" ref="J42:J49" si="12">I42/B42</f>
        <v>0.2</v>
      </c>
      <c r="K42" s="2">
        <f>TrackingThings!K8</f>
        <v>5</v>
      </c>
      <c r="L42" s="7">
        <f t="shared" ref="L42:L49" si="13">K42/B42</f>
        <v>1</v>
      </c>
      <c r="M42" s="2">
        <f>TrackingThings!K9</f>
        <v>0</v>
      </c>
      <c r="N42" s="8">
        <f t="shared" ref="N42:N49" si="14">M42/B42</f>
        <v>0</v>
      </c>
      <c r="O42" s="2">
        <f t="shared" ref="O42:O48" si="15">B42-Q42</f>
        <v>5</v>
      </c>
      <c r="P42" s="7">
        <f t="shared" ref="P42:P49" si="16">O42/B42</f>
        <v>1</v>
      </c>
      <c r="Q42" s="2">
        <f>TrackingThings!L9</f>
        <v>0</v>
      </c>
      <c r="R42" s="8">
        <f t="shared" ref="R42:R49" si="17">Q42/B42</f>
        <v>0</v>
      </c>
      <c r="S42" s="2">
        <f t="shared" ref="S42:S48" si="18">B42-U42</f>
        <v>5</v>
      </c>
      <c r="T42" s="7">
        <f t="shared" ref="T42:T49" si="19">S42/B42</f>
        <v>1</v>
      </c>
      <c r="U42" s="2">
        <f>TrackingThings!M9</f>
        <v>0</v>
      </c>
      <c r="V42" s="8">
        <f t="shared" ref="V42:V49" si="20">U42/B42</f>
        <v>0</v>
      </c>
      <c r="W42" s="2">
        <f t="shared" ref="W42:W48" si="21">B42-Y42</f>
        <v>4</v>
      </c>
      <c r="X42" s="7">
        <f t="shared" ref="X42:X49" si="22">W42/B42</f>
        <v>0.8</v>
      </c>
      <c r="Y42" s="2">
        <f>TrackingThings!O9</f>
        <v>1</v>
      </c>
      <c r="Z42" s="8">
        <f t="shared" ref="Z42:Z49" si="23">Y42/B42</f>
        <v>0.2</v>
      </c>
    </row>
    <row r="43">
      <c r="A43" s="1" t="s">
        <v>17</v>
      </c>
      <c r="B43" s="2">
        <f>COUNT(SantuarioXML!C6:C10)</f>
        <v>5</v>
      </c>
      <c r="C43" s="2">
        <f>SantuarioXML!I8</f>
        <v>0</v>
      </c>
      <c r="D43" s="7">
        <f t="shared" si="9"/>
        <v>0</v>
      </c>
      <c r="E43" s="2">
        <f>SantuarioXML!I9</f>
        <v>5</v>
      </c>
      <c r="F43" s="8">
        <f t="shared" si="10"/>
        <v>1</v>
      </c>
      <c r="G43" s="2">
        <f>SantuarioXML!J8</f>
        <v>0</v>
      </c>
      <c r="H43" s="7">
        <f t="shared" si="11"/>
        <v>0</v>
      </c>
      <c r="I43" s="2">
        <f>SantuarioXML!J9</f>
        <v>5</v>
      </c>
      <c r="J43" s="8">
        <f t="shared" si="12"/>
        <v>1</v>
      </c>
      <c r="K43" s="2">
        <f>SantuarioXML!K8</f>
        <v>3</v>
      </c>
      <c r="L43" s="7">
        <f t="shared" si="13"/>
        <v>0.6</v>
      </c>
      <c r="M43" s="2">
        <f>SantuarioXML!K9</f>
        <v>2</v>
      </c>
      <c r="N43" s="8">
        <f t="shared" si="14"/>
        <v>0.4</v>
      </c>
      <c r="O43" s="2">
        <f t="shared" si="15"/>
        <v>3</v>
      </c>
      <c r="P43" s="7">
        <f t="shared" si="16"/>
        <v>0.6</v>
      </c>
      <c r="Q43" s="2">
        <f>SantuarioXML!L9</f>
        <v>2</v>
      </c>
      <c r="R43" s="8">
        <f t="shared" si="17"/>
        <v>0.4</v>
      </c>
      <c r="S43" s="2">
        <f t="shared" si="18"/>
        <v>3</v>
      </c>
      <c r="T43" s="7">
        <f t="shared" si="19"/>
        <v>0.6</v>
      </c>
      <c r="U43" s="2">
        <f>SantuarioXML!M9</f>
        <v>2</v>
      </c>
      <c r="V43" s="8">
        <f t="shared" si="20"/>
        <v>0.4</v>
      </c>
      <c r="W43" s="2">
        <f t="shared" si="21"/>
        <v>0</v>
      </c>
      <c r="X43" s="7">
        <f t="shared" si="22"/>
        <v>0</v>
      </c>
      <c r="Y43" s="2">
        <f>SantuarioXML!O9</f>
        <v>5</v>
      </c>
      <c r="Z43" s="8">
        <f t="shared" si="23"/>
        <v>1</v>
      </c>
    </row>
    <row r="44">
      <c r="A44" s="1" t="s">
        <v>18</v>
      </c>
      <c r="B44" s="2">
        <f>COUNT('tcc-manager'!C6:C10)</f>
        <v>5</v>
      </c>
      <c r="C44" s="2">
        <f>'tcc-manager'!I8</f>
        <v>0</v>
      </c>
      <c r="D44" s="7">
        <f t="shared" si="9"/>
        <v>0</v>
      </c>
      <c r="E44" s="2">
        <f>'tcc-manager'!I9</f>
        <v>5</v>
      </c>
      <c r="F44" s="8">
        <f t="shared" si="10"/>
        <v>1</v>
      </c>
      <c r="G44" s="2">
        <f>'tcc-manager'!J8</f>
        <v>2</v>
      </c>
      <c r="H44" s="7">
        <f t="shared" si="11"/>
        <v>0.4</v>
      </c>
      <c r="I44" s="2">
        <f>'tcc-manager'!J9</f>
        <v>3</v>
      </c>
      <c r="J44" s="8">
        <f t="shared" si="12"/>
        <v>0.6</v>
      </c>
      <c r="K44" s="2">
        <f>'tcc-manager'!K8</f>
        <v>2</v>
      </c>
      <c r="L44" s="7">
        <f t="shared" si="13"/>
        <v>0.4</v>
      </c>
      <c r="M44" s="2">
        <f>'tcc-manager'!K9</f>
        <v>3</v>
      </c>
      <c r="N44" s="8">
        <f t="shared" si="14"/>
        <v>0.6</v>
      </c>
      <c r="O44" s="2">
        <f t="shared" si="15"/>
        <v>2</v>
      </c>
      <c r="P44" s="7">
        <f t="shared" si="16"/>
        <v>0.4</v>
      </c>
      <c r="Q44" s="2">
        <f>'tcc-manager'!L9</f>
        <v>3</v>
      </c>
      <c r="R44" s="8">
        <f t="shared" si="17"/>
        <v>0.6</v>
      </c>
      <c r="S44" s="2">
        <f t="shared" si="18"/>
        <v>2</v>
      </c>
      <c r="T44" s="7">
        <f t="shared" si="19"/>
        <v>0.4</v>
      </c>
      <c r="U44" s="2">
        <f>'tcc-manager'!M9</f>
        <v>3</v>
      </c>
      <c r="V44" s="8">
        <f t="shared" si="20"/>
        <v>0.6</v>
      </c>
      <c r="W44" s="2">
        <f t="shared" si="21"/>
        <v>2</v>
      </c>
      <c r="X44" s="7">
        <f t="shared" si="22"/>
        <v>0.4</v>
      </c>
      <c r="Y44" s="2">
        <f>'tcc-manager'!O9</f>
        <v>3</v>
      </c>
      <c r="Z44" s="8">
        <f t="shared" si="23"/>
        <v>0.6</v>
      </c>
    </row>
    <row r="45">
      <c r="A45" s="1" t="s">
        <v>19</v>
      </c>
      <c r="B45" s="2">
        <f>COUNT(la4j!C6:C10)</f>
        <v>5</v>
      </c>
      <c r="C45" s="2">
        <f>la4j!I8</f>
        <v>4</v>
      </c>
      <c r="D45" s="7">
        <f t="shared" si="9"/>
        <v>0.8</v>
      </c>
      <c r="E45" s="2">
        <f>la4j!I9</f>
        <v>1</v>
      </c>
      <c r="F45" s="8">
        <f t="shared" si="10"/>
        <v>0.2</v>
      </c>
      <c r="G45" s="2">
        <f>la4j!J8</f>
        <v>4</v>
      </c>
      <c r="H45" s="7">
        <f t="shared" si="11"/>
        <v>0.8</v>
      </c>
      <c r="I45" s="2">
        <f>la4j!J9</f>
        <v>1</v>
      </c>
      <c r="J45" s="8">
        <f t="shared" si="12"/>
        <v>0.2</v>
      </c>
      <c r="K45" s="2">
        <f>la4j!K8</f>
        <v>4</v>
      </c>
      <c r="L45" s="7">
        <f t="shared" si="13"/>
        <v>0.8</v>
      </c>
      <c r="M45" s="2">
        <f>la4j!K9</f>
        <v>1</v>
      </c>
      <c r="N45" s="8">
        <f t="shared" si="14"/>
        <v>0.2</v>
      </c>
      <c r="O45" s="2">
        <f t="shared" si="15"/>
        <v>5</v>
      </c>
      <c r="P45" s="7">
        <f t="shared" si="16"/>
        <v>1</v>
      </c>
      <c r="Q45" s="2">
        <f>la4j!L9</f>
        <v>0</v>
      </c>
      <c r="R45" s="8">
        <f t="shared" si="17"/>
        <v>0</v>
      </c>
      <c r="S45" s="2">
        <f t="shared" si="18"/>
        <v>5</v>
      </c>
      <c r="T45" s="7">
        <f t="shared" si="19"/>
        <v>1</v>
      </c>
      <c r="U45" s="2">
        <f>la4j!M9</f>
        <v>0</v>
      </c>
      <c r="V45" s="8">
        <f t="shared" si="20"/>
        <v>0</v>
      </c>
      <c r="W45" s="2">
        <f t="shared" si="21"/>
        <v>4</v>
      </c>
      <c r="X45" s="7">
        <f t="shared" si="22"/>
        <v>0.8</v>
      </c>
      <c r="Y45" s="2">
        <f>la4j!O9</f>
        <v>1</v>
      </c>
      <c r="Z45" s="8">
        <f t="shared" si="23"/>
        <v>0.2</v>
      </c>
    </row>
    <row r="46">
      <c r="A46" s="1" t="s">
        <v>20</v>
      </c>
      <c r="B46" s="2">
        <f>COUNT(graphhoppercore!C6:C10)</f>
        <v>5</v>
      </c>
      <c r="C46" s="2">
        <f>graphhoppercore!I8</f>
        <v>1</v>
      </c>
      <c r="D46" s="7">
        <f t="shared" si="9"/>
        <v>0.2</v>
      </c>
      <c r="E46" s="2">
        <f>graphhoppercore!I9</f>
        <v>4</v>
      </c>
      <c r="F46" s="8">
        <f t="shared" si="10"/>
        <v>0.8</v>
      </c>
      <c r="G46" s="2">
        <f>graphhoppercore!J8</f>
        <v>0</v>
      </c>
      <c r="H46" s="7">
        <f t="shared" si="11"/>
        <v>0</v>
      </c>
      <c r="I46" s="2">
        <f>graphhoppercore!J9</f>
        <v>5</v>
      </c>
      <c r="J46" s="8">
        <f t="shared" si="12"/>
        <v>1</v>
      </c>
      <c r="K46" s="2">
        <f>graphhoppercore!K8</f>
        <v>3</v>
      </c>
      <c r="L46" s="7">
        <f t="shared" si="13"/>
        <v>0.6</v>
      </c>
      <c r="M46" s="2">
        <f>graphhoppercore!K9</f>
        <v>2</v>
      </c>
      <c r="N46" s="8">
        <f t="shared" si="14"/>
        <v>0.4</v>
      </c>
      <c r="O46" s="2">
        <f t="shared" si="15"/>
        <v>3</v>
      </c>
      <c r="P46" s="7">
        <f t="shared" si="16"/>
        <v>0.6</v>
      </c>
      <c r="Q46" s="2">
        <f>graphhoppercore!L9</f>
        <v>2</v>
      </c>
      <c r="R46" s="8">
        <f t="shared" si="17"/>
        <v>0.4</v>
      </c>
      <c r="S46" s="2">
        <f t="shared" si="18"/>
        <v>3</v>
      </c>
      <c r="T46" s="7">
        <f t="shared" si="19"/>
        <v>0.6</v>
      </c>
      <c r="U46" s="2">
        <f>graphhoppercore!M9</f>
        <v>2</v>
      </c>
      <c r="V46" s="8">
        <f t="shared" si="20"/>
        <v>0.4</v>
      </c>
      <c r="W46" s="2">
        <f t="shared" si="21"/>
        <v>1</v>
      </c>
      <c r="X46" s="7">
        <f t="shared" si="22"/>
        <v>0.2</v>
      </c>
      <c r="Y46" s="2">
        <f>graphhoppercore!O9</f>
        <v>4</v>
      </c>
      <c r="Z46" s="8">
        <f t="shared" si="23"/>
        <v>0.8</v>
      </c>
    </row>
    <row r="47">
      <c r="A47" s="1" t="s">
        <v>27</v>
      </c>
      <c r="B47" s="2">
        <f>COUNT('incubator-dubb-api'!C6:C10)</f>
        <v>5</v>
      </c>
      <c r="C47" s="2">
        <f>'incubator-dubb-api'!I8</f>
        <v>2</v>
      </c>
      <c r="D47" s="7">
        <f t="shared" si="9"/>
        <v>0.4</v>
      </c>
      <c r="E47" s="2">
        <f>'incubator-dubb-api'!I9</f>
        <v>3</v>
      </c>
      <c r="F47" s="8">
        <f t="shared" si="10"/>
        <v>0.6</v>
      </c>
      <c r="G47" s="2">
        <f>'incubator-dubb-api'!J8</f>
        <v>2</v>
      </c>
      <c r="H47" s="7">
        <f t="shared" si="11"/>
        <v>0.4</v>
      </c>
      <c r="I47" s="2">
        <f>'incubator-dubb-api'!J9</f>
        <v>3</v>
      </c>
      <c r="J47" s="8">
        <f t="shared" si="12"/>
        <v>0.6</v>
      </c>
      <c r="K47" s="2">
        <f>'incubator-dubb-api'!K8</f>
        <v>4</v>
      </c>
      <c r="L47" s="7">
        <f t="shared" si="13"/>
        <v>0.8</v>
      </c>
      <c r="M47" s="2">
        <f>'incubator-dubb-api'!K9</f>
        <v>1</v>
      </c>
      <c r="N47" s="8">
        <f t="shared" si="14"/>
        <v>0.2</v>
      </c>
      <c r="O47" s="2">
        <f t="shared" si="15"/>
        <v>4</v>
      </c>
      <c r="P47" s="7">
        <f t="shared" si="16"/>
        <v>0.8</v>
      </c>
      <c r="Q47" s="2">
        <f>'incubator-dubb-api'!L9</f>
        <v>1</v>
      </c>
      <c r="R47" s="8">
        <f t="shared" si="17"/>
        <v>0.2</v>
      </c>
      <c r="S47" s="2">
        <f t="shared" si="18"/>
        <v>4</v>
      </c>
      <c r="T47" s="7">
        <f t="shared" si="19"/>
        <v>0.8</v>
      </c>
      <c r="U47" s="2">
        <f>'incubator-dubb-api'!M9</f>
        <v>1</v>
      </c>
      <c r="V47" s="8">
        <f t="shared" si="20"/>
        <v>0.2</v>
      </c>
      <c r="W47" s="2">
        <f t="shared" si="21"/>
        <v>3</v>
      </c>
      <c r="X47" s="7">
        <f t="shared" si="22"/>
        <v>0.6</v>
      </c>
      <c r="Y47" s="2">
        <f>'incubator-dubb-api'!O9</f>
        <v>2</v>
      </c>
      <c r="Z47" s="8">
        <f t="shared" si="23"/>
        <v>0.4</v>
      </c>
    </row>
    <row r="48">
      <c r="A48" s="4" t="s">
        <v>28</v>
      </c>
      <c r="B48" s="2">
        <f>COUNT('sad-ufcg'!C6:C10)</f>
        <v>5</v>
      </c>
      <c r="C48" s="2">
        <f>'sad-ufcg'!I8</f>
        <v>1</v>
      </c>
      <c r="D48" s="7">
        <f t="shared" si="9"/>
        <v>0.2</v>
      </c>
      <c r="E48" s="2">
        <f>'sad-ufcg'!I9</f>
        <v>4</v>
      </c>
      <c r="F48" s="8">
        <f t="shared" si="10"/>
        <v>0.8</v>
      </c>
      <c r="G48" s="2">
        <f>'sad-ufcg'!J8</f>
        <v>0</v>
      </c>
      <c r="H48" s="7">
        <f t="shared" si="11"/>
        <v>0</v>
      </c>
      <c r="I48" s="2">
        <f>'sad-ufcg'!J9</f>
        <v>5</v>
      </c>
      <c r="J48" s="8">
        <f t="shared" si="12"/>
        <v>1</v>
      </c>
      <c r="K48" s="2">
        <f>'sad-ufcg'!K8</f>
        <v>1</v>
      </c>
      <c r="L48" s="7">
        <f t="shared" si="13"/>
        <v>0.2</v>
      </c>
      <c r="M48" s="2">
        <f>'sad-ufcg'!K9</f>
        <v>4</v>
      </c>
      <c r="N48" s="8">
        <f t="shared" si="14"/>
        <v>0.8</v>
      </c>
      <c r="O48" s="2">
        <f t="shared" si="15"/>
        <v>2</v>
      </c>
      <c r="P48" s="7">
        <f t="shared" si="16"/>
        <v>0.4</v>
      </c>
      <c r="Q48" s="2">
        <f>'sad-ufcg'!L9</f>
        <v>3</v>
      </c>
      <c r="R48" s="8">
        <f t="shared" si="17"/>
        <v>0.6</v>
      </c>
      <c r="S48" s="2">
        <f t="shared" si="18"/>
        <v>1</v>
      </c>
      <c r="T48" s="7">
        <f t="shared" si="19"/>
        <v>0.2</v>
      </c>
      <c r="U48" s="2">
        <f>'sad-ufcg'!M9</f>
        <v>4</v>
      </c>
      <c r="V48" s="8">
        <f t="shared" si="20"/>
        <v>0.8</v>
      </c>
      <c r="W48" s="2">
        <f t="shared" si="21"/>
        <v>1</v>
      </c>
      <c r="X48" s="7">
        <f t="shared" si="22"/>
        <v>0.2</v>
      </c>
      <c r="Y48" s="2">
        <f>'sad-ufcg'!O9</f>
        <v>4</v>
      </c>
      <c r="Z48" s="8">
        <f t="shared" si="23"/>
        <v>0.8</v>
      </c>
    </row>
    <row r="49">
      <c r="B49" s="2">
        <f t="shared" ref="B49:C49" si="24">SUM(B42:B48)</f>
        <v>35</v>
      </c>
      <c r="C49" s="2">
        <f t="shared" si="24"/>
        <v>10</v>
      </c>
      <c r="D49" s="7">
        <f t="shared" si="9"/>
        <v>0.2857142857</v>
      </c>
      <c r="E49" s="2">
        <f>SUM(E42:E48)</f>
        <v>25</v>
      </c>
      <c r="F49" s="7">
        <f t="shared" si="10"/>
        <v>0.7142857143</v>
      </c>
      <c r="G49" s="2">
        <f>SUM(G42:G48)</f>
        <v>12</v>
      </c>
      <c r="H49" s="7">
        <f t="shared" si="11"/>
        <v>0.3428571429</v>
      </c>
      <c r="I49" s="2">
        <f>SUM(I42:I48)</f>
        <v>23</v>
      </c>
      <c r="J49" s="7">
        <f t="shared" si="12"/>
        <v>0.6571428571</v>
      </c>
      <c r="K49" s="2">
        <f>SUM(K42:K48)</f>
        <v>22</v>
      </c>
      <c r="L49" s="7">
        <f t="shared" si="13"/>
        <v>0.6285714286</v>
      </c>
      <c r="M49" s="2">
        <f>SUM(M42:M48)</f>
        <v>13</v>
      </c>
      <c r="N49" s="7">
        <f t="shared" si="14"/>
        <v>0.3714285714</v>
      </c>
      <c r="O49" s="2">
        <f>SUM(O42:O48)</f>
        <v>24</v>
      </c>
      <c r="P49" s="7">
        <f t="shared" si="16"/>
        <v>0.6857142857</v>
      </c>
      <c r="Q49" s="2">
        <f>SUM(Q42:Q48)</f>
        <v>11</v>
      </c>
      <c r="R49" s="7">
        <f t="shared" si="17"/>
        <v>0.3142857143</v>
      </c>
      <c r="S49" s="2">
        <f>SUM(S42:S48)</f>
        <v>23</v>
      </c>
      <c r="T49" s="7">
        <f t="shared" si="19"/>
        <v>0.6571428571</v>
      </c>
      <c r="U49" s="2">
        <f>SUM(U42:U48)</f>
        <v>12</v>
      </c>
      <c r="V49" s="7">
        <f t="shared" si="20"/>
        <v>0.3428571429</v>
      </c>
      <c r="W49" s="2">
        <f>SUM(W42:W48)</f>
        <v>15</v>
      </c>
      <c r="X49" s="7">
        <f t="shared" si="22"/>
        <v>0.4285714286</v>
      </c>
      <c r="Y49" s="2">
        <f>SUM(Y42:Y48)</f>
        <v>20</v>
      </c>
      <c r="Z49" s="7">
        <f t="shared" si="23"/>
        <v>0.5714285714</v>
      </c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8" t="s">
        <v>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2"/>
      <c r="C52" s="1" t="s">
        <v>0</v>
      </c>
      <c r="F52" s="3"/>
      <c r="G52" s="1" t="s">
        <v>1</v>
      </c>
      <c r="J52" s="3"/>
      <c r="K52" s="1" t="s">
        <v>2</v>
      </c>
      <c r="N52" s="3"/>
      <c r="O52" s="1" t="s">
        <v>3</v>
      </c>
      <c r="R52" s="3"/>
      <c r="S52" s="1" t="s">
        <v>4</v>
      </c>
      <c r="V52" s="3"/>
      <c r="W52" s="1" t="s">
        <v>5</v>
      </c>
      <c r="Z52" s="3"/>
    </row>
    <row r="53">
      <c r="A53" s="1" t="s">
        <v>9</v>
      </c>
      <c r="B53" s="1" t="s">
        <v>10</v>
      </c>
      <c r="C53" s="1" t="s">
        <v>11</v>
      </c>
      <c r="D53" s="1" t="s">
        <v>12</v>
      </c>
      <c r="E53" s="1" t="s">
        <v>13</v>
      </c>
      <c r="F53" s="5" t="s">
        <v>12</v>
      </c>
      <c r="G53" s="1" t="s">
        <v>11</v>
      </c>
      <c r="H53" s="1" t="s">
        <v>12</v>
      </c>
      <c r="I53" s="1" t="s">
        <v>13</v>
      </c>
      <c r="J53" s="5" t="s">
        <v>12</v>
      </c>
      <c r="K53" s="1" t="s">
        <v>11</v>
      </c>
      <c r="L53" s="1" t="s">
        <v>12</v>
      </c>
      <c r="M53" s="1" t="s">
        <v>13</v>
      </c>
      <c r="N53" s="5" t="s">
        <v>12</v>
      </c>
      <c r="O53" s="1" t="s">
        <v>11</v>
      </c>
      <c r="P53" s="1" t="s">
        <v>12</v>
      </c>
      <c r="Q53" s="1" t="s">
        <v>13</v>
      </c>
      <c r="R53" s="5" t="s">
        <v>12</v>
      </c>
      <c r="S53" s="1" t="s">
        <v>11</v>
      </c>
      <c r="T53" s="1" t="s">
        <v>12</v>
      </c>
      <c r="U53" s="1" t="s">
        <v>13</v>
      </c>
      <c r="V53" s="5" t="s">
        <v>12</v>
      </c>
      <c r="W53" s="1" t="s">
        <v>11</v>
      </c>
      <c r="X53" s="1" t="s">
        <v>12</v>
      </c>
      <c r="Y53" s="1" t="s">
        <v>13</v>
      </c>
      <c r="Z53" s="5" t="s">
        <v>12</v>
      </c>
    </row>
    <row r="54">
      <c r="A54" s="1" t="s">
        <v>16</v>
      </c>
      <c r="B54" s="2">
        <f>COUNT(TrackingThings!C11:C15)</f>
        <v>5</v>
      </c>
      <c r="C54" s="2">
        <f>TrackingThings!I13</f>
        <v>0</v>
      </c>
      <c r="D54" s="7">
        <f t="shared" ref="D54:D61" si="25">C54/B54</f>
        <v>0</v>
      </c>
      <c r="E54" s="2">
        <f>TrackingThings!I14</f>
        <v>5</v>
      </c>
      <c r="F54" s="8">
        <f t="shared" ref="F54:F61" si="26">E54/B54</f>
        <v>1</v>
      </c>
      <c r="G54" s="2">
        <f>TrackingThings!J13</f>
        <v>5</v>
      </c>
      <c r="H54" s="7">
        <f t="shared" ref="H54:H61" si="27">G54/B54</f>
        <v>1</v>
      </c>
      <c r="I54" s="2">
        <f>TrackingThings!J14</f>
        <v>0</v>
      </c>
      <c r="J54" s="8">
        <f t="shared" ref="J54:J61" si="28">I54/B54</f>
        <v>0</v>
      </c>
      <c r="K54" s="2">
        <f>TrackingThings!K13</f>
        <v>3</v>
      </c>
      <c r="L54" s="7">
        <f t="shared" ref="L54:L61" si="29">K54/B54</f>
        <v>0.6</v>
      </c>
      <c r="M54" s="2">
        <f>TrackingThings!K14</f>
        <v>2</v>
      </c>
      <c r="N54" s="8">
        <f t="shared" ref="N54:N61" si="30">M54/B54</f>
        <v>0.4</v>
      </c>
      <c r="O54" s="2">
        <f t="shared" ref="O54:O60" si="31">B54-Q54</f>
        <v>3</v>
      </c>
      <c r="P54" s="7">
        <f t="shared" ref="P54:P61" si="32">O54/B54</f>
        <v>0.6</v>
      </c>
      <c r="Q54" s="2">
        <f>TrackingThings!L14</f>
        <v>2</v>
      </c>
      <c r="R54" s="8">
        <f t="shared" ref="R54:R61" si="33">Q54/B54</f>
        <v>0.4</v>
      </c>
      <c r="S54" s="2">
        <f t="shared" ref="S54:S60" si="34">B54-U54</f>
        <v>5</v>
      </c>
      <c r="T54" s="7">
        <f t="shared" ref="T54:T61" si="35">S54/B54</f>
        <v>1</v>
      </c>
      <c r="U54" s="2">
        <f>TrackingThings!M14</f>
        <v>0</v>
      </c>
      <c r="V54" s="8">
        <f t="shared" ref="V54:V61" si="36">U54/B54</f>
        <v>0</v>
      </c>
      <c r="W54" s="2">
        <f t="shared" ref="W54:W60" si="37">B54-Y54</f>
        <v>5</v>
      </c>
      <c r="X54" s="7">
        <f t="shared" ref="X54:X61" si="38">W54/B54</f>
        <v>1</v>
      </c>
      <c r="Y54" s="2">
        <f>TrackingThings!O14</f>
        <v>0</v>
      </c>
      <c r="Z54" s="8">
        <f t="shared" ref="Z54:Z61" si="39">Y54/B54</f>
        <v>0</v>
      </c>
    </row>
    <row r="55">
      <c r="A55" s="1" t="s">
        <v>17</v>
      </c>
      <c r="B55" s="2">
        <f>COUNT(SantuarioXML!C11:C15)</f>
        <v>5</v>
      </c>
      <c r="C55" s="2">
        <f>SantuarioXML!I13</f>
        <v>1</v>
      </c>
      <c r="D55" s="7">
        <f t="shared" si="25"/>
        <v>0.2</v>
      </c>
      <c r="E55" s="2">
        <f>SantuarioXML!I14</f>
        <v>4</v>
      </c>
      <c r="F55" s="8">
        <f t="shared" si="26"/>
        <v>0.8</v>
      </c>
      <c r="G55" s="2">
        <f>SantuarioXML!J13</f>
        <v>2</v>
      </c>
      <c r="H55" s="7">
        <f t="shared" si="27"/>
        <v>0.4</v>
      </c>
      <c r="I55" s="2">
        <f>SantuarioXML!J14</f>
        <v>3</v>
      </c>
      <c r="J55" s="8">
        <f t="shared" si="28"/>
        <v>0.6</v>
      </c>
      <c r="K55" s="2">
        <f>SantuarioXML!K13</f>
        <v>2</v>
      </c>
      <c r="L55" s="7">
        <f t="shared" si="29"/>
        <v>0.4</v>
      </c>
      <c r="M55" s="2">
        <f>SantuarioXML!K14</f>
        <v>3</v>
      </c>
      <c r="N55" s="8">
        <f t="shared" si="30"/>
        <v>0.6</v>
      </c>
      <c r="O55" s="2">
        <f t="shared" si="31"/>
        <v>3</v>
      </c>
      <c r="P55" s="7">
        <f t="shared" si="32"/>
        <v>0.6</v>
      </c>
      <c r="Q55" s="2">
        <f>SantuarioXML!L14</f>
        <v>2</v>
      </c>
      <c r="R55" s="8">
        <f t="shared" si="33"/>
        <v>0.4</v>
      </c>
      <c r="S55" s="2">
        <f t="shared" si="34"/>
        <v>3</v>
      </c>
      <c r="T55" s="7">
        <f t="shared" si="35"/>
        <v>0.6</v>
      </c>
      <c r="U55" s="2">
        <f>SantuarioXML!M14</f>
        <v>2</v>
      </c>
      <c r="V55" s="8">
        <f t="shared" si="36"/>
        <v>0.4</v>
      </c>
      <c r="W55" s="2">
        <f t="shared" si="37"/>
        <v>2</v>
      </c>
      <c r="X55" s="7">
        <f t="shared" si="38"/>
        <v>0.4</v>
      </c>
      <c r="Y55" s="2">
        <f>SantuarioXML!O14</f>
        <v>3</v>
      </c>
      <c r="Z55" s="8">
        <f t="shared" si="39"/>
        <v>0.6</v>
      </c>
    </row>
    <row r="56">
      <c r="A56" s="1" t="s">
        <v>18</v>
      </c>
      <c r="B56" s="2">
        <f>COUNT('tcc-manager'!C11:C15)</f>
        <v>5</v>
      </c>
      <c r="C56" s="2">
        <f>'tcc-manager'!I13</f>
        <v>0</v>
      </c>
      <c r="D56" s="7">
        <f t="shared" si="25"/>
        <v>0</v>
      </c>
      <c r="E56" s="2">
        <f>'tcc-manager'!I14</f>
        <v>5</v>
      </c>
      <c r="F56" s="8">
        <f t="shared" si="26"/>
        <v>1</v>
      </c>
      <c r="G56" s="2">
        <f>'tcc-manager'!J13</f>
        <v>2</v>
      </c>
      <c r="H56" s="7">
        <f t="shared" si="27"/>
        <v>0.4</v>
      </c>
      <c r="I56" s="2">
        <f>'tcc-manager'!J14</f>
        <v>3</v>
      </c>
      <c r="J56" s="8">
        <f t="shared" si="28"/>
        <v>0.6</v>
      </c>
      <c r="K56" s="2">
        <f>'tcc-manager'!K13</f>
        <v>4</v>
      </c>
      <c r="L56" s="7">
        <f t="shared" si="29"/>
        <v>0.8</v>
      </c>
      <c r="M56" s="2">
        <f>'tcc-manager'!K14</f>
        <v>1</v>
      </c>
      <c r="N56" s="8">
        <f t="shared" si="30"/>
        <v>0.2</v>
      </c>
      <c r="O56" s="2">
        <f t="shared" si="31"/>
        <v>4</v>
      </c>
      <c r="P56" s="7">
        <f t="shared" si="32"/>
        <v>0.8</v>
      </c>
      <c r="Q56" s="2">
        <f>'tcc-manager'!L14</f>
        <v>1</v>
      </c>
      <c r="R56" s="8">
        <f t="shared" si="33"/>
        <v>0.2</v>
      </c>
      <c r="S56" s="2">
        <f t="shared" si="34"/>
        <v>4</v>
      </c>
      <c r="T56" s="7">
        <f t="shared" si="35"/>
        <v>0.8</v>
      </c>
      <c r="U56" s="2">
        <f>'tcc-manager'!M14</f>
        <v>1</v>
      </c>
      <c r="V56" s="8">
        <f t="shared" si="36"/>
        <v>0.2</v>
      </c>
      <c r="W56" s="2">
        <f t="shared" si="37"/>
        <v>2</v>
      </c>
      <c r="X56" s="7">
        <f t="shared" si="38"/>
        <v>0.4</v>
      </c>
      <c r="Y56" s="2">
        <f>'tcc-manager'!O14</f>
        <v>3</v>
      </c>
      <c r="Z56" s="8">
        <f t="shared" si="39"/>
        <v>0.6</v>
      </c>
    </row>
    <row r="57">
      <c r="A57" s="1" t="s">
        <v>19</v>
      </c>
      <c r="B57" s="2">
        <f>COUNT(la4j!C11:C15)</f>
        <v>5</v>
      </c>
      <c r="C57" s="2">
        <f>la4j!I13</f>
        <v>2</v>
      </c>
      <c r="D57" s="7">
        <f t="shared" si="25"/>
        <v>0.4</v>
      </c>
      <c r="E57" s="2">
        <f>la4j!I14</f>
        <v>3</v>
      </c>
      <c r="F57" s="8">
        <f t="shared" si="26"/>
        <v>0.6</v>
      </c>
      <c r="G57" s="2">
        <f>la4j!J13</f>
        <v>2</v>
      </c>
      <c r="H57" s="7">
        <f t="shared" si="27"/>
        <v>0.4</v>
      </c>
      <c r="I57" s="2">
        <f>la4j!J14</f>
        <v>3</v>
      </c>
      <c r="J57" s="8">
        <f t="shared" si="28"/>
        <v>0.6</v>
      </c>
      <c r="K57" s="2">
        <f>la4j!K13</f>
        <v>2</v>
      </c>
      <c r="L57" s="7">
        <f t="shared" si="29"/>
        <v>0.4</v>
      </c>
      <c r="M57" s="2">
        <f>la4j!K14</f>
        <v>3</v>
      </c>
      <c r="N57" s="8">
        <f t="shared" si="30"/>
        <v>0.6</v>
      </c>
      <c r="O57" s="2">
        <f t="shared" si="31"/>
        <v>4</v>
      </c>
      <c r="P57" s="7">
        <f t="shared" si="32"/>
        <v>0.8</v>
      </c>
      <c r="Q57" s="2">
        <f>la4j!L14</f>
        <v>1</v>
      </c>
      <c r="R57" s="8">
        <f t="shared" si="33"/>
        <v>0.2</v>
      </c>
      <c r="S57" s="2">
        <f t="shared" si="34"/>
        <v>4</v>
      </c>
      <c r="T57" s="7">
        <f t="shared" si="35"/>
        <v>0.8</v>
      </c>
      <c r="U57" s="2">
        <f>la4j!M14</f>
        <v>1</v>
      </c>
      <c r="V57" s="8">
        <f t="shared" si="36"/>
        <v>0.2</v>
      </c>
      <c r="W57" s="2">
        <f t="shared" si="37"/>
        <v>2</v>
      </c>
      <c r="X57" s="7">
        <f t="shared" si="38"/>
        <v>0.4</v>
      </c>
      <c r="Y57" s="2">
        <f>la4j!O14</f>
        <v>3</v>
      </c>
      <c r="Z57" s="8">
        <f t="shared" si="39"/>
        <v>0.6</v>
      </c>
    </row>
    <row r="58">
      <c r="A58" s="1" t="s">
        <v>20</v>
      </c>
      <c r="B58" s="2">
        <f>COUNT(graphhoppercore!C11:C15)</f>
        <v>5</v>
      </c>
      <c r="C58" s="2">
        <f>graphhoppercore!I13</f>
        <v>2</v>
      </c>
      <c r="D58" s="7">
        <f t="shared" si="25"/>
        <v>0.4</v>
      </c>
      <c r="E58" s="2">
        <f>graphhoppercore!I14</f>
        <v>3</v>
      </c>
      <c r="F58" s="8">
        <f t="shared" si="26"/>
        <v>0.6</v>
      </c>
      <c r="G58" s="2">
        <f>graphhoppercore!J13</f>
        <v>3</v>
      </c>
      <c r="H58" s="7">
        <f t="shared" si="27"/>
        <v>0.6</v>
      </c>
      <c r="I58" s="2">
        <f>graphhoppercore!J14</f>
        <v>2</v>
      </c>
      <c r="J58" s="8">
        <f t="shared" si="28"/>
        <v>0.4</v>
      </c>
      <c r="K58" s="2">
        <f>graphhoppercore!K13</f>
        <v>3</v>
      </c>
      <c r="L58" s="7">
        <f t="shared" si="29"/>
        <v>0.6</v>
      </c>
      <c r="M58" s="2">
        <f>graphhoppercore!K14</f>
        <v>2</v>
      </c>
      <c r="N58" s="8">
        <f t="shared" si="30"/>
        <v>0.4</v>
      </c>
      <c r="O58" s="2">
        <f t="shared" si="31"/>
        <v>3</v>
      </c>
      <c r="P58" s="7">
        <f t="shared" si="32"/>
        <v>0.6</v>
      </c>
      <c r="Q58" s="2">
        <f>graphhoppercore!L14</f>
        <v>2</v>
      </c>
      <c r="R58" s="8">
        <f t="shared" si="33"/>
        <v>0.4</v>
      </c>
      <c r="S58" s="2">
        <f t="shared" si="34"/>
        <v>5</v>
      </c>
      <c r="T58" s="7">
        <f t="shared" si="35"/>
        <v>1</v>
      </c>
      <c r="U58" s="2">
        <f>graphhoppercore!M14</f>
        <v>0</v>
      </c>
      <c r="V58" s="8">
        <f t="shared" si="36"/>
        <v>0</v>
      </c>
      <c r="W58" s="2">
        <f t="shared" si="37"/>
        <v>5</v>
      </c>
      <c r="X58" s="7">
        <f t="shared" si="38"/>
        <v>1</v>
      </c>
      <c r="Y58" s="2">
        <f>graphhoppercore!O14</f>
        <v>0</v>
      </c>
      <c r="Z58" s="8">
        <f t="shared" si="39"/>
        <v>0</v>
      </c>
    </row>
    <row r="59">
      <c r="A59" s="1" t="s">
        <v>27</v>
      </c>
      <c r="B59" s="2">
        <f>COUNT('incubator-dubb-api'!C11:C15)</f>
        <v>5</v>
      </c>
      <c r="C59" s="2">
        <f>'incubator-dubb-api'!I13</f>
        <v>4</v>
      </c>
      <c r="D59" s="7">
        <f t="shared" si="25"/>
        <v>0.8</v>
      </c>
      <c r="E59" s="2">
        <f>'incubator-dubb-api'!I14</f>
        <v>1</v>
      </c>
      <c r="F59" s="8">
        <f t="shared" si="26"/>
        <v>0.2</v>
      </c>
      <c r="G59" s="2">
        <f>'incubator-dubb-api'!J13</f>
        <v>1</v>
      </c>
      <c r="H59" s="7">
        <f t="shared" si="27"/>
        <v>0.2</v>
      </c>
      <c r="I59" s="2">
        <f>'incubator-dubb-api'!J14</f>
        <v>4</v>
      </c>
      <c r="J59" s="8">
        <f t="shared" si="28"/>
        <v>0.8</v>
      </c>
      <c r="K59" s="2">
        <f>'incubator-dubb-api'!K13</f>
        <v>4</v>
      </c>
      <c r="L59" s="7">
        <f t="shared" si="29"/>
        <v>0.8</v>
      </c>
      <c r="M59" s="2">
        <f>'incubator-dubb-api'!K14</f>
        <v>1</v>
      </c>
      <c r="N59" s="8">
        <f t="shared" si="30"/>
        <v>0.2</v>
      </c>
      <c r="O59" s="2">
        <f t="shared" si="31"/>
        <v>5</v>
      </c>
      <c r="P59" s="7">
        <f t="shared" si="32"/>
        <v>1</v>
      </c>
      <c r="Q59" s="2">
        <f>'incubator-dubb-api'!L14</f>
        <v>0</v>
      </c>
      <c r="R59" s="8">
        <f t="shared" si="33"/>
        <v>0</v>
      </c>
      <c r="S59" s="2">
        <f t="shared" si="34"/>
        <v>5</v>
      </c>
      <c r="T59" s="7">
        <f t="shared" si="35"/>
        <v>1</v>
      </c>
      <c r="U59" s="2">
        <f>'incubator-dubb-api'!M14</f>
        <v>0</v>
      </c>
      <c r="V59" s="8">
        <f t="shared" si="36"/>
        <v>0</v>
      </c>
      <c r="W59" s="2">
        <f t="shared" si="37"/>
        <v>4</v>
      </c>
      <c r="X59" s="7">
        <f t="shared" si="38"/>
        <v>0.8</v>
      </c>
      <c r="Y59" s="2">
        <f>'incubator-dubb-api'!O14</f>
        <v>1</v>
      </c>
      <c r="Z59" s="8">
        <f t="shared" si="39"/>
        <v>0.2</v>
      </c>
    </row>
    <row r="60">
      <c r="A60" s="4" t="s">
        <v>28</v>
      </c>
      <c r="B60" s="2">
        <f>COUNT('sad-ufcg'!C11:C15)</f>
        <v>5</v>
      </c>
      <c r="C60" s="2">
        <f>'sad-ufcg'!I13</f>
        <v>4</v>
      </c>
      <c r="D60" s="7">
        <f t="shared" si="25"/>
        <v>0.8</v>
      </c>
      <c r="E60" s="2">
        <f>'sad-ufcg'!I14</f>
        <v>1</v>
      </c>
      <c r="F60" s="8">
        <f t="shared" si="26"/>
        <v>0.2</v>
      </c>
      <c r="G60" s="2">
        <f>'sad-ufcg'!J13</f>
        <v>3</v>
      </c>
      <c r="H60" s="7">
        <f t="shared" si="27"/>
        <v>0.6</v>
      </c>
      <c r="I60" s="2">
        <f>'sad-ufcg'!J14</f>
        <v>2</v>
      </c>
      <c r="J60" s="8">
        <f t="shared" si="28"/>
        <v>0.4</v>
      </c>
      <c r="K60" s="2">
        <f>'sad-ufcg'!K13</f>
        <v>0</v>
      </c>
      <c r="L60" s="7">
        <f t="shared" si="29"/>
        <v>0</v>
      </c>
      <c r="M60" s="2">
        <f>'sad-ufcg'!K14</f>
        <v>5</v>
      </c>
      <c r="N60" s="8">
        <f t="shared" si="30"/>
        <v>1</v>
      </c>
      <c r="O60" s="2">
        <f t="shared" si="31"/>
        <v>4</v>
      </c>
      <c r="P60" s="7">
        <f t="shared" si="32"/>
        <v>0.8</v>
      </c>
      <c r="Q60" s="2">
        <f>'sad-ufcg'!L14</f>
        <v>1</v>
      </c>
      <c r="R60" s="8">
        <f t="shared" si="33"/>
        <v>0.2</v>
      </c>
      <c r="S60" s="2">
        <f t="shared" si="34"/>
        <v>3</v>
      </c>
      <c r="T60" s="7">
        <f t="shared" si="35"/>
        <v>0.6</v>
      </c>
      <c r="U60" s="2">
        <f>'sad-ufcg'!M14</f>
        <v>2</v>
      </c>
      <c r="V60" s="8">
        <f t="shared" si="36"/>
        <v>0.4</v>
      </c>
      <c r="W60" s="2">
        <f t="shared" si="37"/>
        <v>5</v>
      </c>
      <c r="X60" s="7">
        <f t="shared" si="38"/>
        <v>1</v>
      </c>
      <c r="Y60" s="2">
        <f>'sad-ufcg'!O14</f>
        <v>0</v>
      </c>
      <c r="Z60" s="8">
        <f t="shared" si="39"/>
        <v>0</v>
      </c>
    </row>
    <row r="61">
      <c r="B61" s="2">
        <f t="shared" ref="B61:C61" si="40">SUM(B54:B60)</f>
        <v>35</v>
      </c>
      <c r="C61" s="2">
        <f t="shared" si="40"/>
        <v>13</v>
      </c>
      <c r="D61" s="7">
        <f t="shared" si="25"/>
        <v>0.3714285714</v>
      </c>
      <c r="E61" s="2">
        <f>SUM(E54:E60)</f>
        <v>22</v>
      </c>
      <c r="F61" s="7">
        <f t="shared" si="26"/>
        <v>0.6285714286</v>
      </c>
      <c r="G61" s="2">
        <f>SUM(G54:G60)</f>
        <v>18</v>
      </c>
      <c r="H61" s="7">
        <f t="shared" si="27"/>
        <v>0.5142857143</v>
      </c>
      <c r="I61" s="2">
        <f>SUM(I54:I60)</f>
        <v>17</v>
      </c>
      <c r="J61" s="7">
        <f t="shared" si="28"/>
        <v>0.4857142857</v>
      </c>
      <c r="K61" s="2">
        <f>SUM(K54:K60)</f>
        <v>18</v>
      </c>
      <c r="L61" s="7">
        <f t="shared" si="29"/>
        <v>0.5142857143</v>
      </c>
      <c r="M61" s="2">
        <f>SUM(M54:M60)</f>
        <v>17</v>
      </c>
      <c r="N61" s="7">
        <f t="shared" si="30"/>
        <v>0.4857142857</v>
      </c>
      <c r="O61" s="2">
        <f>SUM(O54:O60)</f>
        <v>26</v>
      </c>
      <c r="P61" s="7">
        <f t="shared" si="32"/>
        <v>0.7428571429</v>
      </c>
      <c r="Q61" s="2">
        <f>SUM(Q54:Q60)</f>
        <v>9</v>
      </c>
      <c r="R61" s="7">
        <f t="shared" si="33"/>
        <v>0.2571428571</v>
      </c>
      <c r="S61" s="2">
        <f>SUM(S54:S60)</f>
        <v>29</v>
      </c>
      <c r="T61" s="7">
        <f t="shared" si="35"/>
        <v>0.8285714286</v>
      </c>
      <c r="U61" s="2">
        <f>SUM(U54:U60)</f>
        <v>6</v>
      </c>
      <c r="V61" s="7">
        <f t="shared" si="36"/>
        <v>0.1714285714</v>
      </c>
      <c r="W61" s="2">
        <f>SUM(W54:W60)</f>
        <v>25</v>
      </c>
      <c r="X61" s="7">
        <f t="shared" si="38"/>
        <v>0.7142857143</v>
      </c>
      <c r="Y61" s="2">
        <f>SUM(Y54:Y60)</f>
        <v>10</v>
      </c>
      <c r="Z61" s="7">
        <f t="shared" si="39"/>
        <v>0.2857142857</v>
      </c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8" t="s">
        <v>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1" t="s">
        <v>0</v>
      </c>
      <c r="F64" s="3"/>
      <c r="G64" s="1" t="s">
        <v>1</v>
      </c>
      <c r="J64" s="3"/>
      <c r="K64" s="1" t="s">
        <v>2</v>
      </c>
      <c r="N64" s="3"/>
      <c r="O64" s="1" t="s">
        <v>3</v>
      </c>
      <c r="R64" s="3"/>
      <c r="S64" s="1" t="s">
        <v>4</v>
      </c>
      <c r="V64" s="3"/>
      <c r="W64" s="1" t="s">
        <v>5</v>
      </c>
      <c r="Z64" s="3"/>
    </row>
    <row r="65">
      <c r="A65" s="1" t="s">
        <v>9</v>
      </c>
      <c r="B65" s="1" t="s">
        <v>10</v>
      </c>
      <c r="C65" s="1" t="s">
        <v>11</v>
      </c>
      <c r="D65" s="1" t="s">
        <v>12</v>
      </c>
      <c r="E65" s="1" t="s">
        <v>13</v>
      </c>
      <c r="F65" s="5" t="s">
        <v>12</v>
      </c>
      <c r="G65" s="1" t="s">
        <v>11</v>
      </c>
      <c r="H65" s="1" t="s">
        <v>12</v>
      </c>
      <c r="I65" s="1" t="s">
        <v>13</v>
      </c>
      <c r="J65" s="5" t="s">
        <v>12</v>
      </c>
      <c r="K65" s="1" t="s">
        <v>11</v>
      </c>
      <c r="L65" s="1" t="s">
        <v>12</v>
      </c>
      <c r="M65" s="1" t="s">
        <v>13</v>
      </c>
      <c r="N65" s="5" t="s">
        <v>12</v>
      </c>
      <c r="O65" s="1" t="s">
        <v>11</v>
      </c>
      <c r="P65" s="1" t="s">
        <v>12</v>
      </c>
      <c r="Q65" s="1" t="s">
        <v>13</v>
      </c>
      <c r="R65" s="5" t="s">
        <v>12</v>
      </c>
      <c r="S65" s="1" t="s">
        <v>11</v>
      </c>
      <c r="T65" s="1" t="s">
        <v>12</v>
      </c>
      <c r="U65" s="1" t="s">
        <v>13</v>
      </c>
      <c r="V65" s="5" t="s">
        <v>12</v>
      </c>
      <c r="W65" s="1" t="s">
        <v>11</v>
      </c>
      <c r="X65" s="1" t="s">
        <v>12</v>
      </c>
      <c r="Y65" s="1" t="s">
        <v>13</v>
      </c>
      <c r="Z65" s="5" t="s">
        <v>12</v>
      </c>
    </row>
    <row r="66">
      <c r="A66" s="1" t="s">
        <v>16</v>
      </c>
      <c r="B66" s="2">
        <f>COUNT(TrackingThings!C16:C20)</f>
        <v>5</v>
      </c>
      <c r="C66" s="2">
        <f>TrackingThings!I18</f>
        <v>2</v>
      </c>
      <c r="D66" s="7">
        <f t="shared" ref="D66:D73" si="41">C66/B66</f>
        <v>0.4</v>
      </c>
      <c r="E66" s="2">
        <f>TrackingThings!I19</f>
        <v>3</v>
      </c>
      <c r="F66" s="8">
        <f t="shared" ref="F66:F73" si="42">E66/B66</f>
        <v>0.6</v>
      </c>
      <c r="G66" s="2">
        <f>TrackingThings!J18</f>
        <v>2</v>
      </c>
      <c r="H66" s="7">
        <f t="shared" ref="H66:H73" si="43">G66/B66</f>
        <v>0.4</v>
      </c>
      <c r="I66" s="2">
        <f>TrackingThings!J19</f>
        <v>3</v>
      </c>
      <c r="J66" s="8">
        <f t="shared" ref="J66:J73" si="44">I66/B66</f>
        <v>0.6</v>
      </c>
      <c r="K66" s="2">
        <f>TrackingThings!K18</f>
        <v>4</v>
      </c>
      <c r="L66" s="7">
        <f t="shared" ref="L66:L73" si="45">K66/B66</f>
        <v>0.8</v>
      </c>
      <c r="M66" s="2">
        <f>TrackingThings!K19</f>
        <v>1</v>
      </c>
      <c r="N66" s="8">
        <f t="shared" ref="N66:N73" si="46">M66/B66</f>
        <v>0.2</v>
      </c>
      <c r="O66" s="2">
        <f t="shared" ref="O66:O72" si="47">B66-Q66</f>
        <v>3</v>
      </c>
      <c r="P66" s="7">
        <f t="shared" ref="P66:P73" si="48">O66/B66</f>
        <v>0.6</v>
      </c>
      <c r="Q66" s="2">
        <f>TrackingThings!L14</f>
        <v>2</v>
      </c>
      <c r="R66" s="8">
        <f t="shared" ref="R66:R73" si="49">Q66/B66</f>
        <v>0.4</v>
      </c>
      <c r="S66" s="2">
        <f t="shared" ref="S66:S72" si="50">B66-U66</f>
        <v>5</v>
      </c>
      <c r="T66" s="7">
        <f t="shared" ref="T66:T73" si="51">S66/B66</f>
        <v>1</v>
      </c>
      <c r="U66" s="2">
        <f>TrackingThings!M14</f>
        <v>0</v>
      </c>
      <c r="V66" s="8">
        <f t="shared" ref="V66:V73" si="52">U66/B66</f>
        <v>0</v>
      </c>
      <c r="W66" s="2">
        <f t="shared" ref="W66:W72" si="53">B66-Y66</f>
        <v>5</v>
      </c>
      <c r="X66" s="7">
        <f t="shared" ref="X66:X73" si="54">W66/B66</f>
        <v>1</v>
      </c>
      <c r="Y66" s="2">
        <f>TrackingThings!O14</f>
        <v>0</v>
      </c>
      <c r="Z66" s="8">
        <f t="shared" ref="Z66:Z73" si="55">Y66/B66</f>
        <v>0</v>
      </c>
    </row>
    <row r="67">
      <c r="A67" s="1" t="s">
        <v>17</v>
      </c>
      <c r="B67" s="2">
        <f>COUNT(SantuarioXML!C16:C20)</f>
        <v>5</v>
      </c>
      <c r="C67" s="2">
        <f>SantuarioXML!I18</f>
        <v>2</v>
      </c>
      <c r="D67" s="7">
        <f t="shared" si="41"/>
        <v>0.4</v>
      </c>
      <c r="E67" s="2">
        <f>SantuarioXML!I19</f>
        <v>3</v>
      </c>
      <c r="F67" s="8">
        <f t="shared" si="42"/>
        <v>0.6</v>
      </c>
      <c r="G67" s="2">
        <f>SantuarioXML!J18</f>
        <v>2</v>
      </c>
      <c r="H67" s="7">
        <f t="shared" si="43"/>
        <v>0.4</v>
      </c>
      <c r="I67" s="2">
        <f>SantuarioXML!J19</f>
        <v>3</v>
      </c>
      <c r="J67" s="8">
        <f t="shared" si="44"/>
        <v>0.6</v>
      </c>
      <c r="K67" s="2">
        <f>SantuarioXML!K18</f>
        <v>5</v>
      </c>
      <c r="L67" s="7">
        <f t="shared" si="45"/>
        <v>1</v>
      </c>
      <c r="M67" s="2">
        <f>SantuarioXML!K19</f>
        <v>0</v>
      </c>
      <c r="N67" s="8">
        <f t="shared" si="46"/>
        <v>0</v>
      </c>
      <c r="O67" s="2">
        <f t="shared" si="47"/>
        <v>3</v>
      </c>
      <c r="P67" s="7">
        <f t="shared" si="48"/>
        <v>0.6</v>
      </c>
      <c r="Q67" s="2">
        <f>SantuarioXML!L14</f>
        <v>2</v>
      </c>
      <c r="R67" s="8">
        <f t="shared" si="49"/>
        <v>0.4</v>
      </c>
      <c r="S67" s="2">
        <f t="shared" si="50"/>
        <v>3</v>
      </c>
      <c r="T67" s="7">
        <f t="shared" si="51"/>
        <v>0.6</v>
      </c>
      <c r="U67" s="2">
        <f>SantuarioXML!M14</f>
        <v>2</v>
      </c>
      <c r="V67" s="8">
        <f t="shared" si="52"/>
        <v>0.4</v>
      </c>
      <c r="W67" s="2">
        <f t="shared" si="53"/>
        <v>2</v>
      </c>
      <c r="X67" s="7">
        <f t="shared" si="54"/>
        <v>0.4</v>
      </c>
      <c r="Y67" s="2">
        <f>SantuarioXML!O14</f>
        <v>3</v>
      </c>
      <c r="Z67" s="8">
        <f t="shared" si="55"/>
        <v>0.6</v>
      </c>
    </row>
    <row r="68">
      <c r="A68" s="1" t="s">
        <v>18</v>
      </c>
      <c r="B68" s="2">
        <f>COUNT('tcc-manager'!C16:C20)</f>
        <v>5</v>
      </c>
      <c r="C68" s="2">
        <f>'tcc-manager'!I18</f>
        <v>3</v>
      </c>
      <c r="D68" s="7">
        <f t="shared" si="41"/>
        <v>0.6</v>
      </c>
      <c r="E68" s="2">
        <f>'tcc-manager'!I19</f>
        <v>2</v>
      </c>
      <c r="F68" s="8">
        <f t="shared" si="42"/>
        <v>0.4</v>
      </c>
      <c r="G68" s="2">
        <f>'tcc-manager'!J18</f>
        <v>2</v>
      </c>
      <c r="H68" s="7">
        <f t="shared" si="43"/>
        <v>0.4</v>
      </c>
      <c r="I68" s="2">
        <f>'tcc-manager'!J19</f>
        <v>3</v>
      </c>
      <c r="J68" s="8">
        <f t="shared" si="44"/>
        <v>0.6</v>
      </c>
      <c r="K68" s="2">
        <f>'tcc-manager'!K18</f>
        <v>3</v>
      </c>
      <c r="L68" s="7">
        <f t="shared" si="45"/>
        <v>0.6</v>
      </c>
      <c r="M68" s="2">
        <f>'tcc-manager'!K19</f>
        <v>2</v>
      </c>
      <c r="N68" s="8">
        <f t="shared" si="46"/>
        <v>0.4</v>
      </c>
      <c r="O68" s="2">
        <f t="shared" si="47"/>
        <v>4</v>
      </c>
      <c r="P68" s="7">
        <f t="shared" si="48"/>
        <v>0.8</v>
      </c>
      <c r="Q68" s="2">
        <f>'tcc-manager'!L14</f>
        <v>1</v>
      </c>
      <c r="R68" s="8">
        <f t="shared" si="49"/>
        <v>0.2</v>
      </c>
      <c r="S68" s="2">
        <f t="shared" si="50"/>
        <v>4</v>
      </c>
      <c r="T68" s="7">
        <f t="shared" si="51"/>
        <v>0.8</v>
      </c>
      <c r="U68" s="2">
        <f>'tcc-manager'!M14</f>
        <v>1</v>
      </c>
      <c r="V68" s="8">
        <f t="shared" si="52"/>
        <v>0.2</v>
      </c>
      <c r="W68" s="2">
        <f t="shared" si="53"/>
        <v>2</v>
      </c>
      <c r="X68" s="7">
        <f t="shared" si="54"/>
        <v>0.4</v>
      </c>
      <c r="Y68" s="2">
        <f>'tcc-manager'!O14</f>
        <v>3</v>
      </c>
      <c r="Z68" s="8">
        <f t="shared" si="55"/>
        <v>0.6</v>
      </c>
    </row>
    <row r="69">
      <c r="A69" s="1" t="s">
        <v>19</v>
      </c>
      <c r="B69" s="2">
        <f>COUNT(la4j!C16:C20)</f>
        <v>5</v>
      </c>
      <c r="C69" s="2">
        <f>la4j!I18</f>
        <v>3</v>
      </c>
      <c r="D69" s="7">
        <f t="shared" si="41"/>
        <v>0.6</v>
      </c>
      <c r="E69" s="2">
        <f>la4j!I19</f>
        <v>2</v>
      </c>
      <c r="F69" s="8">
        <f t="shared" si="42"/>
        <v>0.4</v>
      </c>
      <c r="G69" s="2">
        <f>la4j!J18</f>
        <v>3</v>
      </c>
      <c r="H69" s="7">
        <f t="shared" si="43"/>
        <v>0.6</v>
      </c>
      <c r="I69" s="2">
        <f>la4j!J19</f>
        <v>2</v>
      </c>
      <c r="J69" s="8">
        <f t="shared" si="44"/>
        <v>0.4</v>
      </c>
      <c r="K69" s="2">
        <f>la4j!K18</f>
        <v>4</v>
      </c>
      <c r="L69" s="7">
        <f t="shared" si="45"/>
        <v>0.8</v>
      </c>
      <c r="M69" s="2">
        <f>la4j!K19</f>
        <v>1</v>
      </c>
      <c r="N69" s="8">
        <f t="shared" si="46"/>
        <v>0.2</v>
      </c>
      <c r="O69" s="2">
        <f t="shared" si="47"/>
        <v>4</v>
      </c>
      <c r="P69" s="7">
        <f t="shared" si="48"/>
        <v>0.8</v>
      </c>
      <c r="Q69" s="2">
        <f>la4j!L14</f>
        <v>1</v>
      </c>
      <c r="R69" s="8">
        <f t="shared" si="49"/>
        <v>0.2</v>
      </c>
      <c r="S69" s="2">
        <f t="shared" si="50"/>
        <v>4</v>
      </c>
      <c r="T69" s="7">
        <f t="shared" si="51"/>
        <v>0.8</v>
      </c>
      <c r="U69" s="2">
        <f>la4j!M14</f>
        <v>1</v>
      </c>
      <c r="V69" s="8">
        <f t="shared" si="52"/>
        <v>0.2</v>
      </c>
      <c r="W69" s="2">
        <f t="shared" si="53"/>
        <v>2</v>
      </c>
      <c r="X69" s="7">
        <f t="shared" si="54"/>
        <v>0.4</v>
      </c>
      <c r="Y69" s="2">
        <f>la4j!O14</f>
        <v>3</v>
      </c>
      <c r="Z69" s="8">
        <f t="shared" si="55"/>
        <v>0.6</v>
      </c>
    </row>
    <row r="70">
      <c r="A70" s="1" t="s">
        <v>20</v>
      </c>
      <c r="B70" s="2">
        <f>COUNT(graphhoppercore!C16:C20)</f>
        <v>5</v>
      </c>
      <c r="C70" s="2">
        <f>graphhoppercore!I18</f>
        <v>3</v>
      </c>
      <c r="D70" s="7">
        <f t="shared" si="41"/>
        <v>0.6</v>
      </c>
      <c r="E70" s="2">
        <f>graphhoppercore!I19</f>
        <v>2</v>
      </c>
      <c r="F70" s="8">
        <f t="shared" si="42"/>
        <v>0.4</v>
      </c>
      <c r="G70" s="2">
        <f>graphhoppercore!J18</f>
        <v>5</v>
      </c>
      <c r="H70" s="7">
        <f t="shared" si="43"/>
        <v>1</v>
      </c>
      <c r="I70" s="2">
        <f>graphhoppercore!J19</f>
        <v>0</v>
      </c>
      <c r="J70" s="8">
        <f t="shared" si="44"/>
        <v>0</v>
      </c>
      <c r="K70" s="2">
        <f>graphhoppercore!K18</f>
        <v>3</v>
      </c>
      <c r="L70" s="7">
        <f t="shared" si="45"/>
        <v>0.6</v>
      </c>
      <c r="M70" s="2">
        <f>graphhoppercore!K19</f>
        <v>2</v>
      </c>
      <c r="N70" s="8">
        <f t="shared" si="46"/>
        <v>0.4</v>
      </c>
      <c r="O70" s="2">
        <f t="shared" si="47"/>
        <v>3</v>
      </c>
      <c r="P70" s="7">
        <f t="shared" si="48"/>
        <v>0.6</v>
      </c>
      <c r="Q70" s="2">
        <f>graphhoppercore!L14</f>
        <v>2</v>
      </c>
      <c r="R70" s="8">
        <f t="shared" si="49"/>
        <v>0.4</v>
      </c>
      <c r="S70" s="2">
        <f t="shared" si="50"/>
        <v>5</v>
      </c>
      <c r="T70" s="7">
        <f t="shared" si="51"/>
        <v>1</v>
      </c>
      <c r="U70" s="2">
        <f>graphhoppercore!M14</f>
        <v>0</v>
      </c>
      <c r="V70" s="8">
        <f t="shared" si="52"/>
        <v>0</v>
      </c>
      <c r="W70" s="2">
        <f t="shared" si="53"/>
        <v>5</v>
      </c>
      <c r="X70" s="7">
        <f t="shared" si="54"/>
        <v>1</v>
      </c>
      <c r="Y70" s="2">
        <f>graphhoppercore!O14</f>
        <v>0</v>
      </c>
      <c r="Z70" s="8">
        <f t="shared" si="55"/>
        <v>0</v>
      </c>
    </row>
    <row r="71">
      <c r="A71" s="1" t="s">
        <v>27</v>
      </c>
      <c r="B71" s="2">
        <f>COUNT('incubator-dubb-api'!C16:C20)</f>
        <v>5</v>
      </c>
      <c r="C71" s="2">
        <f>'incubator-dubb-api'!I18</f>
        <v>3</v>
      </c>
      <c r="D71" s="7">
        <f t="shared" si="41"/>
        <v>0.6</v>
      </c>
      <c r="E71" s="2">
        <f>'incubator-dubb-api'!I19</f>
        <v>2</v>
      </c>
      <c r="F71" s="8">
        <f t="shared" si="42"/>
        <v>0.4</v>
      </c>
      <c r="G71" s="2">
        <f>'incubator-dubb-api'!J18</f>
        <v>3</v>
      </c>
      <c r="H71" s="7">
        <f t="shared" si="43"/>
        <v>0.6</v>
      </c>
      <c r="I71" s="2">
        <f>'incubator-dubb-api'!J19</f>
        <v>2</v>
      </c>
      <c r="J71" s="8">
        <f t="shared" si="44"/>
        <v>0.4</v>
      </c>
      <c r="K71" s="2">
        <f>'incubator-dubb-api'!K18</f>
        <v>3</v>
      </c>
      <c r="L71" s="7">
        <f t="shared" si="45"/>
        <v>0.6</v>
      </c>
      <c r="M71" s="2">
        <f>'incubator-dubb-api'!K19</f>
        <v>2</v>
      </c>
      <c r="N71" s="8">
        <f t="shared" si="46"/>
        <v>0.4</v>
      </c>
      <c r="O71" s="2">
        <f t="shared" si="47"/>
        <v>5</v>
      </c>
      <c r="P71" s="7">
        <f t="shared" si="48"/>
        <v>1</v>
      </c>
      <c r="Q71" s="2">
        <f>'incubator-dubb-api'!L14</f>
        <v>0</v>
      </c>
      <c r="R71" s="8">
        <f t="shared" si="49"/>
        <v>0</v>
      </c>
      <c r="S71" s="2">
        <f t="shared" si="50"/>
        <v>5</v>
      </c>
      <c r="T71" s="7">
        <f t="shared" si="51"/>
        <v>1</v>
      </c>
      <c r="U71" s="2">
        <f>'incubator-dubb-api'!M14</f>
        <v>0</v>
      </c>
      <c r="V71" s="8">
        <f t="shared" si="52"/>
        <v>0</v>
      </c>
      <c r="W71" s="2">
        <f t="shared" si="53"/>
        <v>4</v>
      </c>
      <c r="X71" s="7">
        <f t="shared" si="54"/>
        <v>0.8</v>
      </c>
      <c r="Y71" s="2">
        <f>'incubator-dubb-api'!O14</f>
        <v>1</v>
      </c>
      <c r="Z71" s="8">
        <f t="shared" si="55"/>
        <v>0.2</v>
      </c>
    </row>
    <row r="72">
      <c r="A72" s="4" t="s">
        <v>28</v>
      </c>
      <c r="B72" s="2">
        <f>COUNT('sad-ufcg'!C16:C20)</f>
        <v>5</v>
      </c>
      <c r="C72" s="2">
        <f>'sad-ufcg'!I18</f>
        <v>4</v>
      </c>
      <c r="D72" s="7">
        <f t="shared" si="41"/>
        <v>0.8</v>
      </c>
      <c r="E72" s="2">
        <f>'sad-ufcg'!I19</f>
        <v>1</v>
      </c>
      <c r="F72" s="8">
        <f t="shared" si="42"/>
        <v>0.2</v>
      </c>
      <c r="G72" s="2">
        <f>'sad-ufcg'!J18</f>
        <v>3</v>
      </c>
      <c r="H72" s="7">
        <f t="shared" si="43"/>
        <v>0.6</v>
      </c>
      <c r="I72" s="2">
        <f>'sad-ufcg'!J19</f>
        <v>2</v>
      </c>
      <c r="J72" s="8">
        <f t="shared" si="44"/>
        <v>0.4</v>
      </c>
      <c r="K72" s="2">
        <f>'sad-ufcg'!K18</f>
        <v>0</v>
      </c>
      <c r="L72" s="7">
        <f t="shared" si="45"/>
        <v>0</v>
      </c>
      <c r="M72" s="2">
        <f>'sad-ufcg'!K19</f>
        <v>5</v>
      </c>
      <c r="N72" s="8">
        <f t="shared" si="46"/>
        <v>1</v>
      </c>
      <c r="O72" s="2">
        <f t="shared" si="47"/>
        <v>4</v>
      </c>
      <c r="P72" s="7">
        <f t="shared" si="48"/>
        <v>0.8</v>
      </c>
      <c r="Q72" s="2">
        <f>'sad-ufcg'!L14</f>
        <v>1</v>
      </c>
      <c r="R72" s="8">
        <f t="shared" si="49"/>
        <v>0.2</v>
      </c>
      <c r="S72" s="2">
        <f t="shared" si="50"/>
        <v>3</v>
      </c>
      <c r="T72" s="7">
        <f t="shared" si="51"/>
        <v>0.6</v>
      </c>
      <c r="U72" s="2">
        <f>'sad-ufcg'!M14</f>
        <v>2</v>
      </c>
      <c r="V72" s="8">
        <f t="shared" si="52"/>
        <v>0.4</v>
      </c>
      <c r="W72" s="2">
        <f t="shared" si="53"/>
        <v>5</v>
      </c>
      <c r="X72" s="7">
        <f t="shared" si="54"/>
        <v>1</v>
      </c>
      <c r="Y72" s="2">
        <f>'sad-ufcg'!O14</f>
        <v>0</v>
      </c>
      <c r="Z72" s="8">
        <f t="shared" si="55"/>
        <v>0</v>
      </c>
    </row>
    <row r="73">
      <c r="B73" s="2">
        <f t="shared" ref="B73:C73" si="56">SUM(B66:B72)</f>
        <v>35</v>
      </c>
      <c r="C73" s="2">
        <f t="shared" si="56"/>
        <v>20</v>
      </c>
      <c r="D73" s="7">
        <f t="shared" si="41"/>
        <v>0.5714285714</v>
      </c>
      <c r="E73" s="2">
        <f>SUM(E66:E72)</f>
        <v>15</v>
      </c>
      <c r="F73" s="7">
        <f t="shared" si="42"/>
        <v>0.4285714286</v>
      </c>
      <c r="G73" s="2">
        <f>SUM(G66:G72)</f>
        <v>20</v>
      </c>
      <c r="H73" s="7">
        <f t="shared" si="43"/>
        <v>0.5714285714</v>
      </c>
      <c r="I73" s="2">
        <f>SUM(I66:I72)</f>
        <v>15</v>
      </c>
      <c r="J73" s="7">
        <f t="shared" si="44"/>
        <v>0.4285714286</v>
      </c>
      <c r="K73" s="2">
        <f>SUM(K66:K72)</f>
        <v>22</v>
      </c>
      <c r="L73" s="7">
        <f t="shared" si="45"/>
        <v>0.6285714286</v>
      </c>
      <c r="M73" s="2">
        <f>SUM(M66:M72)</f>
        <v>13</v>
      </c>
      <c r="N73" s="7">
        <f t="shared" si="46"/>
        <v>0.3714285714</v>
      </c>
      <c r="O73" s="2">
        <f>SUM(O66:O72)</f>
        <v>26</v>
      </c>
      <c r="P73" s="7">
        <f t="shared" si="48"/>
        <v>0.7428571429</v>
      </c>
      <c r="Q73" s="2">
        <f>SUM(Q66:Q72)</f>
        <v>9</v>
      </c>
      <c r="R73" s="7">
        <f t="shared" si="49"/>
        <v>0.2571428571</v>
      </c>
      <c r="S73" s="2">
        <f>SUM(S66:S72)</f>
        <v>29</v>
      </c>
      <c r="T73" s="7">
        <f t="shared" si="51"/>
        <v>0.8285714286</v>
      </c>
      <c r="U73" s="2">
        <f>SUM(U66:U72)</f>
        <v>6</v>
      </c>
      <c r="V73" s="7">
        <f t="shared" si="52"/>
        <v>0.1714285714</v>
      </c>
      <c r="W73" s="2">
        <f>SUM(W66:W72)</f>
        <v>25</v>
      </c>
      <c r="X73" s="7">
        <f t="shared" si="54"/>
        <v>0.7142857143</v>
      </c>
      <c r="Y73" s="2">
        <f>SUM(Y66:Y72)</f>
        <v>10</v>
      </c>
      <c r="Z73" s="7">
        <f t="shared" si="55"/>
        <v>0.2857142857</v>
      </c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8" t="s">
        <v>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1" t="s">
        <v>0</v>
      </c>
      <c r="F76" s="3"/>
      <c r="G76" s="1" t="s">
        <v>1</v>
      </c>
      <c r="J76" s="3"/>
      <c r="K76" s="1" t="s">
        <v>2</v>
      </c>
      <c r="N76" s="3"/>
      <c r="O76" s="1" t="s">
        <v>3</v>
      </c>
      <c r="R76" s="3"/>
      <c r="S76" s="1" t="s">
        <v>4</v>
      </c>
      <c r="V76" s="3"/>
      <c r="W76" s="1" t="s">
        <v>5</v>
      </c>
      <c r="Z76" s="3"/>
    </row>
    <row r="77">
      <c r="A77" s="1" t="s">
        <v>9</v>
      </c>
      <c r="B77" s="1" t="s">
        <v>10</v>
      </c>
      <c r="C77" s="1" t="s">
        <v>11</v>
      </c>
      <c r="D77" s="1" t="s">
        <v>12</v>
      </c>
      <c r="E77" s="1" t="s">
        <v>13</v>
      </c>
      <c r="F77" s="5" t="s">
        <v>12</v>
      </c>
      <c r="G77" s="1" t="s">
        <v>11</v>
      </c>
      <c r="H77" s="1" t="s">
        <v>12</v>
      </c>
      <c r="I77" s="1" t="s">
        <v>13</v>
      </c>
      <c r="J77" s="5" t="s">
        <v>12</v>
      </c>
      <c r="K77" s="1" t="s">
        <v>11</v>
      </c>
      <c r="L77" s="1" t="s">
        <v>12</v>
      </c>
      <c r="M77" s="1" t="s">
        <v>13</v>
      </c>
      <c r="N77" s="5" t="s">
        <v>12</v>
      </c>
      <c r="O77" s="1" t="s">
        <v>11</v>
      </c>
      <c r="P77" s="1" t="s">
        <v>12</v>
      </c>
      <c r="Q77" s="1" t="s">
        <v>13</v>
      </c>
      <c r="R77" s="5" t="s">
        <v>12</v>
      </c>
      <c r="S77" s="1" t="s">
        <v>11</v>
      </c>
      <c r="T77" s="1" t="s">
        <v>12</v>
      </c>
      <c r="U77" s="1" t="s">
        <v>13</v>
      </c>
      <c r="V77" s="5" t="s">
        <v>12</v>
      </c>
      <c r="W77" s="1" t="s">
        <v>11</v>
      </c>
      <c r="X77" s="1" t="s">
        <v>12</v>
      </c>
      <c r="Y77" s="1" t="s">
        <v>13</v>
      </c>
      <c r="Z77" s="5" t="s">
        <v>12</v>
      </c>
    </row>
    <row r="78">
      <c r="A78" s="1" t="s">
        <v>16</v>
      </c>
      <c r="B78" s="2">
        <f>COUNT(TrackingThings!C21:C25)</f>
        <v>5</v>
      </c>
      <c r="C78" s="2">
        <f>TrackingThings!I23</f>
        <v>1</v>
      </c>
      <c r="D78" s="7">
        <f t="shared" ref="D78:D85" si="57">C78/B78</f>
        <v>0.2</v>
      </c>
      <c r="E78" s="2">
        <f>TrackingThings!I24</f>
        <v>4</v>
      </c>
      <c r="F78" s="8">
        <f t="shared" ref="F78:F85" si="58">E78/B78</f>
        <v>0.8</v>
      </c>
      <c r="G78" s="2">
        <f>TrackingThings!J23</f>
        <v>3</v>
      </c>
      <c r="H78" s="7">
        <f t="shared" ref="H78:H85" si="59">G78/B78</f>
        <v>0.6</v>
      </c>
      <c r="I78" s="2">
        <f>TrackingThings!J24</f>
        <v>2</v>
      </c>
      <c r="J78" s="8">
        <f t="shared" ref="J78:J85" si="60">I78/B78</f>
        <v>0.4</v>
      </c>
      <c r="K78" s="2">
        <f>TrackingThings!K23</f>
        <v>5</v>
      </c>
      <c r="L78" s="7">
        <f t="shared" ref="L78:L85" si="61">K78/B78</f>
        <v>1</v>
      </c>
      <c r="M78" s="2">
        <f>TrackingThings!K24</f>
        <v>0</v>
      </c>
      <c r="N78" s="8">
        <f t="shared" ref="N78:N85" si="62">M78/B78</f>
        <v>0</v>
      </c>
      <c r="O78" s="2">
        <f t="shared" ref="O78:O84" si="63">B78-Q78</f>
        <v>5</v>
      </c>
      <c r="P78" s="7">
        <f t="shared" ref="P78:P85" si="64">O78/B78</f>
        <v>1</v>
      </c>
      <c r="Q78" s="2">
        <f>TrackingThings!L24</f>
        <v>0</v>
      </c>
      <c r="R78" s="8">
        <f t="shared" ref="R78:R85" si="65">Q78/B78</f>
        <v>0</v>
      </c>
      <c r="S78" s="2">
        <f t="shared" ref="S78:S84" si="66">B78-U78</f>
        <v>5</v>
      </c>
      <c r="T78" s="7">
        <f t="shared" ref="T78:T85" si="67">S78/B78</f>
        <v>1</v>
      </c>
      <c r="U78" s="2">
        <f>TrackingThings!M24</f>
        <v>0</v>
      </c>
      <c r="V78" s="8">
        <f t="shared" ref="V78:V85" si="68">U78/B78</f>
        <v>0</v>
      </c>
      <c r="W78" s="2">
        <f t="shared" ref="W78:W84" si="69">B78-Y78</f>
        <v>3</v>
      </c>
      <c r="X78" s="7">
        <f t="shared" ref="X78:X85" si="70">W78/B78</f>
        <v>0.6</v>
      </c>
      <c r="Y78" s="2">
        <f>TrackingThings!O24</f>
        <v>2</v>
      </c>
      <c r="Z78" s="8">
        <f t="shared" ref="Z78:Z85" si="71">Y78/B78</f>
        <v>0.4</v>
      </c>
    </row>
    <row r="79">
      <c r="A79" s="1" t="s">
        <v>17</v>
      </c>
      <c r="B79" s="2">
        <f>COUNT(SantuarioXML!C21:C25)</f>
        <v>5</v>
      </c>
      <c r="C79" s="2">
        <f>SantuarioXML!I23</f>
        <v>4</v>
      </c>
      <c r="D79" s="7">
        <f t="shared" si="57"/>
        <v>0.8</v>
      </c>
      <c r="E79" s="2">
        <f>SantuarioXML!I24</f>
        <v>1</v>
      </c>
      <c r="F79" s="8">
        <f t="shared" si="58"/>
        <v>0.2</v>
      </c>
      <c r="G79" s="2">
        <f>SantuarioXML!J23</f>
        <v>3</v>
      </c>
      <c r="H79" s="7">
        <f t="shared" si="59"/>
        <v>0.6</v>
      </c>
      <c r="I79" s="2">
        <f>SantuarioXML!J24</f>
        <v>2</v>
      </c>
      <c r="J79" s="8">
        <f t="shared" si="60"/>
        <v>0.4</v>
      </c>
      <c r="K79" s="2">
        <f>SantuarioXML!K23</f>
        <v>5</v>
      </c>
      <c r="L79" s="7">
        <f t="shared" si="61"/>
        <v>1</v>
      </c>
      <c r="M79" s="2">
        <f>SantuarioXML!K24</f>
        <v>0</v>
      </c>
      <c r="N79" s="8">
        <f t="shared" si="62"/>
        <v>0</v>
      </c>
      <c r="O79" s="2">
        <f t="shared" si="63"/>
        <v>5</v>
      </c>
      <c r="P79" s="7">
        <f t="shared" si="64"/>
        <v>1</v>
      </c>
      <c r="Q79" s="2">
        <f>SantuarioXML!L24</f>
        <v>0</v>
      </c>
      <c r="R79" s="8">
        <f t="shared" si="65"/>
        <v>0</v>
      </c>
      <c r="S79" s="2">
        <f t="shared" si="66"/>
        <v>5</v>
      </c>
      <c r="T79" s="7">
        <f t="shared" si="67"/>
        <v>1</v>
      </c>
      <c r="U79" s="2">
        <f>SantuarioXML!M24</f>
        <v>0</v>
      </c>
      <c r="V79" s="8">
        <f t="shared" si="68"/>
        <v>0</v>
      </c>
      <c r="W79" s="2">
        <f t="shared" si="69"/>
        <v>5</v>
      </c>
      <c r="X79" s="7">
        <f t="shared" si="70"/>
        <v>1</v>
      </c>
      <c r="Y79" s="2">
        <f>SantuarioXML!O24</f>
        <v>0</v>
      </c>
      <c r="Z79" s="8">
        <f t="shared" si="71"/>
        <v>0</v>
      </c>
    </row>
    <row r="80">
      <c r="A80" s="1" t="s">
        <v>18</v>
      </c>
      <c r="B80" s="2">
        <f>COUNT('tcc-manager'!C21:C25)</f>
        <v>3</v>
      </c>
      <c r="C80" s="2">
        <f>'tcc-manager'!I23</f>
        <v>2</v>
      </c>
      <c r="D80" s="7">
        <f t="shared" si="57"/>
        <v>0.6666666667</v>
      </c>
      <c r="E80" s="2">
        <f>'tcc-manager'!I24</f>
        <v>1</v>
      </c>
      <c r="F80" s="8">
        <f t="shared" si="58"/>
        <v>0.3333333333</v>
      </c>
      <c r="G80" s="2">
        <f>'tcc-manager'!J23</f>
        <v>2</v>
      </c>
      <c r="H80" s="7">
        <f t="shared" si="59"/>
        <v>0.6666666667</v>
      </c>
      <c r="I80" s="2">
        <f>'tcc-manager'!J24</f>
        <v>1</v>
      </c>
      <c r="J80" s="8">
        <f t="shared" si="60"/>
        <v>0.3333333333</v>
      </c>
      <c r="K80" s="2">
        <f>'tcc-manager'!K23</f>
        <v>2</v>
      </c>
      <c r="L80" s="7">
        <f t="shared" si="61"/>
        <v>0.6666666667</v>
      </c>
      <c r="M80" s="2">
        <f>'tcc-manager'!K24</f>
        <v>1</v>
      </c>
      <c r="N80" s="8">
        <f t="shared" si="62"/>
        <v>0.3333333333</v>
      </c>
      <c r="O80" s="2">
        <f t="shared" si="63"/>
        <v>2</v>
      </c>
      <c r="P80" s="7">
        <f t="shared" si="64"/>
        <v>0.6666666667</v>
      </c>
      <c r="Q80" s="2">
        <f>'tcc-manager'!L24</f>
        <v>1</v>
      </c>
      <c r="R80" s="8">
        <f t="shared" si="65"/>
        <v>0.3333333333</v>
      </c>
      <c r="S80" s="2">
        <f t="shared" si="66"/>
        <v>2</v>
      </c>
      <c r="T80" s="7">
        <f t="shared" si="67"/>
        <v>0.6666666667</v>
      </c>
      <c r="U80" s="2">
        <f>'tcc-manager'!M24</f>
        <v>1</v>
      </c>
      <c r="V80" s="8">
        <f t="shared" si="68"/>
        <v>0.3333333333</v>
      </c>
      <c r="W80" s="2">
        <f t="shared" si="69"/>
        <v>2</v>
      </c>
      <c r="X80" s="7">
        <f t="shared" si="70"/>
        <v>0.6666666667</v>
      </c>
      <c r="Y80" s="2">
        <f>'tcc-manager'!O24</f>
        <v>1</v>
      </c>
      <c r="Z80" s="8">
        <f t="shared" si="71"/>
        <v>0.3333333333</v>
      </c>
    </row>
    <row r="81">
      <c r="A81" s="1" t="s">
        <v>19</v>
      </c>
      <c r="B81" s="2">
        <f>COUNT(la4j!C21:C25)</f>
        <v>5</v>
      </c>
      <c r="C81" s="2">
        <f>la4j!I23</f>
        <v>3</v>
      </c>
      <c r="D81" s="7">
        <f t="shared" si="57"/>
        <v>0.6</v>
      </c>
      <c r="E81" s="2">
        <f>la4j!I24</f>
        <v>2</v>
      </c>
      <c r="F81" s="8">
        <f t="shared" si="58"/>
        <v>0.4</v>
      </c>
      <c r="G81" s="2">
        <f>la4j!J23</f>
        <v>4</v>
      </c>
      <c r="H81" s="7">
        <f t="shared" si="59"/>
        <v>0.8</v>
      </c>
      <c r="I81" s="2">
        <f>la4j!J24</f>
        <v>1</v>
      </c>
      <c r="J81" s="8">
        <f t="shared" si="60"/>
        <v>0.2</v>
      </c>
      <c r="K81" s="2">
        <f>la4j!K23</f>
        <v>4</v>
      </c>
      <c r="L81" s="7">
        <f t="shared" si="61"/>
        <v>0.8</v>
      </c>
      <c r="M81" s="2">
        <f>la4j!K24</f>
        <v>1</v>
      </c>
      <c r="N81" s="8">
        <f t="shared" si="62"/>
        <v>0.2</v>
      </c>
      <c r="O81" s="2">
        <f t="shared" si="63"/>
        <v>4</v>
      </c>
      <c r="P81" s="7">
        <f t="shared" si="64"/>
        <v>0.8</v>
      </c>
      <c r="Q81" s="2">
        <f>la4j!L24</f>
        <v>1</v>
      </c>
      <c r="R81" s="8">
        <f t="shared" si="65"/>
        <v>0.2</v>
      </c>
      <c r="S81" s="2">
        <f t="shared" si="66"/>
        <v>4</v>
      </c>
      <c r="T81" s="7">
        <f t="shared" si="67"/>
        <v>0.8</v>
      </c>
      <c r="U81" s="2">
        <f>la4j!M24</f>
        <v>1</v>
      </c>
      <c r="V81" s="8">
        <f t="shared" si="68"/>
        <v>0.2</v>
      </c>
      <c r="W81" s="2">
        <f t="shared" si="69"/>
        <v>4</v>
      </c>
      <c r="X81" s="7">
        <f t="shared" si="70"/>
        <v>0.8</v>
      </c>
      <c r="Y81" s="2">
        <f>la4j!O24</f>
        <v>1</v>
      </c>
      <c r="Z81" s="8">
        <f t="shared" si="71"/>
        <v>0.2</v>
      </c>
    </row>
    <row r="82">
      <c r="A82" s="1" t="s">
        <v>20</v>
      </c>
      <c r="B82" s="2">
        <f>COUNT(graphhoppercore!C21:C25)</f>
        <v>5</v>
      </c>
      <c r="C82" s="2">
        <f>graphhoppercore!I23</f>
        <v>3</v>
      </c>
      <c r="D82" s="7">
        <f t="shared" si="57"/>
        <v>0.6</v>
      </c>
      <c r="E82" s="2">
        <f>graphhoppercore!I24</f>
        <v>2</v>
      </c>
      <c r="F82" s="8">
        <f t="shared" si="58"/>
        <v>0.4</v>
      </c>
      <c r="G82" s="2">
        <f>graphhoppercore!J23</f>
        <v>2</v>
      </c>
      <c r="H82" s="7">
        <f t="shared" si="59"/>
        <v>0.4</v>
      </c>
      <c r="I82" s="2">
        <f>graphhoppercore!J24</f>
        <v>3</v>
      </c>
      <c r="J82" s="8">
        <f t="shared" si="60"/>
        <v>0.6</v>
      </c>
      <c r="K82" s="2">
        <f>graphhoppercore!K23</f>
        <v>1</v>
      </c>
      <c r="L82" s="7">
        <f t="shared" si="61"/>
        <v>0.2</v>
      </c>
      <c r="M82" s="2">
        <f>graphhoppercore!K24</f>
        <v>4</v>
      </c>
      <c r="N82" s="8">
        <f t="shared" si="62"/>
        <v>0.8</v>
      </c>
      <c r="O82" s="2">
        <f t="shared" si="63"/>
        <v>4</v>
      </c>
      <c r="P82" s="7">
        <f t="shared" si="64"/>
        <v>0.8</v>
      </c>
      <c r="Q82" s="2">
        <f>graphhoppercore!L24</f>
        <v>1</v>
      </c>
      <c r="R82" s="8">
        <f t="shared" si="65"/>
        <v>0.2</v>
      </c>
      <c r="S82" s="2">
        <f t="shared" si="66"/>
        <v>2</v>
      </c>
      <c r="T82" s="7">
        <f t="shared" si="67"/>
        <v>0.4</v>
      </c>
      <c r="U82" s="2">
        <f>graphhoppercore!M24</f>
        <v>3</v>
      </c>
      <c r="V82" s="8">
        <f t="shared" si="68"/>
        <v>0.6</v>
      </c>
      <c r="W82" s="2">
        <f t="shared" si="69"/>
        <v>5</v>
      </c>
      <c r="X82" s="7">
        <f t="shared" si="70"/>
        <v>1</v>
      </c>
      <c r="Y82" s="2">
        <f>graphhoppercore!O24</f>
        <v>0</v>
      </c>
      <c r="Z82" s="8">
        <f t="shared" si="71"/>
        <v>0</v>
      </c>
    </row>
    <row r="83">
      <c r="A83" s="1" t="s">
        <v>27</v>
      </c>
      <c r="B83" s="2">
        <f>COUNT('incubator-dubb-api'!C21:C25)</f>
        <v>5</v>
      </c>
      <c r="C83" s="2">
        <f>'incubator-dubb-api'!I23</f>
        <v>3</v>
      </c>
      <c r="D83" s="7">
        <f t="shared" si="57"/>
        <v>0.6</v>
      </c>
      <c r="E83" s="2">
        <f>'incubator-dubb-api'!I24</f>
        <v>2</v>
      </c>
      <c r="F83" s="8">
        <f t="shared" si="58"/>
        <v>0.4</v>
      </c>
      <c r="G83" s="2">
        <f>'incubator-dubb-api'!J23</f>
        <v>1</v>
      </c>
      <c r="H83" s="7">
        <f t="shared" si="59"/>
        <v>0.2</v>
      </c>
      <c r="I83" s="2">
        <f>'incubator-dubb-api'!J24</f>
        <v>4</v>
      </c>
      <c r="J83" s="8">
        <f t="shared" si="60"/>
        <v>0.8</v>
      </c>
      <c r="K83" s="2">
        <f>'incubator-dubb-api'!K23</f>
        <v>4</v>
      </c>
      <c r="L83" s="7">
        <f t="shared" si="61"/>
        <v>0.8</v>
      </c>
      <c r="M83" s="2">
        <f>'incubator-dubb-api'!K24</f>
        <v>1</v>
      </c>
      <c r="N83" s="8">
        <f t="shared" si="62"/>
        <v>0.2</v>
      </c>
      <c r="O83" s="2">
        <f t="shared" si="63"/>
        <v>4</v>
      </c>
      <c r="P83" s="7">
        <f t="shared" si="64"/>
        <v>0.8</v>
      </c>
      <c r="Q83" s="2">
        <f>'incubator-dubb-api'!L24</f>
        <v>1</v>
      </c>
      <c r="R83" s="8">
        <f t="shared" si="65"/>
        <v>0.2</v>
      </c>
      <c r="S83" s="2">
        <f t="shared" si="66"/>
        <v>4</v>
      </c>
      <c r="T83" s="7">
        <f t="shared" si="67"/>
        <v>0.8</v>
      </c>
      <c r="U83" s="2">
        <f>'incubator-dubb-api'!M24</f>
        <v>1</v>
      </c>
      <c r="V83" s="8">
        <f t="shared" si="68"/>
        <v>0.2</v>
      </c>
      <c r="W83" s="2">
        <f t="shared" si="69"/>
        <v>4</v>
      </c>
      <c r="X83" s="7">
        <f t="shared" si="70"/>
        <v>0.8</v>
      </c>
      <c r="Y83" s="2">
        <f>'incubator-dubb-api'!O24</f>
        <v>1</v>
      </c>
      <c r="Z83" s="8">
        <f t="shared" si="71"/>
        <v>0.2</v>
      </c>
    </row>
    <row r="84">
      <c r="A84" s="4" t="s">
        <v>28</v>
      </c>
      <c r="B84" s="2">
        <f>COUNT('sad-ufcg'!C21:C25)</f>
        <v>5</v>
      </c>
      <c r="C84" s="2">
        <f>'sad-ufcg'!I23</f>
        <v>2</v>
      </c>
      <c r="D84" s="7">
        <f t="shared" si="57"/>
        <v>0.4</v>
      </c>
      <c r="E84" s="2">
        <f>'sad-ufcg'!I24</f>
        <v>3</v>
      </c>
      <c r="F84" s="8">
        <f t="shared" si="58"/>
        <v>0.6</v>
      </c>
      <c r="G84" s="2">
        <f>'sad-ufcg'!J23</f>
        <v>1</v>
      </c>
      <c r="H84" s="7">
        <f t="shared" si="59"/>
        <v>0.2</v>
      </c>
      <c r="I84" s="2">
        <f>'sad-ufcg'!J24</f>
        <v>4</v>
      </c>
      <c r="J84" s="8">
        <f t="shared" si="60"/>
        <v>0.8</v>
      </c>
      <c r="K84" s="2">
        <f>'sad-ufcg'!K23</f>
        <v>0</v>
      </c>
      <c r="L84" s="7">
        <f t="shared" si="61"/>
        <v>0</v>
      </c>
      <c r="M84" s="2">
        <f>'sad-ufcg'!K24</f>
        <v>5</v>
      </c>
      <c r="N84" s="8">
        <f t="shared" si="62"/>
        <v>1</v>
      </c>
      <c r="O84" s="2">
        <f t="shared" si="63"/>
        <v>2</v>
      </c>
      <c r="P84" s="7">
        <f t="shared" si="64"/>
        <v>0.4</v>
      </c>
      <c r="Q84" s="2">
        <f>'sad-ufcg'!L24</f>
        <v>3</v>
      </c>
      <c r="R84" s="8">
        <f t="shared" si="65"/>
        <v>0.6</v>
      </c>
      <c r="S84" s="2">
        <f t="shared" si="66"/>
        <v>1</v>
      </c>
      <c r="T84" s="7">
        <f t="shared" si="67"/>
        <v>0.2</v>
      </c>
      <c r="U84" s="2">
        <f>'sad-ufcg'!M24</f>
        <v>4</v>
      </c>
      <c r="V84" s="8">
        <f t="shared" si="68"/>
        <v>0.8</v>
      </c>
      <c r="W84" s="2">
        <f t="shared" si="69"/>
        <v>3</v>
      </c>
      <c r="X84" s="7">
        <f t="shared" si="70"/>
        <v>0.6</v>
      </c>
      <c r="Y84" s="2">
        <f>'sad-ufcg'!O24</f>
        <v>2</v>
      </c>
      <c r="Z84" s="8">
        <f t="shared" si="71"/>
        <v>0.4</v>
      </c>
    </row>
    <row r="85">
      <c r="B85" s="2">
        <f t="shared" ref="B85:C85" si="72">SUM(B78:B84)</f>
        <v>33</v>
      </c>
      <c r="C85" s="2">
        <f t="shared" si="72"/>
        <v>18</v>
      </c>
      <c r="D85" s="7">
        <f t="shared" si="57"/>
        <v>0.5454545455</v>
      </c>
      <c r="E85" s="2">
        <f>SUM(E78:E84)</f>
        <v>15</v>
      </c>
      <c r="F85" s="7">
        <f t="shared" si="58"/>
        <v>0.4545454545</v>
      </c>
      <c r="G85" s="2">
        <f>SUM(G78:G84)</f>
        <v>16</v>
      </c>
      <c r="H85" s="7">
        <f t="shared" si="59"/>
        <v>0.4848484848</v>
      </c>
      <c r="I85" s="2">
        <f>SUM(I78:I84)</f>
        <v>17</v>
      </c>
      <c r="J85" s="7">
        <f t="shared" si="60"/>
        <v>0.5151515152</v>
      </c>
      <c r="K85" s="2">
        <f>SUM(K78:K84)</f>
        <v>21</v>
      </c>
      <c r="L85" s="7">
        <f t="shared" si="61"/>
        <v>0.6363636364</v>
      </c>
      <c r="M85" s="2">
        <f>SUM(M78:M84)</f>
        <v>12</v>
      </c>
      <c r="N85" s="7">
        <f t="shared" si="62"/>
        <v>0.3636363636</v>
      </c>
      <c r="O85" s="2">
        <f>SUM(O78:O84)</f>
        <v>26</v>
      </c>
      <c r="P85" s="7">
        <f t="shared" si="64"/>
        <v>0.7878787879</v>
      </c>
      <c r="Q85" s="2">
        <f>SUM(Q78:Q84)</f>
        <v>7</v>
      </c>
      <c r="R85" s="7">
        <f t="shared" si="65"/>
        <v>0.2121212121</v>
      </c>
      <c r="S85" s="2">
        <f>SUM(S78:S84)</f>
        <v>23</v>
      </c>
      <c r="T85" s="7">
        <f t="shared" si="67"/>
        <v>0.696969697</v>
      </c>
      <c r="U85" s="2">
        <f>SUM(U78:U84)</f>
        <v>10</v>
      </c>
      <c r="V85" s="7">
        <f t="shared" si="68"/>
        <v>0.303030303</v>
      </c>
      <c r="W85" s="2">
        <f>SUM(W78:W84)</f>
        <v>26</v>
      </c>
      <c r="X85" s="7">
        <f t="shared" si="70"/>
        <v>0.7878787879</v>
      </c>
      <c r="Y85" s="2">
        <f>SUM(Y78:Y84)</f>
        <v>7</v>
      </c>
      <c r="Z85" s="7">
        <f t="shared" si="71"/>
        <v>0.2121212121</v>
      </c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8" t="s">
        <v>32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1" t="s">
        <v>0</v>
      </c>
      <c r="F88" s="3"/>
      <c r="G88" s="1" t="s">
        <v>1</v>
      </c>
      <c r="J88" s="3"/>
      <c r="K88" s="1" t="s">
        <v>2</v>
      </c>
      <c r="N88" s="3"/>
      <c r="O88" s="1" t="s">
        <v>3</v>
      </c>
      <c r="R88" s="3"/>
      <c r="S88" s="1" t="s">
        <v>4</v>
      </c>
      <c r="V88" s="3"/>
      <c r="W88" s="1" t="s">
        <v>5</v>
      </c>
      <c r="Z88" s="3"/>
    </row>
    <row r="89">
      <c r="A89" s="1" t="s">
        <v>9</v>
      </c>
      <c r="B89" s="1" t="s">
        <v>10</v>
      </c>
      <c r="C89" s="1" t="s">
        <v>11</v>
      </c>
      <c r="D89" s="1" t="s">
        <v>12</v>
      </c>
      <c r="E89" s="1" t="s">
        <v>13</v>
      </c>
      <c r="F89" s="5" t="s">
        <v>12</v>
      </c>
      <c r="G89" s="1" t="s">
        <v>11</v>
      </c>
      <c r="H89" s="1" t="s">
        <v>12</v>
      </c>
      <c r="I89" s="1" t="s">
        <v>13</v>
      </c>
      <c r="J89" s="5" t="s">
        <v>12</v>
      </c>
      <c r="K89" s="1" t="s">
        <v>11</v>
      </c>
      <c r="L89" s="1" t="s">
        <v>12</v>
      </c>
      <c r="M89" s="1" t="s">
        <v>13</v>
      </c>
      <c r="N89" s="5" t="s">
        <v>12</v>
      </c>
      <c r="O89" s="1" t="s">
        <v>11</v>
      </c>
      <c r="P89" s="1" t="s">
        <v>12</v>
      </c>
      <c r="Q89" s="1" t="s">
        <v>13</v>
      </c>
      <c r="R89" s="5" t="s">
        <v>12</v>
      </c>
      <c r="S89" s="1" t="s">
        <v>11</v>
      </c>
      <c r="T89" s="1" t="s">
        <v>12</v>
      </c>
      <c r="U89" s="1" t="s">
        <v>13</v>
      </c>
      <c r="V89" s="5" t="s">
        <v>12</v>
      </c>
      <c r="W89" s="1" t="s">
        <v>11</v>
      </c>
      <c r="X89" s="1" t="s">
        <v>12</v>
      </c>
      <c r="Y89" s="1" t="s">
        <v>13</v>
      </c>
      <c r="Z89" s="5" t="s">
        <v>12</v>
      </c>
    </row>
    <row r="90">
      <c r="A90" s="1" t="s">
        <v>16</v>
      </c>
      <c r="B90" s="2">
        <f>COUNT(TrackingThings!C26:C30)</f>
        <v>5</v>
      </c>
      <c r="C90" s="2">
        <f>TrackingThings!I28</f>
        <v>4</v>
      </c>
      <c r="D90" s="7">
        <f t="shared" ref="D90:D97" si="73">C90/B90</f>
        <v>0.8</v>
      </c>
      <c r="E90" s="2">
        <f>TrackingThings!I29</f>
        <v>1</v>
      </c>
      <c r="F90" s="8">
        <f t="shared" ref="F90:F97" si="74">E90/B90</f>
        <v>0.2</v>
      </c>
      <c r="G90" s="2">
        <f>TrackingThings!J28</f>
        <v>5</v>
      </c>
      <c r="H90" s="7">
        <f t="shared" ref="H90:H97" si="75">G90/B90</f>
        <v>1</v>
      </c>
      <c r="I90" s="2">
        <f>TrackingThings!J29</f>
        <v>0</v>
      </c>
      <c r="J90" s="8">
        <f t="shared" ref="J90:J97" si="76">I90/B90</f>
        <v>0</v>
      </c>
      <c r="K90" s="2">
        <f>TrackingThings!K28</f>
        <v>4</v>
      </c>
      <c r="L90" s="7">
        <f t="shared" ref="L90:L97" si="77">K90/B90</f>
        <v>0.8</v>
      </c>
      <c r="M90" s="2">
        <f>TrackingThings!K29</f>
        <v>1</v>
      </c>
      <c r="N90" s="8">
        <f t="shared" ref="N90:N97" si="78">M90/B90</f>
        <v>0.2</v>
      </c>
      <c r="O90" s="2">
        <f t="shared" ref="O90:O96" si="79">B90-Q90</f>
        <v>4</v>
      </c>
      <c r="P90" s="7">
        <f t="shared" ref="P90:P97" si="80">O90/B90</f>
        <v>0.8</v>
      </c>
      <c r="Q90" s="2">
        <f>TrackingThings!L29</f>
        <v>1</v>
      </c>
      <c r="R90" s="8">
        <f t="shared" ref="R90:R97" si="81">Q90/B90</f>
        <v>0.2</v>
      </c>
      <c r="S90" s="2">
        <f t="shared" ref="S90:S96" si="82">B90-U90</f>
        <v>5</v>
      </c>
      <c r="T90" s="7">
        <f t="shared" ref="T90:T97" si="83">S90/B90</f>
        <v>1</v>
      </c>
      <c r="U90" s="2">
        <f>TrackingThings!M29</f>
        <v>0</v>
      </c>
      <c r="V90" s="8">
        <f t="shared" ref="V90:V97" si="84">U90/B90</f>
        <v>0</v>
      </c>
      <c r="W90" s="2">
        <f t="shared" ref="W90:W96" si="85">B90-Y90</f>
        <v>5</v>
      </c>
      <c r="X90" s="7">
        <f t="shared" ref="X90:X97" si="86">W90/B90</f>
        <v>1</v>
      </c>
      <c r="Y90" s="2">
        <f>TrackingThings!O29</f>
        <v>0</v>
      </c>
      <c r="Z90" s="8">
        <f t="shared" ref="Z90:Z97" si="87">Y90/B90</f>
        <v>0</v>
      </c>
    </row>
    <row r="91">
      <c r="A91" s="1" t="s">
        <v>17</v>
      </c>
      <c r="B91" s="2">
        <f>COUNT(SantuarioXML!C26:C30)</f>
        <v>5</v>
      </c>
      <c r="C91" s="2">
        <f>SantuarioXML!I28</f>
        <v>1</v>
      </c>
      <c r="D91" s="7">
        <f t="shared" si="73"/>
        <v>0.2</v>
      </c>
      <c r="E91" s="2">
        <f>SantuarioXML!I29</f>
        <v>4</v>
      </c>
      <c r="F91" s="8">
        <f t="shared" si="74"/>
        <v>0.8</v>
      </c>
      <c r="G91" s="2">
        <f>SantuarioXML!J28</f>
        <v>2</v>
      </c>
      <c r="H91" s="7">
        <f t="shared" si="75"/>
        <v>0.4</v>
      </c>
      <c r="I91" s="2">
        <f>SantuarioXML!J29</f>
        <v>3</v>
      </c>
      <c r="J91" s="8">
        <f t="shared" si="76"/>
        <v>0.6</v>
      </c>
      <c r="K91" s="2">
        <f>SantuarioXML!K28</f>
        <v>5</v>
      </c>
      <c r="L91" s="7">
        <f t="shared" si="77"/>
        <v>1</v>
      </c>
      <c r="M91" s="2">
        <f>SantuarioXML!K29</f>
        <v>0</v>
      </c>
      <c r="N91" s="8">
        <f t="shared" si="78"/>
        <v>0</v>
      </c>
      <c r="O91" s="2">
        <f t="shared" si="79"/>
        <v>5</v>
      </c>
      <c r="P91" s="7">
        <f t="shared" si="80"/>
        <v>1</v>
      </c>
      <c r="Q91" s="2">
        <f>SantuarioXML!L29</f>
        <v>0</v>
      </c>
      <c r="R91" s="8">
        <f t="shared" si="81"/>
        <v>0</v>
      </c>
      <c r="S91" s="2">
        <f t="shared" si="82"/>
        <v>5</v>
      </c>
      <c r="T91" s="7">
        <f t="shared" si="83"/>
        <v>1</v>
      </c>
      <c r="U91" s="2">
        <f>SantuarioXML!M29</f>
        <v>0</v>
      </c>
      <c r="V91" s="8">
        <f t="shared" si="84"/>
        <v>0</v>
      </c>
      <c r="W91" s="2">
        <f t="shared" si="85"/>
        <v>2</v>
      </c>
      <c r="X91" s="7">
        <f t="shared" si="86"/>
        <v>0.4</v>
      </c>
      <c r="Y91" s="2">
        <f>SantuarioXML!O29</f>
        <v>3</v>
      </c>
      <c r="Z91" s="8">
        <f t="shared" si="87"/>
        <v>0.6</v>
      </c>
    </row>
    <row r="92">
      <c r="A92" s="1" t="s">
        <v>18</v>
      </c>
      <c r="B92" s="2">
        <f>COUNT('tcc-manager'!C26:C30)</f>
        <v>3</v>
      </c>
      <c r="C92" s="2">
        <f>'tcc-manager'!I28</f>
        <v>3</v>
      </c>
      <c r="D92" s="7">
        <f t="shared" si="73"/>
        <v>1</v>
      </c>
      <c r="E92" s="2">
        <f>'tcc-manager'!I29</f>
        <v>0</v>
      </c>
      <c r="F92" s="8">
        <f t="shared" si="74"/>
        <v>0</v>
      </c>
      <c r="G92" s="2">
        <f>'tcc-manager'!J28</f>
        <v>3</v>
      </c>
      <c r="H92" s="7">
        <f t="shared" si="75"/>
        <v>1</v>
      </c>
      <c r="I92" s="2">
        <f>'tcc-manager'!J29</f>
        <v>0</v>
      </c>
      <c r="J92" s="8">
        <f t="shared" si="76"/>
        <v>0</v>
      </c>
      <c r="K92" s="2">
        <f>'tcc-manager'!K28</f>
        <v>2</v>
      </c>
      <c r="L92" s="7">
        <f t="shared" si="77"/>
        <v>0.6666666667</v>
      </c>
      <c r="M92" s="2">
        <f>'tcc-manager'!K29</f>
        <v>1</v>
      </c>
      <c r="N92" s="8">
        <f t="shared" si="78"/>
        <v>0.3333333333</v>
      </c>
      <c r="O92" s="2">
        <f t="shared" si="79"/>
        <v>3</v>
      </c>
      <c r="P92" s="7">
        <f t="shared" si="80"/>
        <v>1</v>
      </c>
      <c r="Q92" s="2">
        <f>'tcc-manager'!L29</f>
        <v>0</v>
      </c>
      <c r="R92" s="8">
        <f t="shared" si="81"/>
        <v>0</v>
      </c>
      <c r="S92" s="2">
        <f t="shared" si="82"/>
        <v>3</v>
      </c>
      <c r="T92" s="7">
        <f t="shared" si="83"/>
        <v>1</v>
      </c>
      <c r="U92" s="2">
        <f>'tcc-manager'!M29</f>
        <v>0</v>
      </c>
      <c r="V92" s="8">
        <f t="shared" si="84"/>
        <v>0</v>
      </c>
      <c r="W92" s="2">
        <f t="shared" si="85"/>
        <v>3</v>
      </c>
      <c r="X92" s="7">
        <f t="shared" si="86"/>
        <v>1</v>
      </c>
      <c r="Y92" s="2">
        <f>'tcc-manager'!O29</f>
        <v>0</v>
      </c>
      <c r="Z92" s="8">
        <f t="shared" si="87"/>
        <v>0</v>
      </c>
    </row>
    <row r="93">
      <c r="A93" s="1" t="s">
        <v>19</v>
      </c>
      <c r="B93" s="2">
        <f>COUNT(la4j!C26:C30)</f>
        <v>5</v>
      </c>
      <c r="C93" s="2">
        <f>la4j!I28</f>
        <v>4</v>
      </c>
      <c r="D93" s="7">
        <f t="shared" si="73"/>
        <v>0.8</v>
      </c>
      <c r="E93" s="2">
        <f>la4j!I29</f>
        <v>1</v>
      </c>
      <c r="F93" s="8">
        <f t="shared" si="74"/>
        <v>0.2</v>
      </c>
      <c r="G93" s="2">
        <f>la4j!J28</f>
        <v>4</v>
      </c>
      <c r="H93" s="7">
        <f t="shared" si="75"/>
        <v>0.8</v>
      </c>
      <c r="I93" s="2">
        <f>la4j!J29</f>
        <v>1</v>
      </c>
      <c r="J93" s="8">
        <f t="shared" si="76"/>
        <v>0.2</v>
      </c>
      <c r="K93" s="2">
        <f>la4j!K28</f>
        <v>3</v>
      </c>
      <c r="L93" s="7">
        <f t="shared" si="77"/>
        <v>0.6</v>
      </c>
      <c r="M93" s="2">
        <f>la4j!K29</f>
        <v>2</v>
      </c>
      <c r="N93" s="8">
        <f t="shared" si="78"/>
        <v>0.4</v>
      </c>
      <c r="O93" s="2">
        <f t="shared" si="79"/>
        <v>5</v>
      </c>
      <c r="P93" s="7">
        <f t="shared" si="80"/>
        <v>1</v>
      </c>
      <c r="Q93" s="2">
        <f>la4j!L29</f>
        <v>0</v>
      </c>
      <c r="R93" s="8">
        <f t="shared" si="81"/>
        <v>0</v>
      </c>
      <c r="S93" s="2">
        <f t="shared" si="82"/>
        <v>5</v>
      </c>
      <c r="T93" s="7">
        <f t="shared" si="83"/>
        <v>1</v>
      </c>
      <c r="U93" s="2">
        <f>la4j!M29</f>
        <v>0</v>
      </c>
      <c r="V93" s="8">
        <f t="shared" si="84"/>
        <v>0</v>
      </c>
      <c r="W93" s="2">
        <f t="shared" si="85"/>
        <v>4</v>
      </c>
      <c r="X93" s="7">
        <f t="shared" si="86"/>
        <v>0.8</v>
      </c>
      <c r="Y93" s="2">
        <f>la4j!O29</f>
        <v>1</v>
      </c>
      <c r="Z93" s="8">
        <f t="shared" si="87"/>
        <v>0.2</v>
      </c>
    </row>
    <row r="94">
      <c r="A94" s="1" t="s">
        <v>20</v>
      </c>
      <c r="B94" s="2">
        <f>COUNT(graphhoppercore!C26:C30)</f>
        <v>5</v>
      </c>
      <c r="C94" s="2">
        <f>graphhoppercore!I28</f>
        <v>4</v>
      </c>
      <c r="D94" s="7">
        <f t="shared" si="73"/>
        <v>0.8</v>
      </c>
      <c r="E94" s="2">
        <f>graphhoppercore!I29</f>
        <v>1</v>
      </c>
      <c r="F94" s="8">
        <f t="shared" si="74"/>
        <v>0.2</v>
      </c>
      <c r="G94" s="2">
        <f>graphhoppercore!J28</f>
        <v>4</v>
      </c>
      <c r="H94" s="7">
        <f t="shared" si="75"/>
        <v>0.8</v>
      </c>
      <c r="I94" s="2">
        <f>graphhoppercore!J29</f>
        <v>1</v>
      </c>
      <c r="J94" s="8">
        <f t="shared" si="76"/>
        <v>0.2</v>
      </c>
      <c r="K94" s="2">
        <f>graphhoppercore!K28</f>
        <v>0</v>
      </c>
      <c r="L94" s="7">
        <f t="shared" si="77"/>
        <v>0</v>
      </c>
      <c r="M94" s="2">
        <f>graphhoppercore!K29</f>
        <v>5</v>
      </c>
      <c r="N94" s="8">
        <f t="shared" si="78"/>
        <v>1</v>
      </c>
      <c r="O94" s="2">
        <f t="shared" si="79"/>
        <v>4</v>
      </c>
      <c r="P94" s="7">
        <f t="shared" si="80"/>
        <v>0.8</v>
      </c>
      <c r="Q94" s="2">
        <f>graphhoppercore!L29</f>
        <v>1</v>
      </c>
      <c r="R94" s="8">
        <f t="shared" si="81"/>
        <v>0.2</v>
      </c>
      <c r="S94" s="2">
        <f t="shared" si="82"/>
        <v>4</v>
      </c>
      <c r="T94" s="7">
        <f t="shared" si="83"/>
        <v>0.8</v>
      </c>
      <c r="U94" s="2">
        <f>graphhoppercore!M29</f>
        <v>1</v>
      </c>
      <c r="V94" s="8">
        <f t="shared" si="84"/>
        <v>0.2</v>
      </c>
      <c r="W94" s="2">
        <f t="shared" si="85"/>
        <v>5</v>
      </c>
      <c r="X94" s="7">
        <f t="shared" si="86"/>
        <v>1</v>
      </c>
      <c r="Y94" s="2">
        <f>graphhoppercore!O29</f>
        <v>0</v>
      </c>
      <c r="Z94" s="8">
        <f t="shared" si="87"/>
        <v>0</v>
      </c>
    </row>
    <row r="95">
      <c r="A95" s="1" t="s">
        <v>27</v>
      </c>
      <c r="B95" s="2">
        <f>COUNT('incubator-dubb-api'!C26:C30)</f>
        <v>5</v>
      </c>
      <c r="C95" s="2">
        <f>'incubator-dubb-api'!I28</f>
        <v>2</v>
      </c>
      <c r="D95" s="7">
        <f t="shared" si="73"/>
        <v>0.4</v>
      </c>
      <c r="E95" s="2">
        <f>'incubator-dubb-api'!I29</f>
        <v>3</v>
      </c>
      <c r="F95" s="8">
        <f t="shared" si="74"/>
        <v>0.6</v>
      </c>
      <c r="G95" s="2">
        <f>'incubator-dubb-api'!J28</f>
        <v>2</v>
      </c>
      <c r="H95" s="7">
        <f t="shared" si="75"/>
        <v>0.4</v>
      </c>
      <c r="I95" s="2">
        <f>'incubator-dubb-api'!J29</f>
        <v>3</v>
      </c>
      <c r="J95" s="8">
        <f t="shared" si="76"/>
        <v>0.6</v>
      </c>
      <c r="K95" s="2">
        <f>'incubator-dubb-api'!K28</f>
        <v>1</v>
      </c>
      <c r="L95" s="7">
        <f t="shared" si="77"/>
        <v>0.2</v>
      </c>
      <c r="M95" s="2">
        <f>'incubator-dubb-api'!K29</f>
        <v>4</v>
      </c>
      <c r="N95" s="8">
        <f t="shared" si="78"/>
        <v>0.8</v>
      </c>
      <c r="O95" s="2">
        <f t="shared" si="79"/>
        <v>2</v>
      </c>
      <c r="P95" s="7">
        <f t="shared" si="80"/>
        <v>0.4</v>
      </c>
      <c r="Q95" s="2">
        <f>'incubator-dubb-api'!L29</f>
        <v>3</v>
      </c>
      <c r="R95" s="8">
        <f t="shared" si="81"/>
        <v>0.6</v>
      </c>
      <c r="S95" s="2">
        <f t="shared" si="82"/>
        <v>3</v>
      </c>
      <c r="T95" s="7">
        <f t="shared" si="83"/>
        <v>0.6</v>
      </c>
      <c r="U95" s="2">
        <f>'incubator-dubb-api'!M29</f>
        <v>2</v>
      </c>
      <c r="V95" s="8">
        <f t="shared" si="84"/>
        <v>0.4</v>
      </c>
      <c r="W95" s="2">
        <f t="shared" si="85"/>
        <v>3</v>
      </c>
      <c r="X95" s="7">
        <f t="shared" si="86"/>
        <v>0.6</v>
      </c>
      <c r="Y95" s="2">
        <f>'incubator-dubb-api'!O29</f>
        <v>2</v>
      </c>
      <c r="Z95" s="8">
        <f t="shared" si="87"/>
        <v>0.4</v>
      </c>
    </row>
    <row r="96">
      <c r="A96" s="4" t="s">
        <v>28</v>
      </c>
      <c r="B96" s="2">
        <f>COUNT('sad-ufcg'!C26:C30)</f>
        <v>5</v>
      </c>
      <c r="C96" s="2">
        <f>'sad-ufcg'!I28</f>
        <v>0</v>
      </c>
      <c r="D96" s="7">
        <f t="shared" si="73"/>
        <v>0</v>
      </c>
      <c r="E96" s="2">
        <f>'sad-ufcg'!I29</f>
        <v>5</v>
      </c>
      <c r="F96" s="8">
        <f t="shared" si="74"/>
        <v>1</v>
      </c>
      <c r="G96" s="2">
        <f>'sad-ufcg'!J28</f>
        <v>4</v>
      </c>
      <c r="H96" s="7">
        <f t="shared" si="75"/>
        <v>0.8</v>
      </c>
      <c r="I96" s="2">
        <f>'sad-ufcg'!J29</f>
        <v>1</v>
      </c>
      <c r="J96" s="8">
        <f t="shared" si="76"/>
        <v>0.2</v>
      </c>
      <c r="K96" s="2">
        <f>'sad-ufcg'!K28</f>
        <v>0</v>
      </c>
      <c r="L96" s="7">
        <f t="shared" si="77"/>
        <v>0</v>
      </c>
      <c r="M96" s="2">
        <f>'sad-ufcg'!K29</f>
        <v>5</v>
      </c>
      <c r="N96" s="8">
        <f t="shared" si="78"/>
        <v>1</v>
      </c>
      <c r="O96" s="2">
        <f t="shared" si="79"/>
        <v>0</v>
      </c>
      <c r="P96" s="7">
        <f t="shared" si="80"/>
        <v>0</v>
      </c>
      <c r="Q96" s="2">
        <f>'sad-ufcg'!L29</f>
        <v>5</v>
      </c>
      <c r="R96" s="8">
        <f t="shared" si="81"/>
        <v>1</v>
      </c>
      <c r="S96" s="2">
        <f t="shared" si="82"/>
        <v>4</v>
      </c>
      <c r="T96" s="7">
        <f t="shared" si="83"/>
        <v>0.8</v>
      </c>
      <c r="U96" s="2">
        <f>'sad-ufcg'!M29</f>
        <v>1</v>
      </c>
      <c r="V96" s="8">
        <f t="shared" si="84"/>
        <v>0.2</v>
      </c>
      <c r="W96" s="2">
        <f t="shared" si="85"/>
        <v>4</v>
      </c>
      <c r="X96" s="7">
        <f t="shared" si="86"/>
        <v>0.8</v>
      </c>
      <c r="Y96" s="2">
        <f>'sad-ufcg'!O29</f>
        <v>1</v>
      </c>
      <c r="Z96" s="8">
        <f t="shared" si="87"/>
        <v>0.2</v>
      </c>
    </row>
    <row r="97">
      <c r="B97" s="2">
        <f t="shared" ref="B97:C97" si="88">SUM(B90:B96)</f>
        <v>33</v>
      </c>
      <c r="C97" s="2">
        <f t="shared" si="88"/>
        <v>18</v>
      </c>
      <c r="D97" s="7">
        <f t="shared" si="73"/>
        <v>0.5454545455</v>
      </c>
      <c r="E97" s="2">
        <f>SUM(E90:E96)</f>
        <v>15</v>
      </c>
      <c r="F97" s="7">
        <f t="shared" si="74"/>
        <v>0.4545454545</v>
      </c>
      <c r="G97" s="2">
        <f>SUM(G90:G96)</f>
        <v>24</v>
      </c>
      <c r="H97" s="7">
        <f t="shared" si="75"/>
        <v>0.7272727273</v>
      </c>
      <c r="I97" s="2">
        <f>SUM(I90:I96)</f>
        <v>9</v>
      </c>
      <c r="J97" s="7">
        <f t="shared" si="76"/>
        <v>0.2727272727</v>
      </c>
      <c r="K97" s="2">
        <f>SUM(K90:K96)</f>
        <v>15</v>
      </c>
      <c r="L97" s="7">
        <f t="shared" si="77"/>
        <v>0.4545454545</v>
      </c>
      <c r="M97" s="2">
        <f>SUM(M90:M96)</f>
        <v>18</v>
      </c>
      <c r="N97" s="7">
        <f t="shared" si="78"/>
        <v>0.5454545455</v>
      </c>
      <c r="O97" s="2">
        <f>SUM(O90:O96)</f>
        <v>23</v>
      </c>
      <c r="P97" s="7">
        <f t="shared" si="80"/>
        <v>0.696969697</v>
      </c>
      <c r="Q97" s="2">
        <f>SUM(Q90:Q96)</f>
        <v>10</v>
      </c>
      <c r="R97" s="7">
        <f t="shared" si="81"/>
        <v>0.303030303</v>
      </c>
      <c r="S97" s="2">
        <f>SUM(S90:S96)</f>
        <v>29</v>
      </c>
      <c r="T97" s="7">
        <f t="shared" si="83"/>
        <v>0.8787878788</v>
      </c>
      <c r="U97" s="2">
        <f>SUM(U90:U96)</f>
        <v>4</v>
      </c>
      <c r="V97" s="7">
        <f t="shared" si="84"/>
        <v>0.1212121212</v>
      </c>
      <c r="W97" s="2">
        <f>SUM(W90:W96)</f>
        <v>26</v>
      </c>
      <c r="X97" s="7">
        <f t="shared" si="86"/>
        <v>0.7878787879</v>
      </c>
      <c r="Y97" s="2">
        <f>SUM(Y90:Y96)</f>
        <v>7</v>
      </c>
      <c r="Z97" s="7">
        <f t="shared" si="87"/>
        <v>0.2121212121</v>
      </c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8" t="s">
        <v>33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1" t="s">
        <v>0</v>
      </c>
      <c r="F100" s="3"/>
      <c r="G100" s="1" t="s">
        <v>1</v>
      </c>
      <c r="J100" s="3"/>
      <c r="K100" s="1" t="s">
        <v>2</v>
      </c>
      <c r="N100" s="3"/>
      <c r="O100" s="1" t="s">
        <v>3</v>
      </c>
      <c r="R100" s="3"/>
      <c r="S100" s="1" t="s">
        <v>4</v>
      </c>
      <c r="V100" s="3"/>
      <c r="W100" s="1" t="s">
        <v>5</v>
      </c>
      <c r="Z100" s="3"/>
    </row>
    <row r="101">
      <c r="A101" s="1" t="s">
        <v>9</v>
      </c>
      <c r="B101" s="1" t="s">
        <v>10</v>
      </c>
      <c r="C101" s="1" t="s">
        <v>11</v>
      </c>
      <c r="D101" s="1" t="s">
        <v>12</v>
      </c>
      <c r="E101" s="1" t="s">
        <v>13</v>
      </c>
      <c r="F101" s="5" t="s">
        <v>12</v>
      </c>
      <c r="G101" s="1" t="s">
        <v>11</v>
      </c>
      <c r="H101" s="1" t="s">
        <v>12</v>
      </c>
      <c r="I101" s="1" t="s">
        <v>13</v>
      </c>
      <c r="J101" s="5" t="s">
        <v>12</v>
      </c>
      <c r="K101" s="1" t="s">
        <v>11</v>
      </c>
      <c r="L101" s="1" t="s">
        <v>12</v>
      </c>
      <c r="M101" s="1" t="s">
        <v>13</v>
      </c>
      <c r="N101" s="5" t="s">
        <v>12</v>
      </c>
      <c r="O101" s="1" t="s">
        <v>11</v>
      </c>
      <c r="P101" s="1" t="s">
        <v>12</v>
      </c>
      <c r="Q101" s="1" t="s">
        <v>13</v>
      </c>
      <c r="R101" s="5" t="s">
        <v>12</v>
      </c>
      <c r="S101" s="1" t="s">
        <v>11</v>
      </c>
      <c r="T101" s="1" t="s">
        <v>12</v>
      </c>
      <c r="U101" s="1" t="s">
        <v>13</v>
      </c>
      <c r="V101" s="5" t="s">
        <v>12</v>
      </c>
      <c r="W101" s="1" t="s">
        <v>11</v>
      </c>
      <c r="X101" s="1" t="s">
        <v>12</v>
      </c>
      <c r="Y101" s="1" t="s">
        <v>13</v>
      </c>
      <c r="Z101" s="5" t="s">
        <v>12</v>
      </c>
    </row>
    <row r="102">
      <c r="A102" s="1" t="s">
        <v>16</v>
      </c>
      <c r="B102" s="2">
        <f>COUNT(TrackingThings!C31:C35)</f>
        <v>5</v>
      </c>
      <c r="C102" s="2">
        <f>TrackingThings!I33</f>
        <v>5</v>
      </c>
      <c r="D102" s="7">
        <f t="shared" ref="D102:D103" si="89">C102/B102</f>
        <v>1</v>
      </c>
      <c r="E102" s="2">
        <f>TrackingThings!I34</f>
        <v>0</v>
      </c>
      <c r="F102" s="8">
        <f t="shared" ref="F102:F103" si="90">E102/B102</f>
        <v>0</v>
      </c>
      <c r="G102" s="2">
        <f>TrackingThings!J33</f>
        <v>5</v>
      </c>
      <c r="H102" s="7">
        <f t="shared" ref="H102:H103" si="91">G102/B102</f>
        <v>1</v>
      </c>
      <c r="I102" s="2">
        <f>TrackingThings!J34</f>
        <v>0</v>
      </c>
      <c r="J102" s="8">
        <f t="shared" ref="J102:J103" si="92">I102/B102</f>
        <v>0</v>
      </c>
      <c r="K102" s="2">
        <f>TrackingThings!K33</f>
        <v>5</v>
      </c>
      <c r="L102" s="7">
        <f t="shared" ref="L102:L103" si="93">K102/B102</f>
        <v>1</v>
      </c>
      <c r="M102" s="2">
        <f>TrackingThings!K34</f>
        <v>0</v>
      </c>
      <c r="N102" s="8">
        <f t="shared" ref="N102:N103" si="94">M102/B102</f>
        <v>0</v>
      </c>
      <c r="O102" s="2">
        <f t="shared" ref="O102:O108" si="95">B102-Q102</f>
        <v>5</v>
      </c>
      <c r="P102" s="7">
        <f t="shared" ref="P102:P103" si="96">O102/B102</f>
        <v>1</v>
      </c>
      <c r="Q102" s="2">
        <f>TrackingThings!L34</f>
        <v>0</v>
      </c>
      <c r="R102" s="8">
        <f t="shared" ref="R102:R106" si="97">Q102/B102</f>
        <v>0</v>
      </c>
      <c r="S102" s="2">
        <f t="shared" ref="S102:S108" si="98">B102-U102</f>
        <v>5</v>
      </c>
      <c r="T102" s="7">
        <f t="shared" ref="T102:T103" si="99">S102/B102</f>
        <v>1</v>
      </c>
      <c r="U102" s="2">
        <f>TrackingThings!M34</f>
        <v>0</v>
      </c>
      <c r="V102" s="8">
        <f t="shared" ref="V102:V103" si="100">U102/B102</f>
        <v>0</v>
      </c>
      <c r="W102" s="2">
        <f t="shared" ref="W102:W108" si="101">B102-Y102</f>
        <v>5</v>
      </c>
      <c r="X102" s="7">
        <f t="shared" ref="X102:X103" si="102">W102/B102</f>
        <v>1</v>
      </c>
      <c r="Y102" s="2">
        <f>TrackingThings!O34</f>
        <v>0</v>
      </c>
      <c r="Z102" s="8">
        <f t="shared" ref="Z102:Z103" si="103">Y102/B102</f>
        <v>0</v>
      </c>
    </row>
    <row r="103">
      <c r="A103" s="1" t="s">
        <v>17</v>
      </c>
      <c r="B103" s="2">
        <f>COUNT(SantuarioXML!C31:C35)</f>
        <v>3</v>
      </c>
      <c r="C103" s="2">
        <f>SantuarioXML!I33</f>
        <v>0</v>
      </c>
      <c r="D103" s="7">
        <f t="shared" si="89"/>
        <v>0</v>
      </c>
      <c r="E103" s="2">
        <f>SantuarioXML!I34</f>
        <v>3</v>
      </c>
      <c r="F103" s="8">
        <f t="shared" si="90"/>
        <v>1</v>
      </c>
      <c r="G103" s="2">
        <f>SantuarioXML!J33</f>
        <v>0</v>
      </c>
      <c r="H103" s="7">
        <f t="shared" si="91"/>
        <v>0</v>
      </c>
      <c r="I103" s="2">
        <f>SantuarioXML!J34</f>
        <v>3</v>
      </c>
      <c r="J103" s="8">
        <f t="shared" si="92"/>
        <v>1</v>
      </c>
      <c r="K103" s="2">
        <f>SantuarioXML!K33</f>
        <v>3</v>
      </c>
      <c r="L103" s="7">
        <f t="shared" si="93"/>
        <v>1</v>
      </c>
      <c r="M103" s="2">
        <f>SantuarioXML!K34</f>
        <v>0</v>
      </c>
      <c r="N103" s="8">
        <f t="shared" si="94"/>
        <v>0</v>
      </c>
      <c r="O103" s="2">
        <f t="shared" si="95"/>
        <v>3</v>
      </c>
      <c r="P103" s="7">
        <f t="shared" si="96"/>
        <v>1</v>
      </c>
      <c r="Q103" s="2">
        <f>SantuarioXML!L34</f>
        <v>0</v>
      </c>
      <c r="R103" s="8">
        <f t="shared" si="97"/>
        <v>0</v>
      </c>
      <c r="S103" s="2">
        <f t="shared" si="98"/>
        <v>3</v>
      </c>
      <c r="T103" s="7">
        <f t="shared" si="99"/>
        <v>1</v>
      </c>
      <c r="U103" s="2">
        <f>SantuarioXML!M34</f>
        <v>0</v>
      </c>
      <c r="V103" s="8">
        <f t="shared" si="100"/>
        <v>0</v>
      </c>
      <c r="W103" s="2">
        <f t="shared" si="101"/>
        <v>0</v>
      </c>
      <c r="X103" s="7">
        <f t="shared" si="102"/>
        <v>0</v>
      </c>
      <c r="Y103" s="2">
        <f>SantuarioXML!O34</f>
        <v>3</v>
      </c>
      <c r="Z103" s="8">
        <f t="shared" si="103"/>
        <v>1</v>
      </c>
    </row>
    <row r="104">
      <c r="A104" s="1" t="s">
        <v>18</v>
      </c>
      <c r="B104" s="2">
        <f>COUNT('tcc-manager'!C31:C35)</f>
        <v>0</v>
      </c>
      <c r="C104" s="2">
        <f>'tcc-manager'!I33</f>
        <v>0</v>
      </c>
      <c r="D104" s="19">
        <v>0.0</v>
      </c>
      <c r="E104" s="2">
        <f>'tcc-manager'!I34</f>
        <v>0</v>
      </c>
      <c r="F104" s="20">
        <v>0.0</v>
      </c>
      <c r="G104" s="2">
        <f>'tcc-manager'!J33</f>
        <v>0</v>
      </c>
      <c r="H104" s="19">
        <v>0.0</v>
      </c>
      <c r="I104" s="2">
        <f>'tcc-manager'!J34</f>
        <v>0</v>
      </c>
      <c r="J104" s="20">
        <v>0.0</v>
      </c>
      <c r="K104" s="2">
        <f>'tcc-manager'!K33</f>
        <v>0</v>
      </c>
      <c r="L104" s="19">
        <v>0.0</v>
      </c>
      <c r="M104" s="2">
        <f>'tcc-manager'!K34</f>
        <v>0</v>
      </c>
      <c r="N104" s="20">
        <v>0.0</v>
      </c>
      <c r="O104" s="2">
        <f t="shared" si="95"/>
        <v>0</v>
      </c>
      <c r="P104" s="19">
        <v>0.0</v>
      </c>
      <c r="Q104" s="2">
        <f>'tcc-manager'!L34</f>
        <v>0</v>
      </c>
      <c r="R104" s="8" t="str">
        <f t="shared" si="97"/>
        <v>#DIV/0!</v>
      </c>
      <c r="S104" s="2">
        <f t="shared" si="98"/>
        <v>0</v>
      </c>
      <c r="T104" s="19">
        <v>0.0</v>
      </c>
      <c r="U104" s="2">
        <f>'tcc-manager'!M34</f>
        <v>0</v>
      </c>
      <c r="V104" s="20">
        <v>0.0</v>
      </c>
      <c r="W104" s="2">
        <f t="shared" si="101"/>
        <v>0</v>
      </c>
      <c r="X104" s="19">
        <v>0.0</v>
      </c>
      <c r="Y104" s="2">
        <f>'tcc-manager'!O34</f>
        <v>0</v>
      </c>
      <c r="Z104" s="20">
        <v>0.0</v>
      </c>
    </row>
    <row r="105">
      <c r="A105" s="1" t="s">
        <v>19</v>
      </c>
      <c r="B105" s="2">
        <f>COUNT(la4j!C31:C35)</f>
        <v>3</v>
      </c>
      <c r="C105" s="2">
        <f>la4j!I33</f>
        <v>1</v>
      </c>
      <c r="D105" s="7">
        <f t="shared" ref="D105:D106" si="104">C105/B105</f>
        <v>0.3333333333</v>
      </c>
      <c r="E105" s="2">
        <f>la4j!I34</f>
        <v>2</v>
      </c>
      <c r="F105" s="8">
        <f t="shared" ref="F105:F106" si="105">E105/B105</f>
        <v>0.6666666667</v>
      </c>
      <c r="G105" s="2">
        <f>la4j!J33</f>
        <v>1</v>
      </c>
      <c r="H105" s="7">
        <f t="shared" ref="H105:H106" si="106">G105/B105</f>
        <v>0.3333333333</v>
      </c>
      <c r="I105" s="2">
        <f>la4j!J34</f>
        <v>2</v>
      </c>
      <c r="J105" s="8">
        <f t="shared" ref="J105:J106" si="107">I105/B105</f>
        <v>0.6666666667</v>
      </c>
      <c r="K105" s="2">
        <f>la4j!K33</f>
        <v>3</v>
      </c>
      <c r="L105" s="7">
        <f t="shared" ref="L105:L106" si="108">K105/B105</f>
        <v>1</v>
      </c>
      <c r="M105" s="2">
        <f>la4j!K34</f>
        <v>0</v>
      </c>
      <c r="N105" s="8">
        <f t="shared" ref="N105:N106" si="109">M105/B105</f>
        <v>0</v>
      </c>
      <c r="O105" s="2">
        <f t="shared" si="95"/>
        <v>3</v>
      </c>
      <c r="P105" s="7">
        <f t="shared" ref="P105:P106" si="110">O105/B105</f>
        <v>1</v>
      </c>
      <c r="Q105" s="2">
        <f>la4j!L34</f>
        <v>0</v>
      </c>
      <c r="R105" s="8">
        <f t="shared" si="97"/>
        <v>0</v>
      </c>
      <c r="S105" s="2">
        <f t="shared" si="98"/>
        <v>3</v>
      </c>
      <c r="T105" s="7">
        <f t="shared" ref="T105:T106" si="111">S105/B105</f>
        <v>1</v>
      </c>
      <c r="U105" s="2">
        <f>la4j!M34</f>
        <v>0</v>
      </c>
      <c r="V105" s="8">
        <f t="shared" ref="V105:V106" si="112">U105/B105</f>
        <v>0</v>
      </c>
      <c r="W105" s="2">
        <f t="shared" si="101"/>
        <v>2</v>
      </c>
      <c r="X105" s="7">
        <f t="shared" ref="X105:X106" si="113">W105/B105</f>
        <v>0.6666666667</v>
      </c>
      <c r="Y105" s="2">
        <f>la4j!O34</f>
        <v>1</v>
      </c>
      <c r="Z105" s="8">
        <f t="shared" ref="Z105:Z106" si="114">Y105/B105</f>
        <v>0.3333333333</v>
      </c>
    </row>
    <row r="106">
      <c r="A106" s="1" t="s">
        <v>20</v>
      </c>
      <c r="B106" s="2">
        <f>COUNT(graphhoppercore!C31:C35)</f>
        <v>1</v>
      </c>
      <c r="C106" s="2">
        <f>graphhoppercore!I33</f>
        <v>0</v>
      </c>
      <c r="D106" s="7">
        <f t="shared" si="104"/>
        <v>0</v>
      </c>
      <c r="E106" s="2">
        <f>graphhoppercore!I34</f>
        <v>1</v>
      </c>
      <c r="F106" s="8">
        <f t="shared" si="105"/>
        <v>1</v>
      </c>
      <c r="G106" s="2">
        <f>graphhoppercore!J33</f>
        <v>1</v>
      </c>
      <c r="H106" s="7">
        <f t="shared" si="106"/>
        <v>1</v>
      </c>
      <c r="I106" s="2">
        <f>graphhoppercore!J34</f>
        <v>0</v>
      </c>
      <c r="J106" s="8">
        <f t="shared" si="107"/>
        <v>0</v>
      </c>
      <c r="K106" s="2">
        <f>graphhoppercore!K33</f>
        <v>1</v>
      </c>
      <c r="L106" s="7">
        <f t="shared" si="108"/>
        <v>1</v>
      </c>
      <c r="M106" s="2">
        <f>graphhoppercore!K34</f>
        <v>0</v>
      </c>
      <c r="N106" s="8">
        <f t="shared" si="109"/>
        <v>0</v>
      </c>
      <c r="O106" s="2">
        <f t="shared" si="95"/>
        <v>1</v>
      </c>
      <c r="P106" s="7">
        <f t="shared" si="110"/>
        <v>1</v>
      </c>
      <c r="Q106" s="2">
        <f>graphhoppercore!L34</f>
        <v>0</v>
      </c>
      <c r="R106" s="8">
        <f t="shared" si="97"/>
        <v>0</v>
      </c>
      <c r="S106" s="2">
        <f t="shared" si="98"/>
        <v>1</v>
      </c>
      <c r="T106" s="7">
        <f t="shared" si="111"/>
        <v>1</v>
      </c>
      <c r="U106" s="2">
        <f>graphhoppercore!M34</f>
        <v>0</v>
      </c>
      <c r="V106" s="8">
        <f t="shared" si="112"/>
        <v>0</v>
      </c>
      <c r="W106" s="2">
        <f t="shared" si="101"/>
        <v>1</v>
      </c>
      <c r="X106" s="7">
        <f t="shared" si="113"/>
        <v>1</v>
      </c>
      <c r="Y106" s="2">
        <f>graphhoppercore!O34</f>
        <v>0</v>
      </c>
      <c r="Z106" s="8">
        <f t="shared" si="114"/>
        <v>0</v>
      </c>
    </row>
    <row r="107">
      <c r="A107" s="1" t="s">
        <v>27</v>
      </c>
      <c r="B107" s="2">
        <f>COUNT('incubator-dubb-api'!C31:C35)</f>
        <v>0</v>
      </c>
      <c r="C107" s="2">
        <f>'incubator-dubb-api'!I33</f>
        <v>0</v>
      </c>
      <c r="D107" s="19">
        <v>0.0</v>
      </c>
      <c r="E107" s="2">
        <f>'incubator-dubb-api'!I34</f>
        <v>0</v>
      </c>
      <c r="F107" s="20">
        <v>0.0</v>
      </c>
      <c r="G107" s="2">
        <f>'incubator-dubb-api'!J33</f>
        <v>0</v>
      </c>
      <c r="H107" s="19">
        <v>0.0</v>
      </c>
      <c r="I107" s="2">
        <f>'incubator-dubb-api'!J34</f>
        <v>0</v>
      </c>
      <c r="J107" s="20">
        <v>0.0</v>
      </c>
      <c r="K107" s="2">
        <f>'incubator-dubb-api'!K33</f>
        <v>0</v>
      </c>
      <c r="L107" s="19">
        <v>0.0</v>
      </c>
      <c r="M107" s="2">
        <f>'incubator-dubb-api'!K34</f>
        <v>0</v>
      </c>
      <c r="N107" s="20">
        <v>0.0</v>
      </c>
      <c r="O107" s="2">
        <f t="shared" si="95"/>
        <v>0</v>
      </c>
      <c r="P107" s="19">
        <v>0.0</v>
      </c>
      <c r="Q107" s="2">
        <f>'incubator-dubb-api'!L34</f>
        <v>0</v>
      </c>
      <c r="R107" s="20">
        <v>0.0</v>
      </c>
      <c r="S107" s="2">
        <f t="shared" si="98"/>
        <v>0</v>
      </c>
      <c r="T107" s="19">
        <v>0.0</v>
      </c>
      <c r="U107" s="2">
        <f>'incubator-dubb-api'!M34</f>
        <v>0</v>
      </c>
      <c r="V107" s="20">
        <v>0.0</v>
      </c>
      <c r="W107" s="2">
        <f t="shared" si="101"/>
        <v>0</v>
      </c>
      <c r="X107" s="19">
        <v>0.0</v>
      </c>
      <c r="Y107" s="2">
        <f>'incubator-dubb-api'!O34</f>
        <v>0</v>
      </c>
      <c r="Z107" s="20">
        <v>0.0</v>
      </c>
    </row>
    <row r="108">
      <c r="A108" s="4" t="s">
        <v>28</v>
      </c>
      <c r="B108" s="2">
        <f>COUNT('sad-ufcg'!C31:C35)</f>
        <v>0</v>
      </c>
      <c r="C108" s="2">
        <f>'sad-ufcg'!I33</f>
        <v>0</v>
      </c>
      <c r="D108" s="19">
        <v>0.0</v>
      </c>
      <c r="E108" s="2">
        <f>'sad-ufcg'!I34</f>
        <v>0</v>
      </c>
      <c r="F108" s="20">
        <v>0.0</v>
      </c>
      <c r="G108" s="2">
        <f>'sad-ufcg'!J33</f>
        <v>0</v>
      </c>
      <c r="H108" s="19">
        <v>0.0</v>
      </c>
      <c r="I108" s="2">
        <f>'sad-ufcg'!J34</f>
        <v>0</v>
      </c>
      <c r="J108" s="19">
        <v>0.0</v>
      </c>
      <c r="K108" s="2">
        <f>'sad-ufcg'!K33</f>
        <v>0</v>
      </c>
      <c r="L108" s="19">
        <v>0.0</v>
      </c>
      <c r="M108" s="2">
        <f>'sad-ufcg'!K34</f>
        <v>0</v>
      </c>
      <c r="N108" s="19">
        <v>0.0</v>
      </c>
      <c r="O108" s="2">
        <f t="shared" si="95"/>
        <v>0</v>
      </c>
      <c r="P108" s="19">
        <v>0.0</v>
      </c>
      <c r="Q108" s="2">
        <f>'sad-ufcg'!L34</f>
        <v>0</v>
      </c>
      <c r="R108" s="19">
        <v>0.0</v>
      </c>
      <c r="S108" s="2">
        <f t="shared" si="98"/>
        <v>0</v>
      </c>
      <c r="T108" s="19">
        <v>0.0</v>
      </c>
      <c r="U108" s="21">
        <f>'sad-ufcg'!M34</f>
        <v>0</v>
      </c>
      <c r="V108" s="19">
        <v>0.0</v>
      </c>
      <c r="W108" s="2">
        <f t="shared" si="101"/>
        <v>0</v>
      </c>
      <c r="X108" s="19">
        <v>0.0</v>
      </c>
      <c r="Y108" s="2">
        <f>'sad-ufcg'!O34</f>
        <v>0</v>
      </c>
      <c r="Z108" s="19">
        <v>0.0</v>
      </c>
    </row>
    <row r="109">
      <c r="B109" s="2">
        <f t="shared" ref="B109:C109" si="115">SUM(B102:B108)</f>
        <v>12</v>
      </c>
      <c r="C109" s="2">
        <f t="shared" si="115"/>
        <v>6</v>
      </c>
      <c r="D109" s="7">
        <f>C109/B109</f>
        <v>0.5</v>
      </c>
      <c r="E109" s="2">
        <f>SUM(E102:E108)</f>
        <v>6</v>
      </c>
      <c r="F109" s="7">
        <f>E109/B109</f>
        <v>0.5</v>
      </c>
      <c r="G109" s="2">
        <f>SUM(G102:G108)</f>
        <v>7</v>
      </c>
      <c r="H109" s="7">
        <f>G109/B109</f>
        <v>0.5833333333</v>
      </c>
      <c r="I109" s="2">
        <f>SUM(I102:I108)</f>
        <v>5</v>
      </c>
      <c r="J109" s="7">
        <f>I109/B109</f>
        <v>0.4166666667</v>
      </c>
      <c r="K109" s="2">
        <f>SUM(K102:K108)</f>
        <v>12</v>
      </c>
      <c r="L109" s="7">
        <f>K109/B109</f>
        <v>1</v>
      </c>
      <c r="M109" s="2">
        <f>SUM(M102:M108)</f>
        <v>0</v>
      </c>
      <c r="N109" s="7">
        <f>M109/B109</f>
        <v>0</v>
      </c>
      <c r="O109" s="2">
        <f>SUM(O102:O108)</f>
        <v>12</v>
      </c>
      <c r="P109" s="7">
        <f>O109/B109</f>
        <v>1</v>
      </c>
      <c r="Q109" s="2">
        <f>SUM(Q102:Q108)</f>
        <v>0</v>
      </c>
      <c r="R109" s="7">
        <f>Q109/B109</f>
        <v>0</v>
      </c>
      <c r="S109" s="2">
        <f>SUM(S102:S108)</f>
        <v>12</v>
      </c>
      <c r="T109" s="7">
        <f>S109/B109</f>
        <v>1</v>
      </c>
      <c r="U109" s="2">
        <f>SUM(U102:U108)</f>
        <v>0</v>
      </c>
      <c r="V109" s="7">
        <f>U109/B109</f>
        <v>0</v>
      </c>
      <c r="W109" s="2">
        <f>SUM(W102:W108)</f>
        <v>8</v>
      </c>
      <c r="X109" s="7">
        <f>W109/B109</f>
        <v>0.6666666667</v>
      </c>
      <c r="Y109" s="2">
        <f>SUM(Y102:Y108)</f>
        <v>4</v>
      </c>
      <c r="Z109" s="7">
        <f>Y109/B109</f>
        <v>0.3333333333</v>
      </c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8" t="s">
        <v>34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1" t="s">
        <v>0</v>
      </c>
      <c r="F112" s="3"/>
      <c r="G112" s="1" t="s">
        <v>1</v>
      </c>
      <c r="J112" s="3"/>
      <c r="K112" s="1" t="s">
        <v>2</v>
      </c>
      <c r="N112" s="3"/>
      <c r="O112" s="1" t="s">
        <v>3</v>
      </c>
      <c r="R112" s="3"/>
      <c r="S112" s="1" t="s">
        <v>4</v>
      </c>
      <c r="V112" s="3"/>
      <c r="W112" s="1" t="s">
        <v>5</v>
      </c>
      <c r="Z112" s="3"/>
    </row>
    <row r="113">
      <c r="A113" s="1" t="s">
        <v>9</v>
      </c>
      <c r="B113" s="1" t="s">
        <v>10</v>
      </c>
      <c r="C113" s="1" t="s">
        <v>11</v>
      </c>
      <c r="D113" s="1" t="s">
        <v>12</v>
      </c>
      <c r="E113" s="1" t="s">
        <v>13</v>
      </c>
      <c r="F113" s="5" t="s">
        <v>12</v>
      </c>
      <c r="G113" s="1" t="s">
        <v>11</v>
      </c>
      <c r="H113" s="1" t="s">
        <v>12</v>
      </c>
      <c r="I113" s="1" t="s">
        <v>13</v>
      </c>
      <c r="J113" s="5" t="s">
        <v>12</v>
      </c>
      <c r="K113" s="1" t="s">
        <v>11</v>
      </c>
      <c r="L113" s="1" t="s">
        <v>12</v>
      </c>
      <c r="M113" s="1" t="s">
        <v>13</v>
      </c>
      <c r="N113" s="5" t="s">
        <v>12</v>
      </c>
      <c r="O113" s="1" t="s">
        <v>11</v>
      </c>
      <c r="P113" s="1" t="s">
        <v>12</v>
      </c>
      <c r="Q113" s="1" t="s">
        <v>13</v>
      </c>
      <c r="R113" s="5" t="s">
        <v>12</v>
      </c>
      <c r="S113" s="1" t="s">
        <v>11</v>
      </c>
      <c r="T113" s="1" t="s">
        <v>12</v>
      </c>
      <c r="U113" s="1" t="s">
        <v>13</v>
      </c>
      <c r="V113" s="5" t="s">
        <v>12</v>
      </c>
      <c r="W113" s="1" t="s">
        <v>11</v>
      </c>
      <c r="X113" s="1" t="s">
        <v>12</v>
      </c>
      <c r="Y113" s="1" t="s">
        <v>13</v>
      </c>
      <c r="Z113" s="5" t="s">
        <v>12</v>
      </c>
    </row>
    <row r="114">
      <c r="A114" s="1" t="s">
        <v>16</v>
      </c>
      <c r="B114" s="2">
        <f>COUNT(TrackingThings!C36:C40)</f>
        <v>5</v>
      </c>
      <c r="C114" s="2">
        <f>TrackingThings!I38</f>
        <v>2</v>
      </c>
      <c r="D114" s="7">
        <f t="shared" ref="D114:D115" si="116">C114/B114</f>
        <v>0.4</v>
      </c>
      <c r="E114" s="2">
        <f>TrackingThings!I39</f>
        <v>3</v>
      </c>
      <c r="F114" s="8">
        <f t="shared" ref="F114:F115" si="117">E114/B114</f>
        <v>0.6</v>
      </c>
      <c r="G114" s="2">
        <f>TrackingThings!J38</f>
        <v>5</v>
      </c>
      <c r="H114" s="7">
        <f t="shared" ref="H114:H115" si="118">G114/B114</f>
        <v>1</v>
      </c>
      <c r="I114" s="2">
        <f>TrackingThings!J39</f>
        <v>0</v>
      </c>
      <c r="J114" s="8">
        <f t="shared" ref="J114:J115" si="119">I114/B114</f>
        <v>0</v>
      </c>
      <c r="K114" s="2">
        <f>TrackingThings!K38</f>
        <v>5</v>
      </c>
      <c r="L114" s="7">
        <f t="shared" ref="L114:L115" si="120">K114/B114</f>
        <v>1</v>
      </c>
      <c r="M114" s="2">
        <f>TrackingThings!K39</f>
        <v>0</v>
      </c>
      <c r="N114" s="8">
        <f t="shared" ref="N114:N115" si="121">M114/B114</f>
        <v>0</v>
      </c>
      <c r="O114" s="2">
        <f t="shared" ref="O114:O120" si="122">B114-Q114</f>
        <v>5</v>
      </c>
      <c r="P114" s="7">
        <f t="shared" ref="P114:P115" si="123">O114/B114</f>
        <v>1</v>
      </c>
      <c r="Q114" s="2">
        <f>TrackingThings!L39</f>
        <v>0</v>
      </c>
      <c r="R114" s="8">
        <f t="shared" ref="R114:R115" si="124">Q114/B114</f>
        <v>0</v>
      </c>
      <c r="S114" s="2">
        <f t="shared" ref="S114:S120" si="125">B114-U114</f>
        <v>5</v>
      </c>
      <c r="T114" s="7">
        <f t="shared" ref="T114:T115" si="126">S114/B114</f>
        <v>1</v>
      </c>
      <c r="U114" s="2">
        <f>TrackingThings!M39</f>
        <v>0</v>
      </c>
      <c r="V114" s="8">
        <f t="shared" ref="V114:V115" si="127">U114/B114</f>
        <v>0</v>
      </c>
      <c r="W114" s="2">
        <f t="shared" ref="W114:W120" si="128">B114-Y114</f>
        <v>5</v>
      </c>
      <c r="X114" s="7">
        <f t="shared" ref="X114:X115" si="129">W114/B114</f>
        <v>1</v>
      </c>
      <c r="Y114" s="2">
        <f>TrackingThings!O39</f>
        <v>0</v>
      </c>
      <c r="Z114" s="8">
        <f t="shared" ref="Z114:Z115" si="130">Y114/B114</f>
        <v>0</v>
      </c>
    </row>
    <row r="115">
      <c r="A115" s="1" t="s">
        <v>17</v>
      </c>
      <c r="B115" s="2">
        <f>COUNT(SantuarioXML!C36:C40)</f>
        <v>2</v>
      </c>
      <c r="C115" s="2">
        <f>SantuarioXML!I38</f>
        <v>1</v>
      </c>
      <c r="D115" s="7">
        <f t="shared" si="116"/>
        <v>0.5</v>
      </c>
      <c r="E115" s="2">
        <f>SantuarioXML!I39</f>
        <v>1</v>
      </c>
      <c r="F115" s="8">
        <f t="shared" si="117"/>
        <v>0.5</v>
      </c>
      <c r="G115" s="2">
        <f>SantuarioXML!J38</f>
        <v>2</v>
      </c>
      <c r="H115" s="7">
        <f t="shared" si="118"/>
        <v>1</v>
      </c>
      <c r="I115" s="2">
        <f>SantuarioXML!J39</f>
        <v>0</v>
      </c>
      <c r="J115" s="8">
        <f t="shared" si="119"/>
        <v>0</v>
      </c>
      <c r="K115" s="2">
        <f>SantuarioXML!K38</f>
        <v>2</v>
      </c>
      <c r="L115" s="7">
        <f t="shared" si="120"/>
        <v>1</v>
      </c>
      <c r="M115" s="2">
        <f>SantuarioXML!K39</f>
        <v>0</v>
      </c>
      <c r="N115" s="8">
        <f t="shared" si="121"/>
        <v>0</v>
      </c>
      <c r="O115" s="2">
        <f t="shared" si="122"/>
        <v>2</v>
      </c>
      <c r="P115" s="7">
        <f t="shared" si="123"/>
        <v>1</v>
      </c>
      <c r="Q115" s="2">
        <f>SantuarioXML!L39</f>
        <v>0</v>
      </c>
      <c r="R115" s="8">
        <f t="shared" si="124"/>
        <v>0</v>
      </c>
      <c r="S115" s="2">
        <f t="shared" si="125"/>
        <v>2</v>
      </c>
      <c r="T115" s="7">
        <f t="shared" si="126"/>
        <v>1</v>
      </c>
      <c r="U115" s="2">
        <f>SantuarioXML!M39</f>
        <v>0</v>
      </c>
      <c r="V115" s="8">
        <f t="shared" si="127"/>
        <v>0</v>
      </c>
      <c r="W115" s="2">
        <f t="shared" si="128"/>
        <v>2</v>
      </c>
      <c r="X115" s="7">
        <f t="shared" si="129"/>
        <v>1</v>
      </c>
      <c r="Y115" s="2">
        <f>SantuarioXML!O39</f>
        <v>0</v>
      </c>
      <c r="Z115" s="8">
        <f t="shared" si="130"/>
        <v>0</v>
      </c>
    </row>
    <row r="116">
      <c r="A116" s="1" t="s">
        <v>18</v>
      </c>
      <c r="B116" s="2">
        <f>COUNT('tcc-manager'!C36:C40)</f>
        <v>0</v>
      </c>
      <c r="C116" s="2">
        <f>'tcc-manager'!I38</f>
        <v>0</v>
      </c>
      <c r="D116" s="19">
        <v>0.0</v>
      </c>
      <c r="E116" s="2">
        <f>'tcc-manager'!I39</f>
        <v>0</v>
      </c>
      <c r="F116" s="20">
        <v>0.0</v>
      </c>
      <c r="G116" s="2">
        <f>'tcc-manager'!J38</f>
        <v>0</v>
      </c>
      <c r="H116" s="19">
        <v>0.0</v>
      </c>
      <c r="I116" s="2">
        <f>'tcc-manager'!J39</f>
        <v>0</v>
      </c>
      <c r="J116" s="20">
        <v>0.0</v>
      </c>
      <c r="K116" s="2">
        <f>'tcc-manager'!K38</f>
        <v>0</v>
      </c>
      <c r="L116" s="19">
        <v>0.0</v>
      </c>
      <c r="M116" s="2">
        <f>'tcc-manager'!K39</f>
        <v>0</v>
      </c>
      <c r="N116" s="20">
        <v>0.0</v>
      </c>
      <c r="O116" s="2">
        <f t="shared" si="122"/>
        <v>0</v>
      </c>
      <c r="P116" s="19">
        <v>0.0</v>
      </c>
      <c r="Q116" s="2">
        <f>'tcc-manager'!L39</f>
        <v>0</v>
      </c>
      <c r="R116" s="20">
        <v>0.0</v>
      </c>
      <c r="S116" s="2">
        <f t="shared" si="125"/>
        <v>0</v>
      </c>
      <c r="T116" s="19">
        <v>0.0</v>
      </c>
      <c r="U116" s="2">
        <f>'tcc-manager'!M39</f>
        <v>0</v>
      </c>
      <c r="V116" s="20">
        <v>0.0</v>
      </c>
      <c r="W116" s="2">
        <f t="shared" si="128"/>
        <v>0</v>
      </c>
      <c r="X116" s="19">
        <v>0.0</v>
      </c>
      <c r="Y116" s="2">
        <f>'tcc-manager'!O39</f>
        <v>0</v>
      </c>
      <c r="Z116" s="20">
        <v>0.0</v>
      </c>
    </row>
    <row r="117">
      <c r="A117" s="1" t="s">
        <v>19</v>
      </c>
      <c r="B117" s="2">
        <f>COUNT(la4j!C36:C40)</f>
        <v>3</v>
      </c>
      <c r="C117" s="2">
        <f>la4j!I38</f>
        <v>3</v>
      </c>
      <c r="D117" s="7">
        <f t="shared" ref="D117:D118" si="131">C117/B117</f>
        <v>1</v>
      </c>
      <c r="E117" s="2">
        <f>la4j!I39</f>
        <v>0</v>
      </c>
      <c r="F117" s="8">
        <f t="shared" ref="F117:F119" si="132">E117/B117</f>
        <v>0</v>
      </c>
      <c r="G117" s="2">
        <f>la4j!J38</f>
        <v>3</v>
      </c>
      <c r="H117" s="7">
        <f t="shared" ref="H117:H119" si="133">G117/B117</f>
        <v>1</v>
      </c>
      <c r="I117" s="2">
        <f>la4j!J39</f>
        <v>0</v>
      </c>
      <c r="J117" s="8">
        <f t="shared" ref="J117:J119" si="134">I117/B117</f>
        <v>0</v>
      </c>
      <c r="K117" s="2">
        <f>la4j!K38</f>
        <v>2</v>
      </c>
      <c r="L117" s="7">
        <f t="shared" ref="L117:L119" si="135">K117/B117</f>
        <v>0.6666666667</v>
      </c>
      <c r="M117" s="2">
        <f>la4j!K39</f>
        <v>1</v>
      </c>
      <c r="N117" s="8">
        <f t="shared" ref="N117:N119" si="136">M117/B117</f>
        <v>0.3333333333</v>
      </c>
      <c r="O117" s="2">
        <f t="shared" si="122"/>
        <v>3</v>
      </c>
      <c r="P117" s="7">
        <f t="shared" ref="P117:P118" si="137">O117/B117</f>
        <v>1</v>
      </c>
      <c r="Q117" s="2">
        <f>la4j!L39</f>
        <v>0</v>
      </c>
      <c r="R117" s="8">
        <f t="shared" ref="R117:R119" si="138">Q117/B117</f>
        <v>0</v>
      </c>
      <c r="S117" s="2">
        <f t="shared" si="125"/>
        <v>3</v>
      </c>
      <c r="T117" s="7">
        <f t="shared" ref="T117:T119" si="139">S117/B117</f>
        <v>1</v>
      </c>
      <c r="U117" s="2">
        <f>la4j!M39</f>
        <v>0</v>
      </c>
      <c r="V117" s="8">
        <f t="shared" ref="V117:V118" si="140">U117/B117</f>
        <v>0</v>
      </c>
      <c r="W117" s="2">
        <f t="shared" si="128"/>
        <v>3</v>
      </c>
      <c r="X117" s="7">
        <f t="shared" ref="X117:X119" si="141">W117/B117</f>
        <v>1</v>
      </c>
      <c r="Y117" s="2">
        <f>la4j!O39</f>
        <v>0</v>
      </c>
      <c r="Z117" s="8">
        <f t="shared" ref="Z117:Z119" si="142">Y117/B117</f>
        <v>0</v>
      </c>
    </row>
    <row r="118">
      <c r="A118" s="1" t="s">
        <v>20</v>
      </c>
      <c r="B118" s="2">
        <f>COUNT(graphhoppercore!C36:C40)</f>
        <v>2</v>
      </c>
      <c r="C118" s="2">
        <f>graphhoppercore!I38</f>
        <v>1</v>
      </c>
      <c r="D118" s="7">
        <f t="shared" si="131"/>
        <v>0.5</v>
      </c>
      <c r="E118" s="2">
        <f>graphhoppercore!I39</f>
        <v>1</v>
      </c>
      <c r="F118" s="8">
        <f t="shared" si="132"/>
        <v>0.5</v>
      </c>
      <c r="G118" s="2">
        <f>graphhoppercore!J38</f>
        <v>2</v>
      </c>
      <c r="H118" s="7">
        <f t="shared" si="133"/>
        <v>1</v>
      </c>
      <c r="I118" s="2">
        <f>graphhoppercore!J39</f>
        <v>0</v>
      </c>
      <c r="J118" s="8">
        <f t="shared" si="134"/>
        <v>0</v>
      </c>
      <c r="K118" s="2">
        <f>graphhoppercore!K38</f>
        <v>1</v>
      </c>
      <c r="L118" s="7">
        <f t="shared" si="135"/>
        <v>0.5</v>
      </c>
      <c r="M118" s="2">
        <f>graphhoppercore!K39</f>
        <v>1</v>
      </c>
      <c r="N118" s="8">
        <f t="shared" si="136"/>
        <v>0.5</v>
      </c>
      <c r="O118" s="2">
        <f t="shared" si="122"/>
        <v>2</v>
      </c>
      <c r="P118" s="7">
        <f t="shared" si="137"/>
        <v>1</v>
      </c>
      <c r="Q118" s="2">
        <f>graphhoppercore!L39</f>
        <v>0</v>
      </c>
      <c r="R118" s="8">
        <f t="shared" si="138"/>
        <v>0</v>
      </c>
      <c r="S118" s="2">
        <f t="shared" si="125"/>
        <v>2</v>
      </c>
      <c r="T118" s="7">
        <f t="shared" si="139"/>
        <v>1</v>
      </c>
      <c r="U118" s="2">
        <f>graphhoppercore!M39</f>
        <v>0</v>
      </c>
      <c r="V118" s="8">
        <f t="shared" si="140"/>
        <v>0</v>
      </c>
      <c r="W118" s="2">
        <f t="shared" si="128"/>
        <v>2</v>
      </c>
      <c r="X118" s="7">
        <f t="shared" si="141"/>
        <v>1</v>
      </c>
      <c r="Y118" s="2">
        <f>graphhoppercore!O39</f>
        <v>0</v>
      </c>
      <c r="Z118" s="8">
        <f t="shared" si="142"/>
        <v>0</v>
      </c>
    </row>
    <row r="119">
      <c r="A119" s="1" t="s">
        <v>27</v>
      </c>
      <c r="B119" s="2">
        <f>COUNT('incubator-dubb-api'!C36:C40)</f>
        <v>2</v>
      </c>
      <c r="C119" s="2">
        <f>'incubator-dubb-api'!I38</f>
        <v>0</v>
      </c>
      <c r="D119" s="19">
        <v>0.0</v>
      </c>
      <c r="E119" s="2">
        <f>'incubator-dubb-api'!I39</f>
        <v>2</v>
      </c>
      <c r="F119" s="8">
        <f t="shared" si="132"/>
        <v>1</v>
      </c>
      <c r="G119" s="2">
        <f>'incubator-dubb-api'!J38</f>
        <v>1</v>
      </c>
      <c r="H119" s="7">
        <f t="shared" si="133"/>
        <v>0.5</v>
      </c>
      <c r="I119" s="2">
        <f>'incubator-dubb-api'!J39</f>
        <v>1</v>
      </c>
      <c r="J119" s="8">
        <f t="shared" si="134"/>
        <v>0.5</v>
      </c>
      <c r="K119" s="2">
        <f>'incubator-dubb-api'!K38</f>
        <v>2</v>
      </c>
      <c r="L119" s="7">
        <f t="shared" si="135"/>
        <v>1</v>
      </c>
      <c r="M119" s="2">
        <f>'incubator-dubb-api'!K39</f>
        <v>0</v>
      </c>
      <c r="N119" s="8">
        <f t="shared" si="136"/>
        <v>0</v>
      </c>
      <c r="O119" s="2">
        <f t="shared" si="122"/>
        <v>2</v>
      </c>
      <c r="P119" s="19">
        <v>0.0</v>
      </c>
      <c r="Q119" s="2">
        <f>'incubator-dubb-api'!L39</f>
        <v>0</v>
      </c>
      <c r="R119" s="8">
        <f t="shared" si="138"/>
        <v>0</v>
      </c>
      <c r="S119" s="2">
        <f t="shared" si="125"/>
        <v>2</v>
      </c>
      <c r="T119" s="7">
        <f t="shared" si="139"/>
        <v>1</v>
      </c>
      <c r="U119" s="2">
        <f>'incubator-dubb-api'!M39</f>
        <v>0</v>
      </c>
      <c r="V119" s="20">
        <v>0.0</v>
      </c>
      <c r="W119" s="2">
        <f t="shared" si="128"/>
        <v>1</v>
      </c>
      <c r="X119" s="7">
        <f t="shared" si="141"/>
        <v>0.5</v>
      </c>
      <c r="Y119" s="2">
        <f>'incubator-dubb-api'!O39</f>
        <v>1</v>
      </c>
      <c r="Z119" s="8">
        <f t="shared" si="142"/>
        <v>0.5</v>
      </c>
    </row>
    <row r="120">
      <c r="A120" s="4" t="s">
        <v>28</v>
      </c>
      <c r="B120" s="2">
        <f>COUNT('sad-ufcg'!C36:C40)</f>
        <v>0</v>
      </c>
      <c r="C120" s="2">
        <f>'sad-ufcg'!I38</f>
        <v>0</v>
      </c>
      <c r="D120" s="19">
        <v>0.0</v>
      </c>
      <c r="E120" s="7">
        <f>'sad-ufcg'!I39</f>
        <v>0</v>
      </c>
      <c r="F120" s="1">
        <v>0.0</v>
      </c>
      <c r="G120" s="2">
        <f>'sad-ufcg'!J38</f>
        <v>0</v>
      </c>
      <c r="H120" s="19">
        <v>0.0</v>
      </c>
      <c r="I120" s="2">
        <f>'sad-ufcg'!J39</f>
        <v>0</v>
      </c>
      <c r="J120" s="19">
        <v>0.0</v>
      </c>
      <c r="K120" s="2">
        <f>'sad-ufcg'!K38</f>
        <v>0</v>
      </c>
      <c r="L120" s="19">
        <v>0.0</v>
      </c>
      <c r="M120" s="2">
        <f>'sad-ufcg'!K39</f>
        <v>0</v>
      </c>
      <c r="N120" s="19">
        <v>0.0</v>
      </c>
      <c r="O120" s="2">
        <f t="shared" si="122"/>
        <v>0</v>
      </c>
      <c r="P120" s="19">
        <v>0.0</v>
      </c>
      <c r="Q120" s="2">
        <f>'sad-ufcg'!L39</f>
        <v>0</v>
      </c>
      <c r="R120" s="19">
        <v>0.0</v>
      </c>
      <c r="S120" s="2">
        <f t="shared" si="125"/>
        <v>0</v>
      </c>
      <c r="T120" s="19">
        <v>0.0</v>
      </c>
      <c r="U120" s="2">
        <f>'sad-ufcg'!M39</f>
        <v>0</v>
      </c>
      <c r="V120" s="20">
        <v>0.0</v>
      </c>
      <c r="W120" s="2">
        <f t="shared" si="128"/>
        <v>0</v>
      </c>
      <c r="X120" s="19">
        <v>0.0</v>
      </c>
      <c r="Y120" s="2">
        <f>'sad-ufcg'!O39</f>
        <v>0</v>
      </c>
      <c r="Z120" s="19">
        <v>0.0</v>
      </c>
    </row>
    <row r="121">
      <c r="B121" s="2">
        <f t="shared" ref="B121:C121" si="143">SUM(B114:B120)</f>
        <v>14</v>
      </c>
      <c r="C121" s="2">
        <f t="shared" si="143"/>
        <v>7</v>
      </c>
      <c r="D121" s="7">
        <f>C121/B121</f>
        <v>0.5</v>
      </c>
      <c r="E121" s="2">
        <f>SUM(E114:E120)</f>
        <v>7</v>
      </c>
      <c r="F121" s="7">
        <f>E121/B121</f>
        <v>0.5</v>
      </c>
      <c r="G121" s="2">
        <f>SUM(G114:G120)</f>
        <v>13</v>
      </c>
      <c r="H121" s="7">
        <f>G121/B121</f>
        <v>0.9285714286</v>
      </c>
      <c r="I121" s="2">
        <f>SUM(I114:I120)</f>
        <v>1</v>
      </c>
      <c r="J121" s="7">
        <f>I121/B121</f>
        <v>0.07142857143</v>
      </c>
      <c r="K121" s="2">
        <f>SUM(K114:K120)</f>
        <v>12</v>
      </c>
      <c r="L121" s="7">
        <f>K121/B121</f>
        <v>0.8571428571</v>
      </c>
      <c r="M121" s="2">
        <f>SUM(M114:M120)</f>
        <v>2</v>
      </c>
      <c r="N121" s="7">
        <f>M121/B121</f>
        <v>0.1428571429</v>
      </c>
      <c r="O121" s="2">
        <f>SUM(O114:O120)</f>
        <v>14</v>
      </c>
      <c r="P121" s="7">
        <f>O121/B121</f>
        <v>1</v>
      </c>
      <c r="Q121" s="2">
        <f>SUM(Q114:Q120)</f>
        <v>0</v>
      </c>
      <c r="R121" s="7">
        <f>Q121/B121</f>
        <v>0</v>
      </c>
      <c r="S121" s="2">
        <f>SUM(S114:S120)</f>
        <v>14</v>
      </c>
      <c r="T121" s="7">
        <f>S121/B121</f>
        <v>1</v>
      </c>
      <c r="U121" s="2">
        <f>SUM(U114:U120)</f>
        <v>0</v>
      </c>
      <c r="V121" s="7">
        <f>U121/B121</f>
        <v>0</v>
      </c>
      <c r="W121" s="2">
        <f>SUM(W114:W120)</f>
        <v>13</v>
      </c>
      <c r="X121" s="7">
        <f>W121/B121</f>
        <v>0.9285714286</v>
      </c>
      <c r="Y121" s="2">
        <f>SUM(Y114:Y120)</f>
        <v>1</v>
      </c>
      <c r="Z121" s="7">
        <f>Y121/B121</f>
        <v>0.07142857143</v>
      </c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1" t="s">
        <v>0</v>
      </c>
      <c r="F123" s="1" t="s">
        <v>35</v>
      </c>
      <c r="J123" s="1" t="s">
        <v>2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1" t="s">
        <v>11</v>
      </c>
      <c r="C124" s="1" t="s">
        <v>12</v>
      </c>
      <c r="D124" s="1" t="s">
        <v>13</v>
      </c>
      <c r="E124" s="5" t="s">
        <v>12</v>
      </c>
      <c r="F124" s="1" t="s">
        <v>11</v>
      </c>
      <c r="G124" s="1" t="s">
        <v>12</v>
      </c>
      <c r="H124" s="1" t="s">
        <v>13</v>
      </c>
      <c r="I124" s="5" t="s">
        <v>12</v>
      </c>
      <c r="J124" s="1" t="s">
        <v>11</v>
      </c>
      <c r="K124" s="1" t="s">
        <v>12</v>
      </c>
      <c r="L124" s="1" t="s">
        <v>13</v>
      </c>
      <c r="M124" s="1" t="s">
        <v>12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 t="s">
        <v>26</v>
      </c>
      <c r="B125" s="2">
        <f t="shared" ref="B125:M125" si="144">C49</f>
        <v>10</v>
      </c>
      <c r="C125" s="7">
        <f t="shared" si="144"/>
        <v>0.2857142857</v>
      </c>
      <c r="D125" s="2">
        <f t="shared" si="144"/>
        <v>25</v>
      </c>
      <c r="E125" s="8">
        <f t="shared" si="144"/>
        <v>0.7142857143</v>
      </c>
      <c r="F125" s="2">
        <f t="shared" si="144"/>
        <v>12</v>
      </c>
      <c r="G125" s="22">
        <f t="shared" si="144"/>
        <v>0.3428571429</v>
      </c>
      <c r="H125" s="2">
        <f t="shared" si="144"/>
        <v>23</v>
      </c>
      <c r="I125" s="8">
        <f t="shared" si="144"/>
        <v>0.6571428571</v>
      </c>
      <c r="J125" s="2">
        <f t="shared" si="144"/>
        <v>22</v>
      </c>
      <c r="K125" s="22">
        <f t="shared" si="144"/>
        <v>0.6285714286</v>
      </c>
      <c r="L125" s="2">
        <f t="shared" si="144"/>
        <v>13</v>
      </c>
      <c r="M125" s="7">
        <f t="shared" si="144"/>
        <v>0.3714285714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 t="s">
        <v>29</v>
      </c>
      <c r="B126" s="2">
        <f t="shared" ref="B126:M126" si="145">C61</f>
        <v>13</v>
      </c>
      <c r="C126" s="7">
        <f t="shared" si="145"/>
        <v>0.3714285714</v>
      </c>
      <c r="D126" s="2">
        <f t="shared" si="145"/>
        <v>22</v>
      </c>
      <c r="E126" s="8">
        <f t="shared" si="145"/>
        <v>0.6285714286</v>
      </c>
      <c r="F126" s="2">
        <f t="shared" si="145"/>
        <v>18</v>
      </c>
      <c r="G126" s="22">
        <f t="shared" si="145"/>
        <v>0.5142857143</v>
      </c>
      <c r="H126" s="2">
        <f t="shared" si="145"/>
        <v>17</v>
      </c>
      <c r="I126" s="8">
        <f t="shared" si="145"/>
        <v>0.4857142857</v>
      </c>
      <c r="J126" s="2">
        <f t="shared" si="145"/>
        <v>18</v>
      </c>
      <c r="K126" s="22">
        <f t="shared" si="145"/>
        <v>0.5142857143</v>
      </c>
      <c r="L126" s="2">
        <f t="shared" si="145"/>
        <v>17</v>
      </c>
      <c r="M126" s="7">
        <f t="shared" si="145"/>
        <v>0.4857142857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 t="s">
        <v>30</v>
      </c>
      <c r="B127" s="2">
        <f t="shared" ref="B127:M127" si="146">C73</f>
        <v>20</v>
      </c>
      <c r="C127" s="7">
        <f t="shared" si="146"/>
        <v>0.5714285714</v>
      </c>
      <c r="D127" s="2">
        <f t="shared" si="146"/>
        <v>15</v>
      </c>
      <c r="E127" s="8">
        <f t="shared" si="146"/>
        <v>0.4285714286</v>
      </c>
      <c r="F127" s="2">
        <f t="shared" si="146"/>
        <v>20</v>
      </c>
      <c r="G127" s="22">
        <f t="shared" si="146"/>
        <v>0.5714285714</v>
      </c>
      <c r="H127" s="2">
        <f t="shared" si="146"/>
        <v>15</v>
      </c>
      <c r="I127" s="8">
        <f t="shared" si="146"/>
        <v>0.4285714286</v>
      </c>
      <c r="J127" s="2">
        <f t="shared" si="146"/>
        <v>22</v>
      </c>
      <c r="K127" s="22">
        <f t="shared" si="146"/>
        <v>0.6285714286</v>
      </c>
      <c r="L127" s="2">
        <f t="shared" si="146"/>
        <v>13</v>
      </c>
      <c r="M127" s="7">
        <f t="shared" si="146"/>
        <v>0.3714285714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31</v>
      </c>
      <c r="B128" s="2">
        <f t="shared" ref="B128:M128" si="147">C85</f>
        <v>18</v>
      </c>
      <c r="C128" s="22">
        <f t="shared" si="147"/>
        <v>0.5454545455</v>
      </c>
      <c r="D128" s="2">
        <f t="shared" si="147"/>
        <v>15</v>
      </c>
      <c r="E128" s="8">
        <f t="shared" si="147"/>
        <v>0.4545454545</v>
      </c>
      <c r="F128" s="2">
        <f t="shared" si="147"/>
        <v>16</v>
      </c>
      <c r="G128" s="22">
        <f t="shared" si="147"/>
        <v>0.4848484848</v>
      </c>
      <c r="H128" s="2">
        <f t="shared" si="147"/>
        <v>17</v>
      </c>
      <c r="I128" s="8">
        <f t="shared" si="147"/>
        <v>0.5151515152</v>
      </c>
      <c r="J128" s="2">
        <f t="shared" si="147"/>
        <v>21</v>
      </c>
      <c r="K128" s="22">
        <f t="shared" si="147"/>
        <v>0.6363636364</v>
      </c>
      <c r="L128" s="2">
        <f t="shared" si="147"/>
        <v>12</v>
      </c>
      <c r="M128" s="7">
        <f t="shared" si="147"/>
        <v>0.3636363636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32</v>
      </c>
      <c r="B129" s="2">
        <f t="shared" ref="B129:M129" si="148">C97</f>
        <v>18</v>
      </c>
      <c r="C129" s="7">
        <f t="shared" si="148"/>
        <v>0.5454545455</v>
      </c>
      <c r="D129" s="2">
        <f t="shared" si="148"/>
        <v>15</v>
      </c>
      <c r="E129" s="8">
        <f t="shared" si="148"/>
        <v>0.4545454545</v>
      </c>
      <c r="F129" s="2">
        <f t="shared" si="148"/>
        <v>24</v>
      </c>
      <c r="G129" s="22">
        <f t="shared" si="148"/>
        <v>0.7272727273</v>
      </c>
      <c r="H129" s="2">
        <f t="shared" si="148"/>
        <v>9</v>
      </c>
      <c r="I129" s="8">
        <f t="shared" si="148"/>
        <v>0.2727272727</v>
      </c>
      <c r="J129" s="2">
        <f t="shared" si="148"/>
        <v>15</v>
      </c>
      <c r="K129" s="22">
        <f t="shared" si="148"/>
        <v>0.4545454545</v>
      </c>
      <c r="L129" s="2">
        <f t="shared" si="148"/>
        <v>18</v>
      </c>
      <c r="M129" s="7">
        <f t="shared" si="148"/>
        <v>0.5454545455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33</v>
      </c>
      <c r="B130" s="2">
        <f t="shared" ref="B130:M130" si="149">C109</f>
        <v>6</v>
      </c>
      <c r="C130" s="7">
        <f t="shared" si="149"/>
        <v>0.5</v>
      </c>
      <c r="D130" s="2">
        <f t="shared" si="149"/>
        <v>6</v>
      </c>
      <c r="E130" s="8">
        <f t="shared" si="149"/>
        <v>0.5</v>
      </c>
      <c r="F130" s="2">
        <f t="shared" si="149"/>
        <v>7</v>
      </c>
      <c r="G130" s="22">
        <f t="shared" si="149"/>
        <v>0.5833333333</v>
      </c>
      <c r="H130" s="2">
        <f t="shared" si="149"/>
        <v>5</v>
      </c>
      <c r="I130" s="8">
        <f t="shared" si="149"/>
        <v>0.4166666667</v>
      </c>
      <c r="J130" s="2">
        <f t="shared" si="149"/>
        <v>12</v>
      </c>
      <c r="K130" s="22">
        <f t="shared" si="149"/>
        <v>1</v>
      </c>
      <c r="L130" s="2">
        <f t="shared" si="149"/>
        <v>0</v>
      </c>
      <c r="M130" s="7">
        <f t="shared" si="149"/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34</v>
      </c>
      <c r="B131" s="2">
        <f t="shared" ref="B131:M131" si="150">C121</f>
        <v>7</v>
      </c>
      <c r="C131" s="7">
        <f t="shared" si="150"/>
        <v>0.5</v>
      </c>
      <c r="D131" s="2">
        <f t="shared" si="150"/>
        <v>7</v>
      </c>
      <c r="E131" s="8">
        <f t="shared" si="150"/>
        <v>0.5</v>
      </c>
      <c r="F131" s="2">
        <f t="shared" si="150"/>
        <v>13</v>
      </c>
      <c r="G131" s="22">
        <f t="shared" si="150"/>
        <v>0.9285714286</v>
      </c>
      <c r="H131" s="2">
        <f t="shared" si="150"/>
        <v>1</v>
      </c>
      <c r="I131" s="8">
        <f t="shared" si="150"/>
        <v>0.07142857143</v>
      </c>
      <c r="J131" s="2">
        <f t="shared" si="150"/>
        <v>12</v>
      </c>
      <c r="K131" s="22">
        <f t="shared" si="150"/>
        <v>0.8571428571</v>
      </c>
      <c r="L131" s="2">
        <f t="shared" si="150"/>
        <v>2</v>
      </c>
      <c r="M131" s="7">
        <f t="shared" si="150"/>
        <v>0.1428571429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B134" s="7"/>
      <c r="C134" s="2"/>
      <c r="D134" s="2"/>
      <c r="E134" s="2"/>
      <c r="F134" s="7"/>
      <c r="G134" s="2"/>
      <c r="H134" s="2"/>
      <c r="I134" s="2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</sheetData>
  <mergeCells count="51">
    <mergeCell ref="G88:J88"/>
    <mergeCell ref="K88:N88"/>
    <mergeCell ref="G100:J100"/>
    <mergeCell ref="K100:N100"/>
    <mergeCell ref="O100:R100"/>
    <mergeCell ref="S100:V100"/>
    <mergeCell ref="W100:Z100"/>
    <mergeCell ref="C100:F100"/>
    <mergeCell ref="C112:F112"/>
    <mergeCell ref="G112:J112"/>
    <mergeCell ref="K112:N112"/>
    <mergeCell ref="O112:R112"/>
    <mergeCell ref="S112:V112"/>
    <mergeCell ref="W112:Z112"/>
    <mergeCell ref="O40:R40"/>
    <mergeCell ref="S40:V40"/>
    <mergeCell ref="C1:F1"/>
    <mergeCell ref="G1:J1"/>
    <mergeCell ref="K1:N1"/>
    <mergeCell ref="O1:R1"/>
    <mergeCell ref="S1:V1"/>
    <mergeCell ref="W1:Z1"/>
    <mergeCell ref="C40:F40"/>
    <mergeCell ref="W40:Z40"/>
    <mergeCell ref="G40:J40"/>
    <mergeCell ref="K40:N40"/>
    <mergeCell ref="G52:J52"/>
    <mergeCell ref="K52:N52"/>
    <mergeCell ref="O52:R52"/>
    <mergeCell ref="S52:V52"/>
    <mergeCell ref="W52:Z52"/>
    <mergeCell ref="C52:F52"/>
    <mergeCell ref="C64:F64"/>
    <mergeCell ref="G64:J64"/>
    <mergeCell ref="K64:N64"/>
    <mergeCell ref="O64:R64"/>
    <mergeCell ref="S64:V64"/>
    <mergeCell ref="W64:Z64"/>
    <mergeCell ref="O88:R88"/>
    <mergeCell ref="S88:V88"/>
    <mergeCell ref="C76:F76"/>
    <mergeCell ref="G76:J76"/>
    <mergeCell ref="K76:N76"/>
    <mergeCell ref="O76:R76"/>
    <mergeCell ref="S76:V76"/>
    <mergeCell ref="W76:Z76"/>
    <mergeCell ref="C88:F88"/>
    <mergeCell ref="W88:Z88"/>
    <mergeCell ref="B123:E123"/>
    <mergeCell ref="F123:I123"/>
    <mergeCell ref="J123:M1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86"/>
    <col customWidth="1" min="8" max="8" width="19.29"/>
  </cols>
  <sheetData>
    <row r="1">
      <c r="A1" s="4" t="s">
        <v>36</v>
      </c>
      <c r="B1" s="4">
        <v>4754.0</v>
      </c>
      <c r="F1" s="1"/>
      <c r="G1" s="1"/>
      <c r="H1" s="1" t="s">
        <v>13</v>
      </c>
      <c r="J1" s="23">
        <f>COUNTIFS(C6:C40,"&gt;0",D6:D40,"&gt;0",E6:E40,"=0")</f>
        <v>0</v>
      </c>
      <c r="K1" s="15">
        <f>COUNTIFS(C6:C40,"=0",D6:D40,"=0",E6:E40,"&gt;0")</f>
        <v>5</v>
      </c>
    </row>
    <row r="2">
      <c r="A2" s="4" t="s">
        <v>37</v>
      </c>
      <c r="B2" s="4">
        <v>564.0</v>
      </c>
      <c r="F2" s="1"/>
      <c r="G2" s="1"/>
      <c r="H2" s="1" t="s">
        <v>3</v>
      </c>
      <c r="I2" s="2">
        <f>COUNTIFS(C6:C40,"=0",E6:E40,"=0")</f>
        <v>4</v>
      </c>
      <c r="J2" s="15">
        <f>COUNTIFS(C6:C40,"&gt;0",E6:E40,"=0")</f>
        <v>0</v>
      </c>
    </row>
    <row r="3">
      <c r="A3" s="4" t="s">
        <v>38</v>
      </c>
      <c r="B3" s="4">
        <v>169.0</v>
      </c>
      <c r="F3" s="1"/>
      <c r="G3" s="1"/>
      <c r="H3" s="1" t="s">
        <v>39</v>
      </c>
      <c r="I3" s="2">
        <f>COUNTIFS(D6:D40,"=0",E6:E40,"=0")</f>
        <v>1</v>
      </c>
      <c r="J3" s="15">
        <f>COUNTIFS(D6:D40,"&gt;0",E6:E40,"=0")</f>
        <v>3</v>
      </c>
    </row>
    <row r="4">
      <c r="H4" s="1" t="s">
        <v>40</v>
      </c>
      <c r="I4" s="12">
        <f>COUNTIFS(C6:C40, "=0",D6:D40,"=0",E6:E40,"=0")</f>
        <v>1</v>
      </c>
      <c r="J4" s="4">
        <f>J3+J2-J1</f>
        <v>3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6</v>
      </c>
    </row>
    <row r="6">
      <c r="A6" s="24" t="s">
        <v>42</v>
      </c>
      <c r="B6" s="4" t="s">
        <v>43</v>
      </c>
      <c r="C6" s="4">
        <v>20.0</v>
      </c>
      <c r="D6" s="4">
        <v>1.0</v>
      </c>
      <c r="E6" s="4">
        <v>11.0</v>
      </c>
      <c r="F6" s="25" t="s">
        <v>44</v>
      </c>
    </row>
    <row r="7">
      <c r="B7" s="4" t="s">
        <v>45</v>
      </c>
      <c r="C7" s="4">
        <v>0.0</v>
      </c>
      <c r="D7" s="4">
        <v>1.0</v>
      </c>
      <c r="E7" s="4">
        <v>1.0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0.0</v>
      </c>
      <c r="D8" s="4">
        <v>0.0</v>
      </c>
      <c r="E8" s="4">
        <v>2.0</v>
      </c>
      <c r="H8" s="1" t="s">
        <v>47</v>
      </c>
      <c r="I8" s="12">
        <f t="shared" ref="I8:K8" si="1">COUNTIF(C6:C10,"&gt;0")</f>
        <v>2</v>
      </c>
      <c r="J8" s="12">
        <f t="shared" si="1"/>
        <v>4</v>
      </c>
      <c r="K8" s="12">
        <f t="shared" si="1"/>
        <v>5</v>
      </c>
      <c r="L8" s="2"/>
      <c r="M8" s="2"/>
      <c r="N8" s="2"/>
      <c r="O8" s="2"/>
    </row>
    <row r="9">
      <c r="B9" s="4" t="s">
        <v>48</v>
      </c>
      <c r="C9" s="4">
        <v>0.0</v>
      </c>
      <c r="D9" s="4">
        <v>1.0</v>
      </c>
      <c r="E9" s="4">
        <v>1.0</v>
      </c>
      <c r="H9" s="1" t="s">
        <v>49</v>
      </c>
      <c r="I9" s="12">
        <f t="shared" ref="I9:K9" si="2">COUNTIF(C6:C10,"=0")</f>
        <v>3</v>
      </c>
      <c r="J9" s="12">
        <f t="shared" si="2"/>
        <v>1</v>
      </c>
      <c r="K9" s="12">
        <f t="shared" si="2"/>
        <v>0</v>
      </c>
      <c r="L9" s="12">
        <f>COUNTIFS(C6:C10,"=0",E6:E10,"=0")</f>
        <v>0</v>
      </c>
      <c r="M9" s="2">
        <f>COUNTIFS(D6:D10,"=0",E6:E10,"=0")</f>
        <v>0</v>
      </c>
      <c r="N9" s="12">
        <f>COUNTIFS(C6:C10, "=0",D6:D10,"=0",E6:E10,"=0")</f>
        <v>0</v>
      </c>
      <c r="O9" s="12">
        <f>COUNTIFS(C6:C10,"=0",D6:D10,"=0")</f>
        <v>1</v>
      </c>
    </row>
    <row r="10">
      <c r="A10" s="26"/>
      <c r="B10" s="27" t="s">
        <v>50</v>
      </c>
      <c r="C10" s="27">
        <v>682.0</v>
      </c>
      <c r="D10" s="27">
        <v>4.0</v>
      </c>
      <c r="E10" s="27">
        <v>1.0</v>
      </c>
      <c r="F10" s="26"/>
      <c r="G10" s="26"/>
    </row>
    <row r="11">
      <c r="A11" s="24" t="s">
        <v>51</v>
      </c>
      <c r="B11" s="4" t="s">
        <v>43</v>
      </c>
      <c r="C11" s="4">
        <v>0.0</v>
      </c>
      <c r="D11" s="4">
        <v>1.0</v>
      </c>
      <c r="E11" s="4">
        <v>1.0</v>
      </c>
      <c r="F11" s="25" t="s">
        <v>52</v>
      </c>
    </row>
    <row r="12">
      <c r="B12" s="4" t="s">
        <v>45</v>
      </c>
      <c r="C12" s="4">
        <v>0.0</v>
      </c>
      <c r="D12" s="4">
        <v>1.0</v>
      </c>
      <c r="E12" s="4">
        <v>1.0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0.0</v>
      </c>
      <c r="D13" s="4">
        <v>3.0</v>
      </c>
      <c r="E13" s="4">
        <v>0.0</v>
      </c>
      <c r="H13" s="1" t="s">
        <v>47</v>
      </c>
      <c r="I13" s="12">
        <f t="shared" ref="I13:K13" si="3">COUNTIF(C11:C15,"&gt;0")</f>
        <v>0</v>
      </c>
      <c r="J13" s="12">
        <f t="shared" si="3"/>
        <v>5</v>
      </c>
      <c r="K13" s="12">
        <f t="shared" si="3"/>
        <v>3</v>
      </c>
      <c r="L13" s="2"/>
      <c r="M13" s="2"/>
      <c r="N13" s="2"/>
      <c r="O13" s="2"/>
    </row>
    <row r="14">
      <c r="B14" s="4" t="s">
        <v>48</v>
      </c>
      <c r="C14" s="4">
        <v>0.0</v>
      </c>
      <c r="D14" s="4">
        <v>3.0</v>
      </c>
      <c r="E14" s="4">
        <v>0.0</v>
      </c>
      <c r="H14" s="1" t="s">
        <v>49</v>
      </c>
      <c r="I14" s="12">
        <f t="shared" ref="I14:K14" si="4">COUNTIF(C11:C15,"=0")</f>
        <v>5</v>
      </c>
      <c r="J14" s="12">
        <f t="shared" si="4"/>
        <v>0</v>
      </c>
      <c r="K14" s="12">
        <f t="shared" si="4"/>
        <v>2</v>
      </c>
      <c r="L14" s="12">
        <f>COUNTIFS(C11:C15,"=0",E11:E15,"=0")</f>
        <v>2</v>
      </c>
      <c r="M14" s="2">
        <f>COUNTIFS(D11:D15,"=0",E11:E15,"=0")</f>
        <v>0</v>
      </c>
      <c r="N14" s="12">
        <f>COUNTIFS(C11:C15, "=0",D11:D15,"=0",E11:E15,"=0")</f>
        <v>0</v>
      </c>
      <c r="O14" s="12">
        <f>COUNTIFS(C11:C15,"=0",D11:D15,"=0")</f>
        <v>0</v>
      </c>
    </row>
    <row r="15">
      <c r="A15" s="26"/>
      <c r="B15" s="27" t="s">
        <v>50</v>
      </c>
      <c r="C15" s="27">
        <v>0.0</v>
      </c>
      <c r="D15" s="27">
        <v>2.0</v>
      </c>
      <c r="E15" s="27">
        <v>3.0</v>
      </c>
      <c r="F15" s="26"/>
      <c r="G15" s="26"/>
    </row>
    <row r="16">
      <c r="A16" s="24" t="s">
        <v>53</v>
      </c>
      <c r="B16" s="4" t="s">
        <v>43</v>
      </c>
      <c r="C16" s="4">
        <v>17.0</v>
      </c>
      <c r="D16" s="4">
        <v>1.0</v>
      </c>
      <c r="E16" s="4">
        <v>1.0</v>
      </c>
      <c r="F16" s="25" t="s">
        <v>54</v>
      </c>
    </row>
    <row r="17">
      <c r="B17" s="4" t="s">
        <v>45</v>
      </c>
      <c r="C17" s="4">
        <v>254.0</v>
      </c>
      <c r="D17" s="4">
        <v>1.0</v>
      </c>
      <c r="E17" s="4">
        <v>2.0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0.0</v>
      </c>
      <c r="D18" s="4">
        <v>0.0</v>
      </c>
      <c r="E18" s="4">
        <v>0.0</v>
      </c>
      <c r="H18" s="1" t="s">
        <v>47</v>
      </c>
      <c r="I18" s="12">
        <f t="shared" ref="I18:K18" si="5">COUNTIF(C16:C20,"&gt;0")</f>
        <v>2</v>
      </c>
      <c r="J18" s="12">
        <f t="shared" si="5"/>
        <v>2</v>
      </c>
      <c r="K18" s="12">
        <f t="shared" si="5"/>
        <v>4</v>
      </c>
      <c r="L18" s="2"/>
      <c r="M18" s="2"/>
      <c r="N18" s="2"/>
      <c r="O18" s="2"/>
    </row>
    <row r="19">
      <c r="B19" s="4" t="s">
        <v>48</v>
      </c>
      <c r="C19" s="4">
        <v>0.0</v>
      </c>
      <c r="D19" s="4">
        <v>0.0</v>
      </c>
      <c r="E19" s="4">
        <v>1.0</v>
      </c>
      <c r="H19" s="1" t="s">
        <v>49</v>
      </c>
      <c r="I19" s="12">
        <f t="shared" ref="I19:K19" si="6">COUNTIF(C16:C20,"=0")</f>
        <v>3</v>
      </c>
      <c r="J19" s="12">
        <f t="shared" si="6"/>
        <v>3</v>
      </c>
      <c r="K19" s="12">
        <f t="shared" si="6"/>
        <v>1</v>
      </c>
      <c r="L19" s="12">
        <f>COUNTIFS(C16:C20,"=0",E16:E20,"=0")</f>
        <v>1</v>
      </c>
      <c r="M19" s="2">
        <f>COUNTIFS(D16:D20,"=0",E16:E20,"=0")</f>
        <v>1</v>
      </c>
      <c r="N19" s="12">
        <f>COUNTIFS(C16:C20, "=0",D16:D20,"=0",E16:E20,"=0")</f>
        <v>1</v>
      </c>
      <c r="O19" s="12">
        <f>COUNTIFS(C16:C20,"=0",D16:D20,"=0")</f>
        <v>3</v>
      </c>
    </row>
    <row r="20">
      <c r="A20" s="26"/>
      <c r="B20" s="27" t="s">
        <v>50</v>
      </c>
      <c r="C20" s="27">
        <v>0.0</v>
      </c>
      <c r="D20" s="27">
        <v>0.0</v>
      </c>
      <c r="E20" s="27">
        <v>2.0</v>
      </c>
      <c r="F20" s="26"/>
      <c r="G20" s="26"/>
    </row>
    <row r="21">
      <c r="A21" s="24" t="s">
        <v>55</v>
      </c>
      <c r="B21" s="4" t="s">
        <v>43</v>
      </c>
      <c r="C21" s="28">
        <v>0.0</v>
      </c>
      <c r="D21" s="28">
        <v>0.0</v>
      </c>
      <c r="E21" s="28">
        <v>3.0</v>
      </c>
      <c r="F21" s="25" t="s">
        <v>56</v>
      </c>
    </row>
    <row r="22">
      <c r="B22" s="4" t="s">
        <v>45</v>
      </c>
      <c r="C22" s="28">
        <v>0.0</v>
      </c>
      <c r="D22" s="28">
        <v>1.0</v>
      </c>
      <c r="E22" s="28">
        <v>6.0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0.0</v>
      </c>
      <c r="D23" s="28">
        <v>0.0</v>
      </c>
      <c r="E23" s="28">
        <v>2.0</v>
      </c>
      <c r="H23" s="1" t="s">
        <v>47</v>
      </c>
      <c r="I23" s="12">
        <f t="shared" ref="I23:K23" si="7">COUNTIF(C21:C25,"&gt;0")</f>
        <v>1</v>
      </c>
      <c r="J23" s="12">
        <f t="shared" si="7"/>
        <v>3</v>
      </c>
      <c r="K23" s="12">
        <f t="shared" si="7"/>
        <v>5</v>
      </c>
      <c r="L23" s="2"/>
      <c r="M23" s="2"/>
      <c r="N23" s="2"/>
      <c r="O23" s="2"/>
    </row>
    <row r="24">
      <c r="B24" s="4" t="s">
        <v>48</v>
      </c>
      <c r="C24" s="28">
        <v>0.0</v>
      </c>
      <c r="D24" s="28">
        <v>1.0</v>
      </c>
      <c r="E24" s="28">
        <v>1.0</v>
      </c>
      <c r="H24" s="1" t="s">
        <v>49</v>
      </c>
      <c r="I24" s="12">
        <f t="shared" ref="I24:K24" si="8">COUNTIF(C21:C25,"=0")</f>
        <v>4</v>
      </c>
      <c r="J24" s="12">
        <f t="shared" si="8"/>
        <v>2</v>
      </c>
      <c r="K24" s="12">
        <f t="shared" si="8"/>
        <v>0</v>
      </c>
      <c r="L24" s="12">
        <f>COUNTIFS(C21:C25,"=0",E21:E25,"=0")</f>
        <v>0</v>
      </c>
      <c r="M24" s="2">
        <f>COUNTIFS(D21:D25,"=0",E21:E25,"=0")</f>
        <v>0</v>
      </c>
      <c r="N24" s="12">
        <f>COUNTIFS(C21:C25, "=0",D21:D25,"=0",E21:E25,"=0")</f>
        <v>0</v>
      </c>
      <c r="O24" s="12">
        <f>COUNTIFS(C21:C25,"=0",D21:D25,"=0")</f>
        <v>2</v>
      </c>
    </row>
    <row r="25">
      <c r="A25" s="26"/>
      <c r="B25" s="27" t="s">
        <v>50</v>
      </c>
      <c r="C25" s="29">
        <v>218.0</v>
      </c>
      <c r="D25" s="29">
        <v>3.0</v>
      </c>
      <c r="E25" s="29">
        <v>7.0</v>
      </c>
      <c r="F25" s="26"/>
      <c r="G25" s="26"/>
    </row>
    <row r="26">
      <c r="A26" s="24" t="s">
        <v>57</v>
      </c>
      <c r="B26" s="4" t="s">
        <v>43</v>
      </c>
      <c r="C26" s="4">
        <v>17.0</v>
      </c>
      <c r="D26" s="4">
        <v>2.0</v>
      </c>
      <c r="E26" s="4">
        <v>1.0</v>
      </c>
      <c r="F26" s="25" t="s">
        <v>58</v>
      </c>
    </row>
    <row r="27">
      <c r="B27" s="4" t="s">
        <v>45</v>
      </c>
      <c r="C27" s="4">
        <v>218.0</v>
      </c>
      <c r="D27" s="4">
        <v>3.0</v>
      </c>
      <c r="E27" s="4">
        <v>7.0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65.0</v>
      </c>
      <c r="D28" s="4">
        <v>2.0</v>
      </c>
      <c r="E28" s="4">
        <v>1.0</v>
      </c>
      <c r="H28" s="1" t="s">
        <v>47</v>
      </c>
      <c r="I28" s="12">
        <f t="shared" ref="I28:K28" si="9">COUNTIF(C26:C30,"&gt;0")</f>
        <v>4</v>
      </c>
      <c r="J28" s="12">
        <f t="shared" si="9"/>
        <v>5</v>
      </c>
      <c r="K28" s="12">
        <f t="shared" si="9"/>
        <v>4</v>
      </c>
      <c r="L28" s="2"/>
      <c r="M28" s="2"/>
      <c r="N28" s="2"/>
      <c r="O28" s="2"/>
    </row>
    <row r="29">
      <c r="B29" s="4" t="s">
        <v>48</v>
      </c>
      <c r="C29" s="4">
        <v>0.0</v>
      </c>
      <c r="D29" s="4">
        <v>5.0</v>
      </c>
      <c r="E29" s="4">
        <v>0.0</v>
      </c>
      <c r="H29" s="1" t="s">
        <v>49</v>
      </c>
      <c r="I29" s="12">
        <f t="shared" ref="I29:K29" si="10">COUNTIF(C26:C30,"=0")</f>
        <v>1</v>
      </c>
      <c r="J29" s="12">
        <f t="shared" si="10"/>
        <v>0</v>
      </c>
      <c r="K29" s="12">
        <f t="shared" si="10"/>
        <v>1</v>
      </c>
      <c r="L29" s="12">
        <f>COUNTIFS(C26:C30,"=0",E26:E30,"=0")</f>
        <v>1</v>
      </c>
      <c r="M29" s="2">
        <f>COUNTIFS(D26:D30,"=0",E26:E30,"=0")</f>
        <v>0</v>
      </c>
      <c r="N29" s="12">
        <f>COUNTIFS(C26:C30, "=0",D26:D30,"=0",E26:E30,"=0")</f>
        <v>0</v>
      </c>
      <c r="O29" s="12">
        <f>COUNTIFS(C26:C30,"=0",D26:D30,"=0")</f>
        <v>0</v>
      </c>
    </row>
    <row r="30">
      <c r="A30" s="26"/>
      <c r="B30" s="27" t="s">
        <v>50</v>
      </c>
      <c r="C30" s="27">
        <v>682.0</v>
      </c>
      <c r="D30" s="27">
        <v>5.0</v>
      </c>
      <c r="E30" s="27">
        <v>1.0</v>
      </c>
      <c r="F30" s="26"/>
      <c r="G30" s="26"/>
    </row>
    <row r="31">
      <c r="A31" s="24" t="s">
        <v>59</v>
      </c>
      <c r="B31" s="4" t="s">
        <v>43</v>
      </c>
      <c r="C31" s="4">
        <v>55.0</v>
      </c>
      <c r="D31" s="4">
        <v>9.0</v>
      </c>
      <c r="E31" s="4">
        <v>15.0</v>
      </c>
      <c r="F31" s="25" t="s">
        <v>60</v>
      </c>
    </row>
    <row r="32">
      <c r="B32" s="4" t="s">
        <v>45</v>
      </c>
      <c r="C32" s="4">
        <v>1.0</v>
      </c>
      <c r="D32" s="4">
        <v>5.0</v>
      </c>
      <c r="E32" s="4">
        <v>1.0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C33" s="4">
        <v>7.0</v>
      </c>
      <c r="D33" s="4">
        <v>6.0</v>
      </c>
      <c r="E33" s="4">
        <v>6.0</v>
      </c>
      <c r="H33" s="1" t="s">
        <v>47</v>
      </c>
      <c r="I33" s="12">
        <f t="shared" ref="I33:K33" si="11">COUNTIF(C31:C35,"&gt;0")</f>
        <v>5</v>
      </c>
      <c r="J33" s="12">
        <f t="shared" si="11"/>
        <v>5</v>
      </c>
      <c r="K33" s="12">
        <f t="shared" si="11"/>
        <v>5</v>
      </c>
      <c r="L33" s="2"/>
      <c r="M33" s="2"/>
      <c r="N33" s="2"/>
      <c r="O33" s="2"/>
    </row>
    <row r="34">
      <c r="B34" s="4" t="s">
        <v>48</v>
      </c>
      <c r="C34" s="4">
        <v>18.0</v>
      </c>
      <c r="D34" s="4">
        <v>10.0</v>
      </c>
      <c r="E34" s="4">
        <v>13.0</v>
      </c>
      <c r="H34" s="1" t="s">
        <v>49</v>
      </c>
      <c r="I34" s="12">
        <f t="shared" ref="I34:K34" si="12">COUNTIF(C31:C35,"=0")</f>
        <v>0</v>
      </c>
      <c r="J34" s="12">
        <f t="shared" si="12"/>
        <v>0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0</v>
      </c>
    </row>
    <row r="35">
      <c r="A35" s="26"/>
      <c r="B35" s="27" t="s">
        <v>50</v>
      </c>
      <c r="C35" s="27">
        <v>244.0</v>
      </c>
      <c r="D35" s="27">
        <v>7.0</v>
      </c>
      <c r="E35" s="27">
        <v>5.0</v>
      </c>
      <c r="F35" s="26"/>
      <c r="G35" s="26"/>
    </row>
    <row r="36">
      <c r="A36" s="24" t="s">
        <v>61</v>
      </c>
      <c r="B36" s="4" t="s">
        <v>43</v>
      </c>
      <c r="C36" s="4">
        <v>353.0</v>
      </c>
      <c r="D36" s="4">
        <v>6.0</v>
      </c>
      <c r="E36" s="4">
        <v>8.0</v>
      </c>
      <c r="F36" s="25" t="s">
        <v>62</v>
      </c>
    </row>
    <row r="37">
      <c r="B37" s="4" t="s">
        <v>45</v>
      </c>
      <c r="C37" s="4">
        <v>146.0</v>
      </c>
      <c r="D37" s="4">
        <v>1.0</v>
      </c>
      <c r="E37" s="4">
        <v>10.0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C38" s="4">
        <v>0.0</v>
      </c>
      <c r="D38" s="4">
        <v>2.0</v>
      </c>
      <c r="E38" s="4">
        <v>4.0</v>
      </c>
      <c r="H38" s="1" t="s">
        <v>47</v>
      </c>
      <c r="I38" s="12">
        <f t="shared" ref="I38:K38" si="13">COUNTIF(C36:C40,"&gt;0")</f>
        <v>2</v>
      </c>
      <c r="J38" s="12">
        <f t="shared" si="13"/>
        <v>5</v>
      </c>
      <c r="K38" s="12">
        <f t="shared" si="13"/>
        <v>5</v>
      </c>
      <c r="L38" s="2"/>
      <c r="M38" s="2"/>
      <c r="N38" s="2"/>
      <c r="O38" s="2"/>
    </row>
    <row r="39">
      <c r="B39" s="4" t="s">
        <v>48</v>
      </c>
      <c r="C39" s="4">
        <v>0.0</v>
      </c>
      <c r="D39" s="4">
        <v>2.0</v>
      </c>
      <c r="E39" s="4">
        <v>5.0</v>
      </c>
      <c r="H39" s="1" t="s">
        <v>49</v>
      </c>
      <c r="I39" s="12">
        <f t="shared" ref="I39:K39" si="14">COUNTIF(C36:C40,"=0")</f>
        <v>3</v>
      </c>
      <c r="J39" s="12">
        <f t="shared" si="14"/>
        <v>0</v>
      </c>
      <c r="K39" s="12">
        <f t="shared" si="14"/>
        <v>0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>
        <v>0.0</v>
      </c>
      <c r="D40" s="27">
        <v>1.0</v>
      </c>
      <c r="E40" s="27">
        <v>6.0</v>
      </c>
      <c r="F40" s="26"/>
      <c r="G40" s="26"/>
    </row>
    <row r="41">
      <c r="A41" s="4" t="s">
        <v>11</v>
      </c>
      <c r="C41" s="15">
        <f t="shared" ref="C41:E41" si="15">COUNTIF(C6:C40,"&gt;0")</f>
        <v>16</v>
      </c>
      <c r="D41" s="15">
        <f t="shared" si="15"/>
        <v>29</v>
      </c>
      <c r="E41" s="15">
        <f t="shared" si="15"/>
        <v>31</v>
      </c>
    </row>
    <row r="42">
      <c r="A42" s="4" t="s">
        <v>63</v>
      </c>
      <c r="C42" s="14">
        <f t="shared" ref="C42:E42" si="16">(C41 / COUNT(C6:C40))</f>
        <v>0.4571428571</v>
      </c>
      <c r="D42" s="14">
        <f t="shared" si="16"/>
        <v>0.8285714286</v>
      </c>
      <c r="E42" s="14">
        <f t="shared" si="16"/>
        <v>0.8857142857</v>
      </c>
    </row>
    <row r="43">
      <c r="A43" s="4" t="s">
        <v>13</v>
      </c>
      <c r="C43" s="15">
        <f t="shared" ref="C43:E43" si="17">COUNTIF(C6:C40,"=0")</f>
        <v>19</v>
      </c>
      <c r="D43" s="15">
        <f t="shared" si="17"/>
        <v>6</v>
      </c>
      <c r="E43" s="15">
        <f t="shared" si="17"/>
        <v>4</v>
      </c>
    </row>
    <row r="44">
      <c r="A44" s="4" t="s">
        <v>64</v>
      </c>
      <c r="C44" s="14">
        <f t="shared" ref="C44:E44" si="18">(C43 / COUNT(C6:C40))</f>
        <v>0.5428571429</v>
      </c>
      <c r="D44" s="14">
        <f t="shared" si="18"/>
        <v>0.1714285714</v>
      </c>
      <c r="E44" s="14">
        <f t="shared" si="18"/>
        <v>0.1142857143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71"/>
    <col customWidth="1" min="8" max="8" width="19.29"/>
  </cols>
  <sheetData>
    <row r="1">
      <c r="A1" s="4" t="s">
        <v>36</v>
      </c>
      <c r="B1" s="4">
        <v>3091.0</v>
      </c>
      <c r="F1" s="1"/>
      <c r="G1" s="1"/>
      <c r="H1" s="1" t="s">
        <v>13</v>
      </c>
      <c r="J1" s="23">
        <f>COUNTIFS(C6:C40,"&gt;0",D6:D40,"&gt;0",E6:E40,"=0")</f>
        <v>1</v>
      </c>
      <c r="K1" s="23">
        <f>COUNTIFS(C6:C40,"=0",D6:D40,"=0",E6:E40,"&gt;0")</f>
        <v>13</v>
      </c>
    </row>
    <row r="2">
      <c r="A2" s="4" t="s">
        <v>37</v>
      </c>
      <c r="B2" s="4">
        <v>4970.0</v>
      </c>
      <c r="F2" s="1"/>
      <c r="G2" s="1"/>
      <c r="H2" s="1" t="s">
        <v>3</v>
      </c>
      <c r="I2" s="2">
        <f>COUNTIFS(C6:C40,"=0",E6:E40,"=0")</f>
        <v>4</v>
      </c>
      <c r="J2" s="15">
        <f>COUNTIFS(C6:C40,"&gt;0",E6:E40,"=0")</f>
        <v>1</v>
      </c>
    </row>
    <row r="3">
      <c r="A3" s="4" t="s">
        <v>38</v>
      </c>
      <c r="B3" s="4">
        <v>1100.0</v>
      </c>
      <c r="F3" s="1"/>
      <c r="G3" s="1"/>
      <c r="H3" s="1" t="s">
        <v>39</v>
      </c>
      <c r="I3" s="2">
        <f>COUNTIFS(D6:D40,"=0",E6:E40,"=0")</f>
        <v>4</v>
      </c>
      <c r="J3" s="15">
        <f>COUNTIFS(D6:D40,"&gt;0",E6:E40,"=0")</f>
        <v>1</v>
      </c>
    </row>
    <row r="4">
      <c r="H4" s="1" t="s">
        <v>40</v>
      </c>
      <c r="I4" s="12">
        <f>COUNTIFS(C6:C40, "=0",D6:D40,"=0",E6:E40,"=0")</f>
        <v>4</v>
      </c>
      <c r="J4" s="4">
        <f>J3+J2-J1</f>
        <v>1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17</v>
      </c>
    </row>
    <row r="6">
      <c r="A6" s="24" t="s">
        <v>42</v>
      </c>
      <c r="B6" s="4" t="s">
        <v>43</v>
      </c>
      <c r="C6" s="4">
        <v>0.0</v>
      </c>
      <c r="D6" s="4">
        <v>0.0</v>
      </c>
      <c r="E6" s="4">
        <v>148.0</v>
      </c>
      <c r="F6" s="25" t="s">
        <v>44</v>
      </c>
    </row>
    <row r="7">
      <c r="B7" s="4" t="s">
        <v>45</v>
      </c>
      <c r="C7" s="4">
        <v>0.0</v>
      </c>
      <c r="D7" s="4">
        <v>0.0</v>
      </c>
      <c r="E7" s="4">
        <v>0.0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0.0</v>
      </c>
      <c r="D8" s="4">
        <v>0.0</v>
      </c>
      <c r="E8" s="4">
        <v>52.0</v>
      </c>
      <c r="H8" s="1" t="s">
        <v>47</v>
      </c>
      <c r="I8" s="12">
        <f t="shared" ref="I8:K8" si="1">COUNTIF(C6:C10,"&gt;0")</f>
        <v>0</v>
      </c>
      <c r="J8" s="12">
        <f t="shared" si="1"/>
        <v>0</v>
      </c>
      <c r="K8" s="12">
        <f t="shared" si="1"/>
        <v>3</v>
      </c>
      <c r="L8" s="2"/>
      <c r="M8" s="2"/>
      <c r="N8" s="2"/>
      <c r="O8" s="2"/>
    </row>
    <row r="9">
      <c r="B9" s="4" t="s">
        <v>48</v>
      </c>
      <c r="C9" s="4">
        <v>0.0</v>
      </c>
      <c r="D9" s="4">
        <v>0.0</v>
      </c>
      <c r="E9" s="4">
        <v>0.0</v>
      </c>
      <c r="H9" s="1" t="s">
        <v>49</v>
      </c>
      <c r="I9" s="12">
        <f t="shared" ref="I9:K9" si="2">COUNTIF(C6:C10,"=0")</f>
        <v>5</v>
      </c>
      <c r="J9" s="12">
        <f t="shared" si="2"/>
        <v>5</v>
      </c>
      <c r="K9" s="12">
        <f t="shared" si="2"/>
        <v>2</v>
      </c>
      <c r="L9" s="12">
        <f>COUNTIFS(C6:C10,"=0",E6:E10,"=0")</f>
        <v>2</v>
      </c>
      <c r="M9" s="2">
        <f>COUNTIFS(D6:D10,"=0",E6:E10,"=0")</f>
        <v>2</v>
      </c>
      <c r="N9" s="12">
        <f>COUNTIFS(C6:C10, "=0",D6:D10,"=0",E6:E10,"=0")</f>
        <v>2</v>
      </c>
      <c r="O9" s="12">
        <f>COUNTIFS(C6:C10,"=0",D6:D10,"=0")</f>
        <v>5</v>
      </c>
    </row>
    <row r="10">
      <c r="A10" s="26"/>
      <c r="B10" s="27" t="s">
        <v>50</v>
      </c>
      <c r="C10" s="27">
        <v>0.0</v>
      </c>
      <c r="D10" s="27">
        <v>0.0</v>
      </c>
      <c r="E10" s="27">
        <v>34.0</v>
      </c>
      <c r="F10" s="26"/>
      <c r="G10" s="26"/>
    </row>
    <row r="11">
      <c r="A11" s="24" t="s">
        <v>51</v>
      </c>
      <c r="B11" s="4" t="s">
        <v>43</v>
      </c>
      <c r="C11" s="4">
        <v>0.0</v>
      </c>
      <c r="D11" s="4">
        <v>0.0</v>
      </c>
      <c r="E11" s="4">
        <v>0.0</v>
      </c>
      <c r="F11" s="25" t="s">
        <v>52</v>
      </c>
    </row>
    <row r="12">
      <c r="B12" s="4" t="s">
        <v>45</v>
      </c>
      <c r="C12" s="4">
        <v>0.0</v>
      </c>
      <c r="D12" s="4">
        <v>0.0</v>
      </c>
      <c r="E12" s="4">
        <v>0.0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0.0</v>
      </c>
      <c r="D13" s="4">
        <v>8.0</v>
      </c>
      <c r="E13" s="4">
        <v>548.0</v>
      </c>
      <c r="H13" s="1" t="s">
        <v>47</v>
      </c>
      <c r="I13" s="12">
        <f t="shared" ref="I13:K13" si="3">COUNTIF(C11:C15,"&gt;0")</f>
        <v>1</v>
      </c>
      <c r="J13" s="12">
        <f t="shared" si="3"/>
        <v>2</v>
      </c>
      <c r="K13" s="12">
        <f t="shared" si="3"/>
        <v>2</v>
      </c>
      <c r="L13" s="2"/>
      <c r="M13" s="2"/>
      <c r="N13" s="2"/>
      <c r="O13" s="2"/>
    </row>
    <row r="14">
      <c r="B14" s="4" t="s">
        <v>48</v>
      </c>
      <c r="C14" s="4">
        <v>0.0</v>
      </c>
      <c r="D14" s="4">
        <v>0.0</v>
      </c>
      <c r="E14" s="4">
        <v>189.0</v>
      </c>
      <c r="H14" s="1" t="s">
        <v>49</v>
      </c>
      <c r="I14" s="12">
        <f t="shared" ref="I14:K14" si="4">COUNTIF(C11:C15,"=0")</f>
        <v>4</v>
      </c>
      <c r="J14" s="12">
        <f t="shared" si="4"/>
        <v>3</v>
      </c>
      <c r="K14" s="12">
        <f t="shared" si="4"/>
        <v>3</v>
      </c>
      <c r="L14" s="12">
        <f>COUNTIFS(C11:C15,"=0",E11:E15,"=0")</f>
        <v>2</v>
      </c>
      <c r="M14" s="2">
        <f>COUNTIFS(D11:D15,"=0",E11:E15,"=0")</f>
        <v>2</v>
      </c>
      <c r="N14" s="12">
        <f>COUNTIFS(C11:C15, "=0",D11:D15,"=0",E11:E15,"=0")</f>
        <v>2</v>
      </c>
      <c r="O14" s="12">
        <f>COUNTIFS(C11:C15,"=0",D11:D15,"=0")</f>
        <v>3</v>
      </c>
    </row>
    <row r="15">
      <c r="A15" s="26"/>
      <c r="B15" s="27" t="s">
        <v>50</v>
      </c>
      <c r="C15" s="27">
        <v>2.0</v>
      </c>
      <c r="D15" s="27">
        <v>3.0</v>
      </c>
      <c r="E15" s="27">
        <v>0.0</v>
      </c>
      <c r="F15" s="26"/>
      <c r="G15" s="26"/>
    </row>
    <row r="16">
      <c r="A16" s="24" t="s">
        <v>53</v>
      </c>
      <c r="B16" s="4" t="s">
        <v>43</v>
      </c>
      <c r="C16" s="4">
        <v>0.0</v>
      </c>
      <c r="D16" s="4">
        <v>0.0</v>
      </c>
      <c r="E16" s="4">
        <v>2.0</v>
      </c>
      <c r="F16" s="25" t="s">
        <v>54</v>
      </c>
    </row>
    <row r="17">
      <c r="B17" s="4" t="s">
        <v>45</v>
      </c>
      <c r="C17" s="4">
        <v>4.0</v>
      </c>
      <c r="D17" s="4">
        <v>4.0</v>
      </c>
      <c r="E17" s="4">
        <v>3.0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0.0</v>
      </c>
      <c r="D18" s="4">
        <v>0.0</v>
      </c>
      <c r="E18" s="4">
        <v>5.0</v>
      </c>
      <c r="H18" s="1" t="s">
        <v>47</v>
      </c>
      <c r="I18" s="12">
        <f t="shared" ref="I18:K18" si="5">COUNTIF(C16:C20,"&gt;0")</f>
        <v>2</v>
      </c>
      <c r="J18" s="12">
        <f t="shared" si="5"/>
        <v>2</v>
      </c>
      <c r="K18" s="12">
        <f t="shared" si="5"/>
        <v>5</v>
      </c>
      <c r="L18" s="2"/>
      <c r="M18" s="2"/>
      <c r="N18" s="2"/>
      <c r="O18" s="2"/>
    </row>
    <row r="19">
      <c r="B19" s="4" t="s">
        <v>48</v>
      </c>
      <c r="C19" s="4">
        <v>1.0</v>
      </c>
      <c r="D19" s="4">
        <v>1.0</v>
      </c>
      <c r="E19" s="4">
        <v>5.0</v>
      </c>
      <c r="H19" s="1" t="s">
        <v>49</v>
      </c>
      <c r="I19" s="12">
        <f t="shared" ref="I19:K19" si="6">COUNTIF(C16:C20,"=0")</f>
        <v>3</v>
      </c>
      <c r="J19" s="12">
        <f t="shared" si="6"/>
        <v>3</v>
      </c>
      <c r="K19" s="12">
        <f t="shared" si="6"/>
        <v>0</v>
      </c>
      <c r="L19" s="12">
        <f>COUNTIFS(C16:C20,"=0",E16:E20,"=0")</f>
        <v>0</v>
      </c>
      <c r="M19" s="2">
        <f>COUNTIFS(D16:D20,"=0",E16:E20,"=0")</f>
        <v>0</v>
      </c>
      <c r="N19" s="12">
        <f>COUNTIFS(C16:C20, "=0",D16:D20,"=0",E16:E20,"=0")</f>
        <v>0</v>
      </c>
      <c r="O19" s="12">
        <f>COUNTIFS(C16:C20,"=0",D16:D20,"=0")</f>
        <v>3</v>
      </c>
    </row>
    <row r="20">
      <c r="A20" s="26"/>
      <c r="B20" s="27" t="s">
        <v>50</v>
      </c>
      <c r="C20" s="27">
        <v>0.0</v>
      </c>
      <c r="D20" s="27">
        <v>0.0</v>
      </c>
      <c r="E20" s="27">
        <v>5.0</v>
      </c>
      <c r="F20" s="26"/>
      <c r="G20" s="26"/>
    </row>
    <row r="21">
      <c r="A21" s="24" t="s">
        <v>55</v>
      </c>
      <c r="B21" s="4" t="s">
        <v>43</v>
      </c>
      <c r="C21" s="28">
        <v>0.0</v>
      </c>
      <c r="D21" s="28">
        <v>2.0</v>
      </c>
      <c r="E21" s="28">
        <v>7.0</v>
      </c>
      <c r="F21" s="25" t="s">
        <v>65</v>
      </c>
    </row>
    <row r="22">
      <c r="B22" s="4" t="s">
        <v>45</v>
      </c>
      <c r="C22" s="28">
        <v>5.0</v>
      </c>
      <c r="D22" s="28">
        <v>2.0</v>
      </c>
      <c r="E22" s="28">
        <v>5.0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2.0</v>
      </c>
      <c r="D23" s="28">
        <v>0.0</v>
      </c>
      <c r="E23" s="28">
        <v>29.0</v>
      </c>
      <c r="H23" s="1" t="s">
        <v>47</v>
      </c>
      <c r="I23" s="12">
        <f t="shared" ref="I23:K23" si="7">COUNTIF(C21:C25,"&gt;0")</f>
        <v>4</v>
      </c>
      <c r="J23" s="12">
        <f t="shared" si="7"/>
        <v>3</v>
      </c>
      <c r="K23" s="12">
        <f t="shared" si="7"/>
        <v>5</v>
      </c>
      <c r="L23" s="2"/>
      <c r="M23" s="2"/>
      <c r="N23" s="2"/>
      <c r="O23" s="2"/>
    </row>
    <row r="24">
      <c r="B24" s="4" t="s">
        <v>48</v>
      </c>
      <c r="C24" s="28">
        <v>1.0</v>
      </c>
      <c r="D24" s="28">
        <v>0.0</v>
      </c>
      <c r="E24" s="28">
        <v>6.0</v>
      </c>
      <c r="H24" s="1" t="s">
        <v>49</v>
      </c>
      <c r="I24" s="12">
        <f t="shared" ref="I24:K24" si="8">COUNTIF(C21:C25,"=0")</f>
        <v>1</v>
      </c>
      <c r="J24" s="12">
        <f t="shared" si="8"/>
        <v>2</v>
      </c>
      <c r="K24" s="12">
        <f t="shared" si="8"/>
        <v>0</v>
      </c>
      <c r="L24" s="12">
        <f>COUNTIFS(C21:C25,"=0",E21:E25,"=0")</f>
        <v>0</v>
      </c>
      <c r="M24" s="2">
        <f>COUNTIFS(D21:D25,"=0",E21:E25,"=0")</f>
        <v>0</v>
      </c>
      <c r="N24" s="12">
        <f>COUNTIFS(C21:C25, "=0",D21:D25,"=0",E21:E25,"=0")</f>
        <v>0</v>
      </c>
      <c r="O24" s="12">
        <f>COUNTIFS(C21:C25,"=0",D21:D25,"=0")</f>
        <v>0</v>
      </c>
    </row>
    <row r="25">
      <c r="A25" s="26"/>
      <c r="B25" s="27" t="s">
        <v>50</v>
      </c>
      <c r="C25" s="29">
        <v>1.0</v>
      </c>
      <c r="D25" s="29">
        <v>2.0</v>
      </c>
      <c r="E25" s="29">
        <v>6.0</v>
      </c>
      <c r="F25" s="26"/>
      <c r="G25" s="26"/>
    </row>
    <row r="26">
      <c r="A26" s="24" t="s">
        <v>57</v>
      </c>
      <c r="B26" s="4" t="s">
        <v>43</v>
      </c>
      <c r="C26" s="4">
        <v>0.0</v>
      </c>
      <c r="D26" s="4">
        <v>0.0</v>
      </c>
      <c r="E26" s="4">
        <v>7.0</v>
      </c>
      <c r="F26" s="25" t="s">
        <v>58</v>
      </c>
    </row>
    <row r="27">
      <c r="B27" s="4" t="s">
        <v>45</v>
      </c>
      <c r="C27" s="4">
        <v>0.0</v>
      </c>
      <c r="D27" s="4">
        <v>0.0</v>
      </c>
      <c r="E27" s="4">
        <v>5.0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0.0</v>
      </c>
      <c r="D28" s="4">
        <v>0.0</v>
      </c>
      <c r="E28" s="4">
        <v>5.0</v>
      </c>
      <c r="H28" s="1" t="s">
        <v>47</v>
      </c>
      <c r="I28" s="12">
        <f t="shared" ref="I28:K28" si="9">COUNTIF(C26:C30,"&gt;0")</f>
        <v>1</v>
      </c>
      <c r="J28" s="12">
        <f t="shared" si="9"/>
        <v>2</v>
      </c>
      <c r="K28" s="12">
        <f t="shared" si="9"/>
        <v>5</v>
      </c>
      <c r="L28" s="2"/>
      <c r="M28" s="2"/>
      <c r="N28" s="2"/>
      <c r="O28" s="2"/>
    </row>
    <row r="29">
      <c r="B29" s="4" t="s">
        <v>48</v>
      </c>
      <c r="C29" s="4">
        <v>2.0</v>
      </c>
      <c r="D29" s="4">
        <v>2.0</v>
      </c>
      <c r="E29" s="4">
        <v>5.0</v>
      </c>
      <c r="H29" s="1" t="s">
        <v>49</v>
      </c>
      <c r="I29" s="12">
        <f t="shared" ref="I29:K29" si="10">COUNTIF(C26:C30,"=0")</f>
        <v>4</v>
      </c>
      <c r="J29" s="12">
        <f t="shared" si="10"/>
        <v>3</v>
      </c>
      <c r="K29" s="12">
        <f t="shared" si="10"/>
        <v>0</v>
      </c>
      <c r="L29" s="12">
        <f>COUNTIFS(C26:C30,"=0",E26:E30,"=0")</f>
        <v>0</v>
      </c>
      <c r="M29" s="2">
        <f>COUNTIFS(D26:D30,"=0",E26:E30,"=0")</f>
        <v>0</v>
      </c>
      <c r="N29" s="12">
        <f>COUNTIFS(C26:C30, "=0",D26:D30,"=0",E26:E30,"=0")</f>
        <v>0</v>
      </c>
      <c r="O29" s="12">
        <f>COUNTIFS(C26:C30,"=0",D26:D30,"=0")</f>
        <v>3</v>
      </c>
    </row>
    <row r="30">
      <c r="A30" s="26"/>
      <c r="B30" s="27" t="s">
        <v>50</v>
      </c>
      <c r="C30" s="27">
        <v>0.0</v>
      </c>
      <c r="D30" s="27">
        <v>2.0</v>
      </c>
      <c r="E30" s="27">
        <v>28.0</v>
      </c>
      <c r="F30" s="26"/>
      <c r="G30" s="26"/>
    </row>
    <row r="31">
      <c r="A31" s="24" t="s">
        <v>59</v>
      </c>
      <c r="B31" s="4" t="s">
        <v>43</v>
      </c>
      <c r="C31" s="4">
        <v>0.0</v>
      </c>
      <c r="D31" s="4">
        <v>0.0</v>
      </c>
      <c r="E31" s="4">
        <v>8.0</v>
      </c>
      <c r="F31" s="25" t="s">
        <v>60</v>
      </c>
    </row>
    <row r="32">
      <c r="B32" s="4" t="s">
        <v>45</v>
      </c>
      <c r="C32" s="4">
        <v>0.0</v>
      </c>
      <c r="D32" s="4">
        <v>0.0</v>
      </c>
      <c r="E32" s="4">
        <v>6.0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C33" s="4">
        <v>0.0</v>
      </c>
      <c r="D33" s="4">
        <v>0.0</v>
      </c>
      <c r="E33" s="4">
        <v>9.0</v>
      </c>
      <c r="H33" s="1" t="s">
        <v>47</v>
      </c>
      <c r="I33" s="12">
        <f t="shared" ref="I33:K33" si="11">COUNTIF(C31:C35,"&gt;0")</f>
        <v>0</v>
      </c>
      <c r="J33" s="12">
        <f t="shared" si="11"/>
        <v>0</v>
      </c>
      <c r="K33" s="12">
        <f t="shared" si="11"/>
        <v>3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3</v>
      </c>
      <c r="J34" s="12">
        <f t="shared" si="12"/>
        <v>3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3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C36" s="4">
        <v>0.0</v>
      </c>
      <c r="D36" s="4">
        <v>1.0</v>
      </c>
      <c r="E36" s="4">
        <v>18.0</v>
      </c>
      <c r="F36" s="25" t="s">
        <v>62</v>
      </c>
    </row>
    <row r="37">
      <c r="B37" s="4" t="s">
        <v>45</v>
      </c>
      <c r="C37" s="4">
        <v>1.0</v>
      </c>
      <c r="D37" s="4">
        <v>6.0</v>
      </c>
      <c r="E37" s="4">
        <v>5.0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H38" s="1" t="s">
        <v>47</v>
      </c>
      <c r="I38" s="12">
        <f t="shared" ref="I38:K38" si="13">COUNTIF(C36:C40,"&gt;0")</f>
        <v>1</v>
      </c>
      <c r="J38" s="12">
        <f t="shared" si="13"/>
        <v>2</v>
      </c>
      <c r="K38" s="12">
        <f t="shared" si="13"/>
        <v>2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1</v>
      </c>
      <c r="J39" s="12">
        <f t="shared" si="14"/>
        <v>0</v>
      </c>
      <c r="K39" s="12">
        <f t="shared" si="14"/>
        <v>0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9</v>
      </c>
      <c r="D41" s="15">
        <f t="shared" si="15"/>
        <v>11</v>
      </c>
      <c r="E41" s="15">
        <f t="shared" si="15"/>
        <v>25</v>
      </c>
    </row>
    <row r="42">
      <c r="A42" s="4" t="s">
        <v>63</v>
      </c>
      <c r="C42" s="14">
        <f t="shared" ref="C42:E42" si="16">(C41 / COUNT(C6:C40))</f>
        <v>0.3</v>
      </c>
      <c r="D42" s="14">
        <f t="shared" si="16"/>
        <v>0.3666666667</v>
      </c>
      <c r="E42" s="14">
        <f t="shared" si="16"/>
        <v>0.8333333333</v>
      </c>
    </row>
    <row r="43">
      <c r="A43" s="4" t="s">
        <v>13</v>
      </c>
      <c r="C43" s="15">
        <f t="shared" ref="C43:E43" si="17">COUNTIF(C6:C40,"=0")</f>
        <v>21</v>
      </c>
      <c r="D43" s="15">
        <f t="shared" si="17"/>
        <v>19</v>
      </c>
      <c r="E43" s="15">
        <f t="shared" si="17"/>
        <v>5</v>
      </c>
    </row>
    <row r="44">
      <c r="A44" s="4" t="s">
        <v>64</v>
      </c>
      <c r="C44" s="14">
        <f t="shared" ref="C44:E44" si="18">(C43 / COUNT(C6:C40))</f>
        <v>0.7</v>
      </c>
      <c r="D44" s="14">
        <f t="shared" si="18"/>
        <v>0.6333333333</v>
      </c>
      <c r="E44" s="14">
        <f t="shared" si="18"/>
        <v>0.1666666667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>
        <v>3630.0</v>
      </c>
      <c r="F1" s="1"/>
      <c r="G1" s="1"/>
      <c r="H1" s="1" t="s">
        <v>13</v>
      </c>
      <c r="J1" s="23">
        <f>COUNTIFS(C6:C40,"&gt;0",D6:D40,"&gt;0",E6:E40,"=0")</f>
        <v>3</v>
      </c>
      <c r="K1" s="23">
        <f>COUNTIFS(C6:C40,"=0",D6:D40,"=0",E6:E40,"&gt;0")</f>
        <v>4</v>
      </c>
    </row>
    <row r="2">
      <c r="A2" s="4" t="s">
        <v>37</v>
      </c>
      <c r="B2" s="4">
        <v>407.0</v>
      </c>
      <c r="F2" s="1"/>
      <c r="G2" s="1"/>
      <c r="H2" s="1" t="s">
        <v>3</v>
      </c>
      <c r="I2" s="2">
        <f>COUNTIFS(C6:C40,"=0",E6:E40,"=0")</f>
        <v>5</v>
      </c>
      <c r="J2" s="15">
        <f>COUNTIFS(C6:C40,"&gt;0",E6:E40,"=0")</f>
        <v>3</v>
      </c>
    </row>
    <row r="3">
      <c r="A3" s="4" t="s">
        <v>38</v>
      </c>
      <c r="B3" s="4">
        <v>195.0</v>
      </c>
      <c r="F3" s="1"/>
      <c r="G3" s="1"/>
      <c r="H3" s="1" t="s">
        <v>39</v>
      </c>
      <c r="I3" s="2">
        <f>COUNTIFS(D6:D40,"=0",E6:E40,"=0")</f>
        <v>5</v>
      </c>
      <c r="J3" s="15">
        <f>COUNTIFS(D6:D40,"&gt;0",E6:E40,"=0")</f>
        <v>3</v>
      </c>
    </row>
    <row r="4">
      <c r="H4" s="1" t="s">
        <v>40</v>
      </c>
      <c r="I4" s="12">
        <f>COUNTIFS(C6:C40, "=0",D6:D40,"=0",E6:E40,"=0")</f>
        <v>5</v>
      </c>
      <c r="J4" s="4">
        <f>J3+J2-J1</f>
        <v>3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9</v>
      </c>
    </row>
    <row r="6">
      <c r="A6" s="24" t="s">
        <v>42</v>
      </c>
      <c r="B6" s="4" t="s">
        <v>43</v>
      </c>
      <c r="C6" s="4">
        <v>0.0</v>
      </c>
      <c r="D6" s="4">
        <v>5.0</v>
      </c>
      <c r="E6" s="4">
        <v>7.0</v>
      </c>
      <c r="F6" s="25" t="s">
        <v>44</v>
      </c>
    </row>
    <row r="7">
      <c r="B7" s="4" t="s">
        <v>45</v>
      </c>
      <c r="C7" s="4">
        <v>0.0</v>
      </c>
      <c r="D7" s="4">
        <v>0.0</v>
      </c>
      <c r="E7" s="4">
        <v>0.0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0.0</v>
      </c>
      <c r="D8" s="4">
        <v>0.0</v>
      </c>
      <c r="E8" s="4">
        <v>0.0</v>
      </c>
      <c r="H8" s="1" t="s">
        <v>47</v>
      </c>
      <c r="I8" s="12">
        <f t="shared" ref="I8:K8" si="1">COUNTIF(C6:C10,"&gt;0")</f>
        <v>0</v>
      </c>
      <c r="J8" s="12">
        <f t="shared" si="1"/>
        <v>2</v>
      </c>
      <c r="K8" s="12">
        <f t="shared" si="1"/>
        <v>2</v>
      </c>
      <c r="L8" s="2"/>
      <c r="M8" s="2"/>
      <c r="N8" s="2"/>
      <c r="O8" s="2"/>
    </row>
    <row r="9">
      <c r="B9" s="4" t="s">
        <v>48</v>
      </c>
      <c r="C9" s="4">
        <v>0.0</v>
      </c>
      <c r="D9" s="4">
        <v>3.0</v>
      </c>
      <c r="E9" s="4">
        <v>5.0</v>
      </c>
      <c r="H9" s="1" t="s">
        <v>49</v>
      </c>
      <c r="I9" s="12">
        <f t="shared" ref="I9:K9" si="2">COUNTIF(C6:C10,"=0")</f>
        <v>5</v>
      </c>
      <c r="J9" s="12">
        <f t="shared" si="2"/>
        <v>3</v>
      </c>
      <c r="K9" s="12">
        <f t="shared" si="2"/>
        <v>3</v>
      </c>
      <c r="L9" s="12">
        <f>COUNTIFS(C6:C10,"=0",E6:E10,"=0")</f>
        <v>3</v>
      </c>
      <c r="M9" s="2">
        <f>COUNTIFS(D6:D10,"=0",E6:E10,"=0")</f>
        <v>3</v>
      </c>
      <c r="N9" s="12">
        <f>COUNTIFS(C6:C10, "=0",D6:D10,"=0",E6:E10,"=0")</f>
        <v>3</v>
      </c>
      <c r="O9" s="12">
        <f>COUNTIFS(C6:C10,"=0",D6:D10,"=0")</f>
        <v>3</v>
      </c>
    </row>
    <row r="10">
      <c r="A10" s="26"/>
      <c r="B10" s="27" t="s">
        <v>50</v>
      </c>
      <c r="C10" s="27">
        <v>0.0</v>
      </c>
      <c r="D10" s="27">
        <v>0.0</v>
      </c>
      <c r="E10" s="27">
        <v>0.0</v>
      </c>
      <c r="F10" s="26"/>
      <c r="G10" s="26"/>
    </row>
    <row r="11">
      <c r="A11" s="24" t="s">
        <v>51</v>
      </c>
      <c r="B11" s="4" t="s">
        <v>43</v>
      </c>
      <c r="C11" s="4">
        <v>0.0</v>
      </c>
      <c r="D11" s="4">
        <v>5.0</v>
      </c>
      <c r="E11" s="4">
        <v>3.0</v>
      </c>
      <c r="F11" s="25" t="s">
        <v>52</v>
      </c>
    </row>
    <row r="12">
      <c r="B12" s="4" t="s">
        <v>45</v>
      </c>
      <c r="C12" s="4">
        <v>0.0</v>
      </c>
      <c r="D12" s="4">
        <v>2.0</v>
      </c>
      <c r="E12" s="4">
        <v>4.0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0.0</v>
      </c>
      <c r="D13" s="4">
        <v>0.0</v>
      </c>
      <c r="E13" s="4">
        <v>2.0</v>
      </c>
      <c r="H13" s="1" t="s">
        <v>47</v>
      </c>
      <c r="I13" s="12">
        <f t="shared" ref="I13:K13" si="3">COUNTIF(C11:C15,"&gt;0")</f>
        <v>0</v>
      </c>
      <c r="J13" s="12">
        <f t="shared" si="3"/>
        <v>2</v>
      </c>
      <c r="K13" s="12">
        <f t="shared" si="3"/>
        <v>4</v>
      </c>
      <c r="L13" s="2"/>
      <c r="M13" s="2"/>
      <c r="N13" s="2"/>
      <c r="O13" s="2"/>
    </row>
    <row r="14">
      <c r="B14" s="4" t="s">
        <v>48</v>
      </c>
      <c r="C14" s="4">
        <v>0.0</v>
      </c>
      <c r="D14" s="4">
        <v>0.0</v>
      </c>
      <c r="E14" s="4">
        <v>0.0</v>
      </c>
      <c r="H14" s="1" t="s">
        <v>49</v>
      </c>
      <c r="I14" s="12">
        <f t="shared" ref="I14:K14" si="4">COUNTIF(C11:C15,"=0")</f>
        <v>5</v>
      </c>
      <c r="J14" s="12">
        <f t="shared" si="4"/>
        <v>3</v>
      </c>
      <c r="K14" s="12">
        <f t="shared" si="4"/>
        <v>1</v>
      </c>
      <c r="L14" s="12">
        <f>COUNTIFS(C11:C15,"=0",E11:E15,"=0")</f>
        <v>1</v>
      </c>
      <c r="M14" s="2">
        <f>COUNTIFS(D11:D15,"=0",E11:E15,"=0")</f>
        <v>1</v>
      </c>
      <c r="N14" s="12">
        <f>COUNTIFS(C11:C15, "=0",D11:D15,"=0",E11:E15,"=0")</f>
        <v>1</v>
      </c>
      <c r="O14" s="12">
        <f>COUNTIFS(C11:C15,"=0",D11:D15,"=0")</f>
        <v>3</v>
      </c>
    </row>
    <row r="15">
      <c r="A15" s="26"/>
      <c r="B15" s="27" t="s">
        <v>50</v>
      </c>
      <c r="C15" s="27">
        <v>0.0</v>
      </c>
      <c r="D15" s="27">
        <v>0.0</v>
      </c>
      <c r="E15" s="27">
        <v>1.0</v>
      </c>
      <c r="F15" s="26"/>
      <c r="G15" s="26"/>
    </row>
    <row r="16">
      <c r="A16" s="24" t="s">
        <v>53</v>
      </c>
      <c r="B16" s="4" t="s">
        <v>43</v>
      </c>
      <c r="C16" s="4">
        <v>0.0</v>
      </c>
      <c r="D16" s="4">
        <v>0.0</v>
      </c>
      <c r="E16" s="4">
        <v>1.0</v>
      </c>
      <c r="F16" s="25" t="s">
        <v>54</v>
      </c>
    </row>
    <row r="17">
      <c r="B17" s="4" t="s">
        <v>45</v>
      </c>
      <c r="C17" s="4">
        <v>0.0</v>
      </c>
      <c r="D17" s="4">
        <v>0.0</v>
      </c>
      <c r="E17" s="4">
        <v>1.0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1.0</v>
      </c>
      <c r="D18" s="4">
        <v>0.0</v>
      </c>
      <c r="E18" s="4">
        <v>2.0</v>
      </c>
      <c r="H18" s="1" t="s">
        <v>47</v>
      </c>
      <c r="I18" s="12">
        <f t="shared" ref="I18:K18" si="5">COUNTIF(C16:C20,"&gt;0")</f>
        <v>3</v>
      </c>
      <c r="J18" s="12">
        <f t="shared" si="5"/>
        <v>2</v>
      </c>
      <c r="K18" s="12">
        <f t="shared" si="5"/>
        <v>3</v>
      </c>
      <c r="L18" s="2"/>
      <c r="M18" s="2"/>
      <c r="N18" s="2"/>
      <c r="O18" s="2"/>
    </row>
    <row r="19">
      <c r="B19" s="4" t="s">
        <v>48</v>
      </c>
      <c r="C19" s="4">
        <v>3.0</v>
      </c>
      <c r="D19" s="4">
        <v>1.0</v>
      </c>
      <c r="E19" s="4">
        <v>0.0</v>
      </c>
      <c r="H19" s="1" t="s">
        <v>49</v>
      </c>
      <c r="I19" s="12">
        <f t="shared" ref="I19:K19" si="6">COUNTIF(C16:C20,"=0")</f>
        <v>2</v>
      </c>
      <c r="J19" s="12">
        <f t="shared" si="6"/>
        <v>3</v>
      </c>
      <c r="K19" s="12">
        <f t="shared" si="6"/>
        <v>2</v>
      </c>
      <c r="L19" s="12">
        <f>COUNTIFS(C16:C20,"=0",E16:E20,"=0")</f>
        <v>0</v>
      </c>
      <c r="M19" s="2">
        <f>COUNTIFS(D16:D20,"=0",E16:E20,"=0")</f>
        <v>0</v>
      </c>
      <c r="N19" s="12">
        <f>COUNTIFS(C16:C20, "=0",D16:D20,"=0",E16:E20,"=0")</f>
        <v>0</v>
      </c>
      <c r="O19" s="12">
        <f>COUNTIFS(C16:C20,"=0",D16:D20,"=0")</f>
        <v>2</v>
      </c>
    </row>
    <row r="20">
      <c r="A20" s="26"/>
      <c r="B20" s="27" t="s">
        <v>50</v>
      </c>
      <c r="C20" s="27">
        <v>1.0</v>
      </c>
      <c r="D20" s="27">
        <v>1.0</v>
      </c>
      <c r="E20" s="27">
        <v>0.0</v>
      </c>
      <c r="F20" s="26"/>
      <c r="G20" s="26"/>
    </row>
    <row r="21">
      <c r="A21" s="24" t="s">
        <v>55</v>
      </c>
      <c r="B21" s="4" t="s">
        <v>43</v>
      </c>
      <c r="C21" s="28">
        <v>42.0</v>
      </c>
      <c r="D21" s="28">
        <v>1.0</v>
      </c>
      <c r="E21" s="28">
        <v>2.0</v>
      </c>
      <c r="F21" s="25" t="s">
        <v>65</v>
      </c>
    </row>
    <row r="22">
      <c r="B22" s="4" t="s">
        <v>45</v>
      </c>
      <c r="C22" s="28">
        <v>46.0</v>
      </c>
      <c r="D22" s="28">
        <v>1.0</v>
      </c>
      <c r="E22" s="28">
        <v>32.0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0.0</v>
      </c>
      <c r="D23" s="28">
        <v>0.0</v>
      </c>
      <c r="E23" s="28">
        <v>0.0</v>
      </c>
      <c r="H23" s="1" t="s">
        <v>47</v>
      </c>
      <c r="I23" s="12">
        <f t="shared" ref="I23:K23" si="7">COUNTIF(C21:C25,"&gt;0")</f>
        <v>2</v>
      </c>
      <c r="J23" s="12">
        <f t="shared" si="7"/>
        <v>2</v>
      </c>
      <c r="K23" s="12">
        <f t="shared" si="7"/>
        <v>2</v>
      </c>
      <c r="L23" s="2"/>
      <c r="M23" s="2"/>
      <c r="N23" s="2"/>
      <c r="O23" s="2"/>
    </row>
    <row r="24">
      <c r="B24" s="4" t="s">
        <v>48</v>
      </c>
      <c r="C24" s="28"/>
      <c r="D24" s="28"/>
      <c r="E24" s="28"/>
      <c r="H24" s="1" t="s">
        <v>49</v>
      </c>
      <c r="I24" s="12">
        <f t="shared" ref="I24:K24" si="8">COUNTIF(C21:C25,"=0")</f>
        <v>1</v>
      </c>
      <c r="J24" s="12">
        <f t="shared" si="8"/>
        <v>1</v>
      </c>
      <c r="K24" s="12">
        <f t="shared" si="8"/>
        <v>1</v>
      </c>
      <c r="L24" s="12">
        <f>COUNTIFS(C21:C25,"=0",E21:E25,"=0")</f>
        <v>1</v>
      </c>
      <c r="M24" s="2">
        <f>COUNTIFS(D21:D25,"=0",E21:E25,"=0")</f>
        <v>1</v>
      </c>
      <c r="N24" s="12">
        <f>COUNTIFS(C21:C25, "=0",D21:D25,"=0",E21:E25,"=0")</f>
        <v>1</v>
      </c>
      <c r="O24" s="12">
        <f>COUNTIFS(C21:C25,"=0",D21:D25,"=0")</f>
        <v>1</v>
      </c>
    </row>
    <row r="25">
      <c r="A25" s="26"/>
      <c r="B25" s="27" t="s">
        <v>50</v>
      </c>
      <c r="C25" s="29"/>
      <c r="D25" s="29"/>
      <c r="E25" s="29"/>
      <c r="F25" s="26"/>
      <c r="G25" s="26"/>
    </row>
    <row r="26">
      <c r="A26" s="24" t="s">
        <v>57</v>
      </c>
      <c r="B26" s="4" t="s">
        <v>43</v>
      </c>
      <c r="C26" s="4">
        <v>123.0</v>
      </c>
      <c r="D26" s="4">
        <v>3.0</v>
      </c>
      <c r="E26" s="4">
        <v>0.0</v>
      </c>
      <c r="F26" s="25" t="s">
        <v>58</v>
      </c>
    </row>
    <row r="27">
      <c r="B27" s="4" t="s">
        <v>45</v>
      </c>
      <c r="C27" s="4">
        <v>2.0</v>
      </c>
      <c r="D27" s="4">
        <v>2.0</v>
      </c>
      <c r="E27" s="4">
        <v>1.0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758.0</v>
      </c>
      <c r="D28" s="4">
        <v>1.0</v>
      </c>
      <c r="E28" s="4">
        <v>1.0</v>
      </c>
      <c r="H28" s="1" t="s">
        <v>47</v>
      </c>
      <c r="I28" s="12">
        <f t="shared" ref="I28:K28" si="9">COUNTIF(C26:C30,"&gt;0")</f>
        <v>3</v>
      </c>
      <c r="J28" s="12">
        <f t="shared" si="9"/>
        <v>3</v>
      </c>
      <c r="K28" s="12">
        <f t="shared" si="9"/>
        <v>2</v>
      </c>
      <c r="L28" s="2"/>
      <c r="M28" s="2"/>
      <c r="N28" s="2"/>
      <c r="O28" s="2"/>
    </row>
    <row r="29">
      <c r="B29" s="4" t="s">
        <v>48</v>
      </c>
      <c r="H29" s="1" t="s">
        <v>49</v>
      </c>
      <c r="I29" s="12">
        <f t="shared" ref="I29:K29" si="10">COUNTIF(C26:C30,"=0")</f>
        <v>0</v>
      </c>
      <c r="J29" s="12">
        <f t="shared" si="10"/>
        <v>0</v>
      </c>
      <c r="K29" s="12">
        <f t="shared" si="10"/>
        <v>1</v>
      </c>
      <c r="L29" s="12">
        <f>COUNTIFS(C26:C30,"=0",E26:E30,"=0")</f>
        <v>0</v>
      </c>
      <c r="M29" s="2">
        <f>COUNTIFS(D26:D30,"=0",E26:E30,"=0")</f>
        <v>0</v>
      </c>
      <c r="N29" s="12">
        <f>COUNTIFS(C26:C30, "=0",D26:D30,"=0",E26:E30,"=0")</f>
        <v>0</v>
      </c>
      <c r="O29" s="12">
        <f>COUNTIFS(C26:C30,"=0",D26:D30,"=0")</f>
        <v>0</v>
      </c>
    </row>
    <row r="30">
      <c r="A30" s="26"/>
      <c r="B30" s="27" t="s">
        <v>50</v>
      </c>
      <c r="C30" s="27"/>
      <c r="D30" s="27"/>
      <c r="E30" s="27"/>
      <c r="F30" s="26"/>
      <c r="G30" s="26"/>
    </row>
    <row r="31">
      <c r="A31" s="24" t="s">
        <v>59</v>
      </c>
      <c r="B31" s="4" t="s">
        <v>43</v>
      </c>
      <c r="F31" s="25" t="s">
        <v>60</v>
      </c>
    </row>
    <row r="32">
      <c r="B32" s="4" t="s">
        <v>45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H33" s="1" t="s">
        <v>47</v>
      </c>
      <c r="I33" s="12">
        <f t="shared" ref="I33:K33" si="11">COUNTIF(C31:C35,"&gt;0")</f>
        <v>0</v>
      </c>
      <c r="J33" s="12">
        <f t="shared" si="11"/>
        <v>0</v>
      </c>
      <c r="K33" s="12">
        <f t="shared" si="11"/>
        <v>0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0</v>
      </c>
      <c r="J34" s="12">
        <f t="shared" si="12"/>
        <v>0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0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F36" s="25" t="s">
        <v>62</v>
      </c>
    </row>
    <row r="37">
      <c r="B37" s="4" t="s">
        <v>45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H38" s="1" t="s">
        <v>47</v>
      </c>
      <c r="I38" s="12">
        <f t="shared" ref="I38:K38" si="13">COUNTIF(C36:C40,"&gt;0")</f>
        <v>0</v>
      </c>
      <c r="J38" s="12">
        <f t="shared" si="13"/>
        <v>0</v>
      </c>
      <c r="K38" s="12">
        <f t="shared" si="13"/>
        <v>0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0</v>
      </c>
      <c r="J39" s="12">
        <f t="shared" si="14"/>
        <v>0</v>
      </c>
      <c r="K39" s="12">
        <f t="shared" si="14"/>
        <v>0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8</v>
      </c>
      <c r="D41" s="15">
        <f t="shared" si="15"/>
        <v>11</v>
      </c>
      <c r="E41" s="15">
        <f t="shared" si="15"/>
        <v>13</v>
      </c>
    </row>
    <row r="42">
      <c r="A42" s="4" t="s">
        <v>63</v>
      </c>
      <c r="C42" s="14">
        <f t="shared" ref="C42:E42" si="16">(C41 / COUNT(C6:C40))</f>
        <v>0.380952381</v>
      </c>
      <c r="D42" s="14">
        <f t="shared" si="16"/>
        <v>0.5238095238</v>
      </c>
      <c r="E42" s="14">
        <f t="shared" si="16"/>
        <v>0.619047619</v>
      </c>
    </row>
    <row r="43">
      <c r="A43" s="4" t="s">
        <v>13</v>
      </c>
      <c r="C43" s="15">
        <f t="shared" ref="C43:E43" si="17">COUNTIF(C6:C40,"=0")</f>
        <v>13</v>
      </c>
      <c r="D43" s="15">
        <f t="shared" si="17"/>
        <v>10</v>
      </c>
      <c r="E43" s="15">
        <f t="shared" si="17"/>
        <v>8</v>
      </c>
    </row>
    <row r="44">
      <c r="A44" s="4" t="s">
        <v>64</v>
      </c>
      <c r="C44" s="14">
        <f t="shared" ref="C44:E44" si="18">(C43 / COUNT(C6:C40))</f>
        <v>0.619047619</v>
      </c>
      <c r="D44" s="14">
        <f t="shared" si="18"/>
        <v>0.4761904762</v>
      </c>
      <c r="E44" s="14">
        <f t="shared" si="18"/>
        <v>0.380952381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>
        <v>1738.0</v>
      </c>
      <c r="F1" s="1"/>
      <c r="G1" s="1"/>
      <c r="H1" s="1" t="s">
        <v>13</v>
      </c>
      <c r="J1" s="23">
        <f>COUNTIFS(C6:C40,"&gt;0",D6:D40,"&gt;0",E6:E40,"=0")</f>
        <v>7</v>
      </c>
      <c r="K1" s="23">
        <f>COUNTIFS(C6:C40,"=0",D6:D40,"=0",E6:E40,"&gt;0")</f>
        <v>7</v>
      </c>
    </row>
    <row r="2">
      <c r="A2" s="4" t="s">
        <v>37</v>
      </c>
      <c r="B2" s="4">
        <v>1857.0</v>
      </c>
      <c r="F2" s="1"/>
      <c r="G2" s="1"/>
      <c r="H2" s="1" t="s">
        <v>3</v>
      </c>
      <c r="I2" s="2">
        <f>COUNTIFS(C6:C40,"=0",E6:E40,"=0")</f>
        <v>2</v>
      </c>
      <c r="J2" s="15">
        <f>COUNTIFS(C6:C40,"&gt;0",E6:E40,"=0")</f>
        <v>7</v>
      </c>
    </row>
    <row r="3">
      <c r="A3" s="4" t="s">
        <v>38</v>
      </c>
      <c r="B3" s="4">
        <v>835.0</v>
      </c>
      <c r="F3" s="1"/>
      <c r="G3" s="1"/>
      <c r="H3" s="1" t="s">
        <v>39</v>
      </c>
      <c r="I3" s="2">
        <f>COUNTIFS(D6:D40,"=0",E6:E40,"=0")</f>
        <v>2</v>
      </c>
      <c r="J3" s="15">
        <f>COUNTIFS(D6:D40,"&gt;0",E6:E40,"=0")</f>
        <v>7</v>
      </c>
    </row>
    <row r="4">
      <c r="H4" s="1" t="s">
        <v>40</v>
      </c>
      <c r="I4" s="12">
        <f>COUNTIFS(C6:C40, "=0",D6:D40,"=0",E6:E40,"=0")</f>
        <v>2</v>
      </c>
      <c r="J4" s="4">
        <f>J3+J2-J1</f>
        <v>7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9</v>
      </c>
    </row>
    <row r="6">
      <c r="A6" s="24" t="s">
        <v>42</v>
      </c>
      <c r="B6" s="4" t="s">
        <v>43</v>
      </c>
      <c r="C6" s="4">
        <v>1.0</v>
      </c>
      <c r="D6" s="4">
        <v>1.0</v>
      </c>
      <c r="E6" s="4">
        <v>8.0</v>
      </c>
      <c r="F6" s="25" t="s">
        <v>66</v>
      </c>
    </row>
    <row r="7">
      <c r="B7" s="4" t="s">
        <v>45</v>
      </c>
      <c r="C7" s="4">
        <v>0.0</v>
      </c>
      <c r="D7" s="4">
        <v>0.0</v>
      </c>
      <c r="E7" s="4">
        <v>28.0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16.0</v>
      </c>
      <c r="D8" s="4">
        <v>1.0</v>
      </c>
      <c r="E8" s="4">
        <v>0.0</v>
      </c>
      <c r="H8" s="1" t="s">
        <v>47</v>
      </c>
      <c r="I8" s="12">
        <f t="shared" ref="I8:K8" si="1">COUNTIF(C6:C10,"&gt;0")</f>
        <v>4</v>
      </c>
      <c r="J8" s="12">
        <f t="shared" si="1"/>
        <v>4</v>
      </c>
      <c r="K8" s="12">
        <f t="shared" si="1"/>
        <v>4</v>
      </c>
      <c r="L8" s="2"/>
      <c r="M8" s="2"/>
      <c r="N8" s="2"/>
      <c r="O8" s="2"/>
    </row>
    <row r="9">
      <c r="B9" s="4" t="s">
        <v>48</v>
      </c>
      <c r="C9" s="4">
        <v>331.0</v>
      </c>
      <c r="D9" s="4">
        <v>9.0</v>
      </c>
      <c r="E9" s="4">
        <v>200.0</v>
      </c>
      <c r="H9" s="1" t="s">
        <v>49</v>
      </c>
      <c r="I9" s="12">
        <f t="shared" ref="I9:K9" si="2">COUNTIF(C6:C10,"=0")</f>
        <v>1</v>
      </c>
      <c r="J9" s="12">
        <f t="shared" si="2"/>
        <v>1</v>
      </c>
      <c r="K9" s="12">
        <f t="shared" si="2"/>
        <v>1</v>
      </c>
      <c r="L9" s="12">
        <f>COUNTIFS(C6:C10,"=0",E6:E10,"=0")</f>
        <v>0</v>
      </c>
      <c r="M9" s="2">
        <f>COUNTIFS(D6:D10,"=0",E6:E10,"=0")</f>
        <v>0</v>
      </c>
      <c r="N9" s="12">
        <f>COUNTIFS(C6:C10, "=0",D6:D10,"=0",E6:E10,"=0")</f>
        <v>0</v>
      </c>
      <c r="O9" s="12">
        <f>COUNTIFS(C6:C10,"=0",D6:D10,"=0")</f>
        <v>1</v>
      </c>
    </row>
    <row r="10">
      <c r="A10" s="26"/>
      <c r="B10" s="27" t="s">
        <v>50</v>
      </c>
      <c r="C10" s="27">
        <v>5.0</v>
      </c>
      <c r="D10" s="27">
        <v>14.0</v>
      </c>
      <c r="E10" s="27">
        <v>44.0</v>
      </c>
      <c r="F10" s="26"/>
      <c r="G10" s="26"/>
    </row>
    <row r="11">
      <c r="A11" s="24" t="s">
        <v>51</v>
      </c>
      <c r="B11" s="4" t="s">
        <v>43</v>
      </c>
      <c r="C11" s="4">
        <v>0.0</v>
      </c>
      <c r="D11" s="4">
        <v>0.0</v>
      </c>
      <c r="E11" s="4">
        <v>8.0</v>
      </c>
      <c r="F11" s="25" t="s">
        <v>52</v>
      </c>
    </row>
    <row r="12">
      <c r="B12" s="4" t="s">
        <v>45</v>
      </c>
      <c r="C12" s="4">
        <v>12.0</v>
      </c>
      <c r="D12" s="4">
        <v>9.0</v>
      </c>
      <c r="E12" s="4">
        <v>0.0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6.0</v>
      </c>
      <c r="D13" s="4">
        <v>8.0</v>
      </c>
      <c r="E13" s="4">
        <v>0.0</v>
      </c>
      <c r="H13" s="1" t="s">
        <v>47</v>
      </c>
      <c r="I13" s="12">
        <f t="shared" ref="I13:K13" si="3">COUNTIF(C11:C15,"&gt;0")</f>
        <v>2</v>
      </c>
      <c r="J13" s="12">
        <f t="shared" si="3"/>
        <v>2</v>
      </c>
      <c r="K13" s="12">
        <f t="shared" si="3"/>
        <v>2</v>
      </c>
      <c r="L13" s="2"/>
      <c r="M13" s="2"/>
      <c r="N13" s="2"/>
      <c r="O13" s="2"/>
    </row>
    <row r="14">
      <c r="B14" s="4" t="s">
        <v>48</v>
      </c>
      <c r="C14" s="4">
        <v>0.0</v>
      </c>
      <c r="D14" s="4">
        <v>0.0</v>
      </c>
      <c r="E14" s="4">
        <v>11.0</v>
      </c>
      <c r="H14" s="1" t="s">
        <v>49</v>
      </c>
      <c r="I14" s="12">
        <f t="shared" ref="I14:K14" si="4">COUNTIF(C11:C15,"=0")</f>
        <v>3</v>
      </c>
      <c r="J14" s="12">
        <f t="shared" si="4"/>
        <v>3</v>
      </c>
      <c r="K14" s="12">
        <f t="shared" si="4"/>
        <v>3</v>
      </c>
      <c r="L14" s="12">
        <f>COUNTIFS(C11:C15,"=0",E11:E15,"=0")</f>
        <v>1</v>
      </c>
      <c r="M14" s="2">
        <f>COUNTIFS(D11:D15,"=0",E11:E15,"=0")</f>
        <v>1</v>
      </c>
      <c r="N14" s="12">
        <f>COUNTIFS(C11:C15, "=0",D11:D15,"=0",E11:E15,"=0")</f>
        <v>1</v>
      </c>
      <c r="O14" s="12">
        <f>COUNTIFS(C11:C15,"=0",D11:D15,"=0")</f>
        <v>3</v>
      </c>
    </row>
    <row r="15">
      <c r="A15" s="26"/>
      <c r="B15" s="27" t="s">
        <v>50</v>
      </c>
      <c r="C15" s="27">
        <v>0.0</v>
      </c>
      <c r="D15" s="27">
        <v>0.0</v>
      </c>
      <c r="E15" s="27">
        <v>0.0</v>
      </c>
      <c r="F15" s="26"/>
      <c r="G15" s="26"/>
    </row>
    <row r="16">
      <c r="A16" s="24" t="s">
        <v>53</v>
      </c>
      <c r="B16" s="4" t="s">
        <v>43</v>
      </c>
      <c r="C16" s="4">
        <v>0.0</v>
      </c>
      <c r="D16" s="4">
        <v>0.0</v>
      </c>
      <c r="E16" s="4">
        <v>10.0</v>
      </c>
      <c r="F16" s="25" t="s">
        <v>54</v>
      </c>
    </row>
    <row r="17">
      <c r="B17" s="4" t="s">
        <v>45</v>
      </c>
      <c r="C17" s="4">
        <v>0.0</v>
      </c>
      <c r="D17" s="4">
        <v>0.0</v>
      </c>
      <c r="E17" s="4">
        <v>8.0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5.0</v>
      </c>
      <c r="D18" s="4">
        <v>3.0</v>
      </c>
      <c r="E18" s="4">
        <v>4.0</v>
      </c>
      <c r="H18" s="1" t="s">
        <v>47</v>
      </c>
      <c r="I18" s="12">
        <f t="shared" ref="I18:K18" si="5">COUNTIF(C16:C20,"&gt;0")</f>
        <v>3</v>
      </c>
      <c r="J18" s="12">
        <f t="shared" si="5"/>
        <v>3</v>
      </c>
      <c r="K18" s="12">
        <f t="shared" si="5"/>
        <v>4</v>
      </c>
      <c r="L18" s="2"/>
      <c r="M18" s="2"/>
      <c r="N18" s="2"/>
      <c r="O18" s="2"/>
    </row>
    <row r="19">
      <c r="B19" s="4" t="s">
        <v>48</v>
      </c>
      <c r="C19" s="4">
        <v>6.0</v>
      </c>
      <c r="D19" s="4">
        <v>3.0</v>
      </c>
      <c r="E19" s="4">
        <v>20.0</v>
      </c>
      <c r="H19" s="1" t="s">
        <v>49</v>
      </c>
      <c r="I19" s="12">
        <f t="shared" ref="I19:K19" si="6">COUNTIF(C16:C20,"=0")</f>
        <v>2</v>
      </c>
      <c r="J19" s="12">
        <f t="shared" si="6"/>
        <v>2</v>
      </c>
      <c r="K19" s="12">
        <f t="shared" si="6"/>
        <v>1</v>
      </c>
      <c r="L19" s="12">
        <f>COUNTIFS(C16:C20,"=0",E16:E20,"=0")</f>
        <v>0</v>
      </c>
      <c r="M19" s="2">
        <f>COUNTIFS(D16:D20,"=0",E16:E20,"=0")</f>
        <v>0</v>
      </c>
      <c r="N19" s="12">
        <f>COUNTIFS(C16:C20, "=0",D16:D20,"=0",E16:E20,"=0")</f>
        <v>0</v>
      </c>
      <c r="O19" s="12">
        <f>COUNTIFS(C16:C20,"=0",D16:D20,"=0")</f>
        <v>2</v>
      </c>
    </row>
    <row r="20">
      <c r="A20" s="26"/>
      <c r="B20" s="27" t="s">
        <v>50</v>
      </c>
      <c r="C20" s="27">
        <v>60.0</v>
      </c>
      <c r="D20" s="27">
        <v>6.0</v>
      </c>
      <c r="E20" s="27">
        <v>0.0</v>
      </c>
      <c r="F20" s="26"/>
      <c r="G20" s="26"/>
    </row>
    <row r="21">
      <c r="A21" s="24" t="s">
        <v>55</v>
      </c>
      <c r="B21" s="4" t="s">
        <v>43</v>
      </c>
      <c r="C21" s="28">
        <v>0.0</v>
      </c>
      <c r="D21" s="28">
        <v>1.0</v>
      </c>
      <c r="E21" s="28">
        <v>2.0</v>
      </c>
      <c r="F21" s="25" t="s">
        <v>65</v>
      </c>
    </row>
    <row r="22">
      <c r="B22" s="4" t="s">
        <v>45</v>
      </c>
      <c r="C22" s="28">
        <v>27.0</v>
      </c>
      <c r="D22" s="28">
        <v>5.0</v>
      </c>
      <c r="E22" s="28">
        <v>4.0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270.0</v>
      </c>
      <c r="D23" s="28">
        <v>11.0</v>
      </c>
      <c r="E23" s="28">
        <v>15.0</v>
      </c>
      <c r="H23" s="1" t="s">
        <v>47</v>
      </c>
      <c r="I23" s="12">
        <f t="shared" ref="I23:K23" si="7">COUNTIF(C21:C25,"&gt;0")</f>
        <v>3</v>
      </c>
      <c r="J23" s="12">
        <f t="shared" si="7"/>
        <v>4</v>
      </c>
      <c r="K23" s="12">
        <f t="shared" si="7"/>
        <v>4</v>
      </c>
      <c r="L23" s="2"/>
      <c r="M23" s="2"/>
      <c r="N23" s="2"/>
      <c r="O23" s="2"/>
    </row>
    <row r="24">
      <c r="B24" s="4" t="s">
        <v>48</v>
      </c>
      <c r="C24" s="28">
        <v>0.0</v>
      </c>
      <c r="D24" s="28">
        <v>0.0</v>
      </c>
      <c r="E24" s="28">
        <v>0.0</v>
      </c>
      <c r="H24" s="1" t="s">
        <v>49</v>
      </c>
      <c r="I24" s="12">
        <f t="shared" ref="I24:K24" si="8">COUNTIF(C21:C25,"=0")</f>
        <v>2</v>
      </c>
      <c r="J24" s="12">
        <f t="shared" si="8"/>
        <v>1</v>
      </c>
      <c r="K24" s="12">
        <f t="shared" si="8"/>
        <v>1</v>
      </c>
      <c r="L24" s="12">
        <f>COUNTIFS(C21:C25,"=0",E21:E25,"=0")</f>
        <v>1</v>
      </c>
      <c r="M24" s="2">
        <f>COUNTIFS(D21:D25,"=0",E21:E25,"=0")</f>
        <v>1</v>
      </c>
      <c r="N24" s="12">
        <f>COUNTIFS(C21:C25, "=0",D21:D25,"=0",E21:E25,"=0")</f>
        <v>1</v>
      </c>
      <c r="O24" s="12">
        <f>COUNTIFS(C21:C25,"=0",D21:D25,"=0")</f>
        <v>1</v>
      </c>
    </row>
    <row r="25">
      <c r="A25" s="26"/>
      <c r="B25" s="27" t="s">
        <v>50</v>
      </c>
      <c r="C25" s="29">
        <v>242.0</v>
      </c>
      <c r="D25" s="29">
        <v>85.0</v>
      </c>
      <c r="E25" s="29">
        <v>73.0</v>
      </c>
      <c r="F25" s="26"/>
      <c r="G25" s="26"/>
    </row>
    <row r="26">
      <c r="A26" s="24" t="s">
        <v>57</v>
      </c>
      <c r="B26" s="4" t="s">
        <v>43</v>
      </c>
      <c r="C26" s="4">
        <v>17.0</v>
      </c>
      <c r="D26" s="4">
        <v>16.0</v>
      </c>
      <c r="E26" s="4">
        <v>0.0</v>
      </c>
      <c r="F26" s="25" t="s">
        <v>58</v>
      </c>
    </row>
    <row r="27">
      <c r="B27" s="4" t="s">
        <v>45</v>
      </c>
      <c r="C27" s="4">
        <v>3.0</v>
      </c>
      <c r="D27" s="4">
        <v>1.0</v>
      </c>
      <c r="E27" s="4">
        <v>0.0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5.0</v>
      </c>
      <c r="D28" s="4">
        <v>3.0</v>
      </c>
      <c r="E28" s="4">
        <v>44.0</v>
      </c>
      <c r="H28" s="1" t="s">
        <v>47</v>
      </c>
      <c r="I28" s="12">
        <f t="shared" ref="I28:K28" si="9">COUNTIF(C26:C30,"&gt;0")</f>
        <v>4</v>
      </c>
      <c r="J28" s="12">
        <f t="shared" si="9"/>
        <v>4</v>
      </c>
      <c r="K28" s="12">
        <f t="shared" si="9"/>
        <v>3</v>
      </c>
      <c r="L28" s="2"/>
      <c r="M28" s="2"/>
      <c r="N28" s="2"/>
      <c r="O28" s="2"/>
    </row>
    <row r="29">
      <c r="B29" s="4" t="s">
        <v>48</v>
      </c>
      <c r="C29" s="4">
        <v>1.0</v>
      </c>
      <c r="D29" s="4">
        <v>5.0</v>
      </c>
      <c r="E29" s="4">
        <v>2.0</v>
      </c>
      <c r="H29" s="1" t="s">
        <v>49</v>
      </c>
      <c r="I29" s="12">
        <f t="shared" ref="I29:K29" si="10">COUNTIF(C26:C30,"=0")</f>
        <v>1</v>
      </c>
      <c r="J29" s="12">
        <f t="shared" si="10"/>
        <v>1</v>
      </c>
      <c r="K29" s="12">
        <f t="shared" si="10"/>
        <v>2</v>
      </c>
      <c r="L29" s="12">
        <f>COUNTIFS(C26:C30,"=0",E26:E30,"=0")</f>
        <v>0</v>
      </c>
      <c r="M29" s="2">
        <f>COUNTIFS(D26:D30,"=0",E26:E30,"=0")</f>
        <v>0</v>
      </c>
      <c r="N29" s="12">
        <f>COUNTIFS(C26:C30, "=0",D26:D30,"=0",E26:E30,"=0")</f>
        <v>0</v>
      </c>
      <c r="O29" s="12">
        <f>COUNTIFS(C26:C30,"=0",D26:D30,"=0")</f>
        <v>1</v>
      </c>
    </row>
    <row r="30">
      <c r="A30" s="26"/>
      <c r="B30" s="27" t="s">
        <v>50</v>
      </c>
      <c r="C30" s="27">
        <v>0.0</v>
      </c>
      <c r="D30" s="27">
        <v>0.0</v>
      </c>
      <c r="E30" s="27">
        <v>7.0</v>
      </c>
      <c r="F30" s="26"/>
      <c r="G30" s="26"/>
    </row>
    <row r="31">
      <c r="A31" s="24" t="s">
        <v>59</v>
      </c>
      <c r="B31" s="4" t="s">
        <v>43</v>
      </c>
      <c r="C31" s="4">
        <v>0.0</v>
      </c>
      <c r="D31" s="4">
        <v>2.0</v>
      </c>
      <c r="E31" s="4">
        <v>25.0</v>
      </c>
      <c r="F31" s="25" t="s">
        <v>60</v>
      </c>
    </row>
    <row r="32">
      <c r="B32" s="4" t="s">
        <v>45</v>
      </c>
      <c r="C32" s="4">
        <v>0.0</v>
      </c>
      <c r="D32" s="4">
        <v>0.0</v>
      </c>
      <c r="E32" s="4">
        <v>4.0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C33" s="4">
        <v>333.0</v>
      </c>
      <c r="D33" s="4">
        <v>0.0</v>
      </c>
      <c r="E33" s="4">
        <v>11.0</v>
      </c>
      <c r="H33" s="1" t="s">
        <v>47</v>
      </c>
      <c r="I33" s="12">
        <f t="shared" ref="I33:K33" si="11">COUNTIF(C31:C35,"&gt;0")</f>
        <v>1</v>
      </c>
      <c r="J33" s="12">
        <f t="shared" si="11"/>
        <v>1</v>
      </c>
      <c r="K33" s="12">
        <f t="shared" si="11"/>
        <v>3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2</v>
      </c>
      <c r="J34" s="12">
        <f t="shared" si="12"/>
        <v>2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1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C36" s="4">
        <v>19.0</v>
      </c>
      <c r="D36" s="4">
        <v>14.0</v>
      </c>
      <c r="E36" s="4">
        <v>1.0</v>
      </c>
      <c r="F36" s="25" t="s">
        <v>62</v>
      </c>
    </row>
    <row r="37">
      <c r="B37" s="4" t="s">
        <v>45</v>
      </c>
      <c r="C37" s="4">
        <v>4.0</v>
      </c>
      <c r="D37" s="4">
        <v>8.0</v>
      </c>
      <c r="E37" s="4">
        <v>0.0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C38" s="4">
        <v>7.0</v>
      </c>
      <c r="D38" s="4">
        <v>2.0</v>
      </c>
      <c r="E38" s="4">
        <v>12.0</v>
      </c>
      <c r="H38" s="1" t="s">
        <v>47</v>
      </c>
      <c r="I38" s="12">
        <f t="shared" ref="I38:K38" si="13">COUNTIF(C36:C40,"&gt;0")</f>
        <v>3</v>
      </c>
      <c r="J38" s="12">
        <f t="shared" si="13"/>
        <v>3</v>
      </c>
      <c r="K38" s="12">
        <f t="shared" si="13"/>
        <v>2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0</v>
      </c>
      <c r="J39" s="12">
        <f t="shared" si="14"/>
        <v>0</v>
      </c>
      <c r="K39" s="12">
        <f t="shared" si="14"/>
        <v>1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20</v>
      </c>
      <c r="D41" s="15">
        <f t="shared" si="15"/>
        <v>21</v>
      </c>
      <c r="E41" s="15">
        <f t="shared" si="15"/>
        <v>22</v>
      </c>
    </row>
    <row r="42">
      <c r="A42" s="4" t="s">
        <v>63</v>
      </c>
      <c r="C42" s="14">
        <f t="shared" ref="C42:E42" si="16">(C41 / COUNT(C6:C40))</f>
        <v>0.6451612903</v>
      </c>
      <c r="D42" s="14">
        <f t="shared" si="16"/>
        <v>0.6774193548</v>
      </c>
      <c r="E42" s="14">
        <f t="shared" si="16"/>
        <v>0.7096774194</v>
      </c>
    </row>
    <row r="43">
      <c r="A43" s="4" t="s">
        <v>13</v>
      </c>
      <c r="C43" s="15">
        <f t="shared" ref="C43:E43" si="17">COUNTIF(C6:C40,"=0")</f>
        <v>11</v>
      </c>
      <c r="D43" s="15">
        <f t="shared" si="17"/>
        <v>10</v>
      </c>
      <c r="E43" s="15">
        <f t="shared" si="17"/>
        <v>9</v>
      </c>
    </row>
    <row r="44">
      <c r="A44" s="4" t="s">
        <v>64</v>
      </c>
      <c r="C44" s="14">
        <f t="shared" ref="C44:E44" si="18">(C43 / COUNT(C6:C40))</f>
        <v>0.3548387097</v>
      </c>
      <c r="D44" s="14">
        <f t="shared" si="18"/>
        <v>0.3225806452</v>
      </c>
      <c r="E44" s="14">
        <f t="shared" si="18"/>
        <v>0.2903225806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29"/>
  </cols>
  <sheetData>
    <row r="1">
      <c r="A1" s="4" t="s">
        <v>36</v>
      </c>
      <c r="B1" s="4">
        <v>1271.0</v>
      </c>
      <c r="F1" s="1"/>
      <c r="G1" s="1"/>
      <c r="H1" s="1" t="s">
        <v>13</v>
      </c>
      <c r="J1" s="23">
        <f>COUNTIFS(C6:C40,"&gt;0",D6:D40,"&gt;0",E6:E40,"=0")</f>
        <v>6</v>
      </c>
      <c r="K1" s="23">
        <f>COUNTIFS(C6:C40,"=0",D6:D40,"=0",E6:E40,"&gt;0")</f>
        <v>2</v>
      </c>
    </row>
    <row r="2">
      <c r="A2" s="4" t="s">
        <v>37</v>
      </c>
      <c r="B2" s="4">
        <v>3017.0</v>
      </c>
      <c r="F2" s="1"/>
      <c r="G2" s="1"/>
      <c r="H2" s="1" t="s">
        <v>3</v>
      </c>
      <c r="I2" s="2">
        <f>COUNTIFS(C6:C40,"=0",E6:E40,"=0")</f>
        <v>6</v>
      </c>
      <c r="J2" s="15">
        <f>COUNTIFS(C6:C40,"&gt;0",E6:E40,"=0")</f>
        <v>10</v>
      </c>
    </row>
    <row r="3">
      <c r="A3" s="4" t="s">
        <v>38</v>
      </c>
      <c r="B3" s="4">
        <v>2016.0</v>
      </c>
      <c r="F3" s="1"/>
      <c r="G3" s="1"/>
      <c r="H3" s="1" t="s">
        <v>39</v>
      </c>
      <c r="I3" s="2">
        <f>COUNTIFS(D6:D40,"=0",E6:E40,"=0")</f>
        <v>6</v>
      </c>
      <c r="J3" s="15">
        <f>COUNTIFS(D6:D40,"&gt;0",E6:E40,"=0")</f>
        <v>10</v>
      </c>
    </row>
    <row r="4">
      <c r="H4" s="1" t="s">
        <v>40</v>
      </c>
      <c r="I4" s="12">
        <f>COUNTIFS(C6:C40, "=0",D6:D40,"=0",E6:E40,"=0")</f>
        <v>2</v>
      </c>
      <c r="J4" s="4">
        <f>J3+J2-J1</f>
        <v>14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4</v>
      </c>
    </row>
    <row r="6">
      <c r="A6" s="24" t="s">
        <v>42</v>
      </c>
      <c r="B6" s="4" t="s">
        <v>43</v>
      </c>
      <c r="C6" s="4">
        <v>0.0</v>
      </c>
      <c r="D6" s="4">
        <v>0.0</v>
      </c>
      <c r="E6" s="4">
        <v>0.0</v>
      </c>
      <c r="F6" s="25" t="s">
        <v>66</v>
      </c>
    </row>
    <row r="7">
      <c r="B7" s="4" t="s">
        <v>45</v>
      </c>
      <c r="C7" s="4">
        <v>0.0</v>
      </c>
      <c r="D7" s="4">
        <v>0.0</v>
      </c>
      <c r="E7" s="4">
        <v>0.0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0.0</v>
      </c>
      <c r="D8" s="4">
        <v>0.0</v>
      </c>
      <c r="E8" s="4">
        <v>3.0</v>
      </c>
      <c r="H8" s="1" t="s">
        <v>47</v>
      </c>
      <c r="I8" s="12">
        <f t="shared" ref="I8:K8" si="1">COUNTIF(C6:C10,"&gt;0")</f>
        <v>1</v>
      </c>
      <c r="J8" s="12">
        <f t="shared" si="1"/>
        <v>0</v>
      </c>
      <c r="K8" s="12">
        <f t="shared" si="1"/>
        <v>3</v>
      </c>
      <c r="L8" s="2"/>
      <c r="M8" s="2"/>
      <c r="N8" s="2"/>
      <c r="O8" s="2"/>
    </row>
    <row r="9">
      <c r="B9" s="4" t="s">
        <v>48</v>
      </c>
      <c r="C9" s="4">
        <v>9.0</v>
      </c>
      <c r="D9" s="4">
        <v>0.0</v>
      </c>
      <c r="E9" s="4">
        <v>33.0</v>
      </c>
      <c r="H9" s="1" t="s">
        <v>49</v>
      </c>
      <c r="I9" s="12">
        <f t="shared" ref="I9:K9" si="2">COUNTIF(C6:C10,"=0")</f>
        <v>4</v>
      </c>
      <c r="J9" s="12">
        <f t="shared" si="2"/>
        <v>5</v>
      </c>
      <c r="K9" s="12">
        <f t="shared" si="2"/>
        <v>2</v>
      </c>
      <c r="L9" s="12">
        <f>COUNTIFS(C6:C10,"=0",E6:E10,"=0")</f>
        <v>2</v>
      </c>
      <c r="M9" s="2">
        <f>COUNTIFS(D6:D10,"=0",E6:E10,"=0")</f>
        <v>2</v>
      </c>
      <c r="N9" s="12">
        <f>COUNTIFS(C6:C10, "=0",D6:D10,"=0",E6:E10,"=0")</f>
        <v>2</v>
      </c>
      <c r="O9" s="12">
        <f>COUNTIFS(C6:C10,"=0",D6:D10,"=0")</f>
        <v>4</v>
      </c>
    </row>
    <row r="10">
      <c r="A10" s="26"/>
      <c r="B10" s="27" t="s">
        <v>50</v>
      </c>
      <c r="C10" s="27">
        <v>0.0</v>
      </c>
      <c r="D10" s="27">
        <v>0.0</v>
      </c>
      <c r="E10" s="27">
        <v>2.0</v>
      </c>
      <c r="F10" s="26"/>
      <c r="G10" s="26"/>
    </row>
    <row r="11">
      <c r="A11" s="24" t="s">
        <v>51</v>
      </c>
      <c r="B11" s="4" t="s">
        <v>43</v>
      </c>
      <c r="C11" s="4">
        <v>0.0</v>
      </c>
      <c r="D11" s="4">
        <v>2.0</v>
      </c>
      <c r="E11" s="4">
        <v>0.0</v>
      </c>
      <c r="F11" s="25" t="s">
        <v>52</v>
      </c>
    </row>
    <row r="12">
      <c r="B12" s="4" t="s">
        <v>45</v>
      </c>
      <c r="C12" s="4">
        <v>1.0</v>
      </c>
      <c r="D12" s="4">
        <v>0.0</v>
      </c>
      <c r="E12" s="4">
        <v>2.0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1.0</v>
      </c>
      <c r="D13" s="4">
        <v>0.0</v>
      </c>
      <c r="E13" s="4">
        <v>1.0</v>
      </c>
      <c r="H13" s="1" t="s">
        <v>47</v>
      </c>
      <c r="I13" s="12">
        <f t="shared" ref="I13:K13" si="3">COUNTIF(C11:C15,"&gt;0")</f>
        <v>2</v>
      </c>
      <c r="J13" s="12">
        <f t="shared" si="3"/>
        <v>3</v>
      </c>
      <c r="K13" s="12">
        <f t="shared" si="3"/>
        <v>3</v>
      </c>
      <c r="L13" s="2"/>
      <c r="M13" s="2"/>
      <c r="N13" s="2"/>
      <c r="O13" s="2"/>
    </row>
    <row r="14">
      <c r="B14" s="4" t="s">
        <v>48</v>
      </c>
      <c r="C14" s="4">
        <v>0.0</v>
      </c>
      <c r="D14" s="4">
        <v>2.0</v>
      </c>
      <c r="E14" s="4">
        <v>1.0</v>
      </c>
      <c r="H14" s="1" t="s">
        <v>49</v>
      </c>
      <c r="I14" s="12">
        <f t="shared" ref="I14:K14" si="4">COUNTIF(C11:C15,"=0")</f>
        <v>3</v>
      </c>
      <c r="J14" s="12">
        <f t="shared" si="4"/>
        <v>2</v>
      </c>
      <c r="K14" s="12">
        <f t="shared" si="4"/>
        <v>2</v>
      </c>
      <c r="L14" s="12">
        <f>COUNTIFS(C11:C15,"=0",E11:E15,"=0")</f>
        <v>2</v>
      </c>
      <c r="M14" s="2">
        <f>COUNTIFS(D11:D15,"=0",E11:E15,"=0")</f>
        <v>0</v>
      </c>
      <c r="N14" s="12">
        <f>COUNTIFS(C11:C15, "=0",D11:D15,"=0",E11:E15,"=0")</f>
        <v>0</v>
      </c>
      <c r="O14" s="12">
        <f>COUNTIFS(C11:C15,"=0",D11:D15,"=0")</f>
        <v>0</v>
      </c>
    </row>
    <row r="15">
      <c r="A15" s="26"/>
      <c r="B15" s="27" t="s">
        <v>50</v>
      </c>
      <c r="C15" s="27">
        <v>0.0</v>
      </c>
      <c r="D15" s="27">
        <v>1.0</v>
      </c>
      <c r="E15" s="27">
        <v>0.0</v>
      </c>
      <c r="F15" s="26"/>
      <c r="G15" s="26"/>
    </row>
    <row r="16">
      <c r="A16" s="24" t="s">
        <v>53</v>
      </c>
      <c r="B16" s="4" t="s">
        <v>43</v>
      </c>
      <c r="C16" s="4">
        <v>0.0</v>
      </c>
      <c r="D16" s="4">
        <v>1.0</v>
      </c>
      <c r="E16" s="4">
        <v>1.0</v>
      </c>
      <c r="F16" s="25" t="s">
        <v>54</v>
      </c>
    </row>
    <row r="17">
      <c r="B17" s="4" t="s">
        <v>45</v>
      </c>
      <c r="C17" s="4">
        <v>1.0</v>
      </c>
      <c r="D17" s="4">
        <v>3.0</v>
      </c>
      <c r="E17" s="4">
        <v>0.0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0.0</v>
      </c>
      <c r="D18" s="4">
        <v>2.0</v>
      </c>
      <c r="E18" s="4">
        <v>2.0</v>
      </c>
      <c r="H18" s="1" t="s">
        <v>47</v>
      </c>
      <c r="I18" s="12">
        <f t="shared" ref="I18:K18" si="5">COUNTIF(C16:C20,"&gt;0")</f>
        <v>3</v>
      </c>
      <c r="J18" s="12">
        <f t="shared" si="5"/>
        <v>5</v>
      </c>
      <c r="K18" s="12">
        <f t="shared" si="5"/>
        <v>3</v>
      </c>
      <c r="L18" s="2"/>
      <c r="M18" s="2"/>
      <c r="N18" s="2"/>
      <c r="O18" s="2"/>
    </row>
    <row r="19">
      <c r="B19" s="4" t="s">
        <v>48</v>
      </c>
      <c r="C19" s="4">
        <v>184.0</v>
      </c>
      <c r="D19" s="4">
        <v>281.0</v>
      </c>
      <c r="E19" s="4">
        <v>1458.0</v>
      </c>
      <c r="H19" s="1" t="s">
        <v>49</v>
      </c>
      <c r="I19" s="12">
        <f t="shared" ref="I19:K19" si="6">COUNTIF(C16:C20,"=0")</f>
        <v>2</v>
      </c>
      <c r="J19" s="12">
        <f t="shared" si="6"/>
        <v>0</v>
      </c>
      <c r="K19" s="12">
        <f t="shared" si="6"/>
        <v>2</v>
      </c>
      <c r="L19" s="12">
        <f>COUNTIFS(C16:C20,"=0",E16:E20,"=0")</f>
        <v>0</v>
      </c>
      <c r="M19" s="2">
        <f>COUNTIFS(D16:D20,"=0",E16:E20,"=0")</f>
        <v>0</v>
      </c>
      <c r="N19" s="12">
        <f>COUNTIFS(C16:C20, "=0",D16:D20,"=0",E16:E20,"=0")</f>
        <v>0</v>
      </c>
      <c r="O19" s="12">
        <f>COUNTIFS(C16:C20,"=0",D16:D20,"=0")</f>
        <v>0</v>
      </c>
    </row>
    <row r="20">
      <c r="A20" s="26"/>
      <c r="B20" s="27" t="s">
        <v>50</v>
      </c>
      <c r="C20" s="27">
        <v>2.0</v>
      </c>
      <c r="D20" s="27">
        <v>8.0</v>
      </c>
      <c r="E20" s="27">
        <v>0.0</v>
      </c>
      <c r="F20" s="26"/>
      <c r="G20" s="26"/>
    </row>
    <row r="21">
      <c r="A21" s="24" t="s">
        <v>55</v>
      </c>
      <c r="B21" s="4" t="s">
        <v>43</v>
      </c>
      <c r="C21" s="28">
        <v>0.0</v>
      </c>
      <c r="D21" s="28">
        <v>3.0</v>
      </c>
      <c r="E21" s="28">
        <v>0.0</v>
      </c>
      <c r="F21" s="25" t="s">
        <v>65</v>
      </c>
    </row>
    <row r="22">
      <c r="B22" s="4" t="s">
        <v>45</v>
      </c>
      <c r="C22" s="28">
        <v>0.0</v>
      </c>
      <c r="D22" s="28">
        <v>11.0</v>
      </c>
      <c r="E22" s="28">
        <v>1.0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2.0</v>
      </c>
      <c r="D23" s="28">
        <v>0.0</v>
      </c>
      <c r="E23" s="28">
        <v>0.0</v>
      </c>
      <c r="H23" s="1" t="s">
        <v>47</v>
      </c>
      <c r="I23" s="12">
        <f t="shared" ref="I23:K23" si="7">COUNTIF(C21:C25,"&gt;0")</f>
        <v>3</v>
      </c>
      <c r="J23" s="12">
        <f t="shared" si="7"/>
        <v>2</v>
      </c>
      <c r="K23" s="12">
        <f t="shared" si="7"/>
        <v>1</v>
      </c>
      <c r="L23" s="2"/>
      <c r="M23" s="2"/>
      <c r="N23" s="2"/>
      <c r="O23" s="2"/>
    </row>
    <row r="24">
      <c r="B24" s="4" t="s">
        <v>48</v>
      </c>
      <c r="C24" s="28">
        <v>1.0</v>
      </c>
      <c r="D24" s="28">
        <v>0.0</v>
      </c>
      <c r="E24" s="28">
        <v>0.0</v>
      </c>
      <c r="H24" s="1" t="s">
        <v>49</v>
      </c>
      <c r="I24" s="12">
        <f t="shared" ref="I24:K24" si="8">COUNTIF(C21:C25,"=0")</f>
        <v>2</v>
      </c>
      <c r="J24" s="12">
        <f t="shared" si="8"/>
        <v>3</v>
      </c>
      <c r="K24" s="12">
        <f t="shared" si="8"/>
        <v>4</v>
      </c>
      <c r="L24" s="12">
        <f>COUNTIFS(C21:C25,"=0",E21:E25,"=0")</f>
        <v>1</v>
      </c>
      <c r="M24" s="2">
        <f>COUNTIFS(D21:D25,"=0",E21:E25,"=0")</f>
        <v>3</v>
      </c>
      <c r="N24" s="12">
        <f>COUNTIFS(C21:C25, "=0",D21:D25,"=0",E21:E25,"=0")</f>
        <v>0</v>
      </c>
      <c r="O24" s="12">
        <f>COUNTIFS(C21:C25,"=0",D21:D25,"=0")</f>
        <v>0</v>
      </c>
    </row>
    <row r="25">
      <c r="A25" s="26"/>
      <c r="B25" s="27" t="s">
        <v>50</v>
      </c>
      <c r="C25" s="29">
        <v>1.0</v>
      </c>
      <c r="D25" s="29">
        <v>0.0</v>
      </c>
      <c r="E25" s="29">
        <v>0.0</v>
      </c>
      <c r="F25" s="26"/>
      <c r="G25" s="26"/>
    </row>
    <row r="26">
      <c r="A26" s="24" t="s">
        <v>57</v>
      </c>
      <c r="B26" s="4" t="s">
        <v>43</v>
      </c>
      <c r="C26" s="4">
        <v>2.0</v>
      </c>
      <c r="D26" s="4">
        <v>5.0</v>
      </c>
      <c r="E26" s="4">
        <v>0.0</v>
      </c>
      <c r="F26" s="25" t="s">
        <v>58</v>
      </c>
    </row>
    <row r="27">
      <c r="B27" s="4" t="s">
        <v>45</v>
      </c>
      <c r="C27" s="4">
        <v>2.0</v>
      </c>
      <c r="D27" s="4">
        <v>2.0</v>
      </c>
      <c r="E27" s="4">
        <v>0.0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1.0</v>
      </c>
      <c r="D28" s="4">
        <v>1.0</v>
      </c>
      <c r="E28" s="4">
        <v>0.0</v>
      </c>
      <c r="H28" s="1" t="s">
        <v>47</v>
      </c>
      <c r="I28" s="12">
        <f t="shared" ref="I28:K28" si="9">COUNTIF(C26:C30,"&gt;0")</f>
        <v>4</v>
      </c>
      <c r="J28" s="12">
        <f t="shared" si="9"/>
        <v>4</v>
      </c>
      <c r="K28" s="12">
        <f t="shared" si="9"/>
        <v>0</v>
      </c>
      <c r="L28" s="2"/>
      <c r="M28" s="2"/>
      <c r="N28" s="2"/>
      <c r="O28" s="2"/>
    </row>
    <row r="29">
      <c r="B29" s="4" t="s">
        <v>48</v>
      </c>
      <c r="C29" s="4">
        <v>2.0</v>
      </c>
      <c r="D29" s="4">
        <v>0.0</v>
      </c>
      <c r="E29" s="4">
        <v>0.0</v>
      </c>
      <c r="H29" s="1" t="s">
        <v>49</v>
      </c>
      <c r="I29" s="12">
        <f t="shared" ref="I29:K29" si="10">COUNTIF(C26:C30,"=0")</f>
        <v>1</v>
      </c>
      <c r="J29" s="12">
        <f t="shared" si="10"/>
        <v>1</v>
      </c>
      <c r="K29" s="12">
        <f t="shared" si="10"/>
        <v>5</v>
      </c>
      <c r="L29" s="12">
        <f>COUNTIFS(C26:C30,"=0",E26:E30,"=0")</f>
        <v>1</v>
      </c>
      <c r="M29" s="2">
        <f>COUNTIFS(D26:D30,"=0",E26:E30,"=0")</f>
        <v>1</v>
      </c>
      <c r="N29" s="12">
        <f>COUNTIFS(C26:C30, "=0",D26:D30,"=0",E26:E30,"=0")</f>
        <v>0</v>
      </c>
      <c r="O29" s="12">
        <f>COUNTIFS(C26:C30,"=0",D26:D30,"=0")</f>
        <v>0</v>
      </c>
    </row>
    <row r="30">
      <c r="A30" s="26"/>
      <c r="B30" s="27" t="s">
        <v>50</v>
      </c>
      <c r="C30" s="27">
        <v>0.0</v>
      </c>
      <c r="D30" s="27">
        <v>4.0</v>
      </c>
      <c r="E30" s="27">
        <v>0.0</v>
      </c>
      <c r="F30" s="26"/>
      <c r="G30" s="26"/>
    </row>
    <row r="31">
      <c r="A31" s="24" t="s">
        <v>59</v>
      </c>
      <c r="B31" s="4" t="s">
        <v>43</v>
      </c>
      <c r="C31" s="4">
        <v>0.0</v>
      </c>
      <c r="D31" s="4">
        <v>2.0</v>
      </c>
      <c r="E31" s="4">
        <v>33.0</v>
      </c>
      <c r="F31" s="25" t="s">
        <v>60</v>
      </c>
    </row>
    <row r="32">
      <c r="B32" s="4" t="s">
        <v>45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H33" s="1" t="s">
        <v>47</v>
      </c>
      <c r="I33" s="12">
        <f t="shared" ref="I33:K33" si="11">COUNTIF(C31:C35,"&gt;0")</f>
        <v>0</v>
      </c>
      <c r="J33" s="12">
        <f t="shared" si="11"/>
        <v>1</v>
      </c>
      <c r="K33" s="12">
        <f t="shared" si="11"/>
        <v>1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1</v>
      </c>
      <c r="J34" s="12">
        <f t="shared" si="12"/>
        <v>0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0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C36" s="4">
        <v>1.0</v>
      </c>
      <c r="D36" s="4">
        <v>2.0</v>
      </c>
      <c r="E36" s="4">
        <v>0.0</v>
      </c>
      <c r="F36" s="25" t="s">
        <v>62</v>
      </c>
    </row>
    <row r="37">
      <c r="B37" s="4" t="s">
        <v>45</v>
      </c>
      <c r="C37" s="4">
        <v>0.0</v>
      </c>
      <c r="D37" s="4">
        <v>3.0</v>
      </c>
      <c r="E37" s="4">
        <v>143.0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H38" s="1" t="s">
        <v>47</v>
      </c>
      <c r="I38" s="12">
        <f t="shared" ref="I38:K38" si="13">COUNTIF(C36:C40,"&gt;0")</f>
        <v>1</v>
      </c>
      <c r="J38" s="12">
        <f t="shared" si="13"/>
        <v>2</v>
      </c>
      <c r="K38" s="12">
        <f t="shared" si="13"/>
        <v>1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1</v>
      </c>
      <c r="J39" s="12">
        <f t="shared" si="14"/>
        <v>0</v>
      </c>
      <c r="K39" s="12">
        <f t="shared" si="14"/>
        <v>1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14</v>
      </c>
      <c r="D41" s="15">
        <f t="shared" si="15"/>
        <v>17</v>
      </c>
      <c r="E41" s="15">
        <f t="shared" si="15"/>
        <v>12</v>
      </c>
    </row>
    <row r="42">
      <c r="A42" s="4" t="s">
        <v>63</v>
      </c>
      <c r="C42" s="14">
        <f t="shared" ref="C42:E42" si="16">(C41 / COUNT(C6:C40))</f>
        <v>0.5</v>
      </c>
      <c r="D42" s="14">
        <f t="shared" si="16"/>
        <v>0.6071428571</v>
      </c>
      <c r="E42" s="14">
        <f t="shared" si="16"/>
        <v>0.4285714286</v>
      </c>
    </row>
    <row r="43">
      <c r="A43" s="4" t="s">
        <v>13</v>
      </c>
      <c r="C43" s="15">
        <f t="shared" ref="C43:E43" si="17">COUNTIF(C6:C40,"=0")</f>
        <v>14</v>
      </c>
      <c r="D43" s="15">
        <f t="shared" si="17"/>
        <v>11</v>
      </c>
      <c r="E43" s="15">
        <f t="shared" si="17"/>
        <v>16</v>
      </c>
    </row>
    <row r="44">
      <c r="A44" s="4" t="s">
        <v>64</v>
      </c>
      <c r="C44" s="14">
        <f t="shared" ref="C44:E44" si="18">(C43 / COUNT(C6:C40))</f>
        <v>0.5</v>
      </c>
      <c r="D44" s="14">
        <f t="shared" si="18"/>
        <v>0.3928571429</v>
      </c>
      <c r="E44" s="14">
        <f t="shared" si="18"/>
        <v>0.5714285714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29"/>
  </cols>
  <sheetData>
    <row r="1">
      <c r="A1" s="4" t="s">
        <v>36</v>
      </c>
      <c r="B1" s="4">
        <v>450.0</v>
      </c>
      <c r="F1" s="1"/>
      <c r="G1" s="1"/>
      <c r="H1" s="1" t="s">
        <v>13</v>
      </c>
      <c r="J1" s="23">
        <f>COUNTIFS(C6:C40,"&gt;0",D6:D40,"&gt;0",E6:E40,"=0")</f>
        <v>4</v>
      </c>
      <c r="K1" s="23">
        <f>COUNTIFS(C6:C40,"=0",D6:D40,"=0",E6:E40,"&gt;0")</f>
        <v>4</v>
      </c>
    </row>
    <row r="2">
      <c r="A2" s="4" t="s">
        <v>37</v>
      </c>
      <c r="B2" s="4">
        <v>867.0</v>
      </c>
      <c r="F2" s="1"/>
      <c r="G2" s="1"/>
      <c r="H2" s="1" t="s">
        <v>3</v>
      </c>
      <c r="I2" s="2">
        <f>COUNTIFS(C6:C40,"=0",E6:E40,"=0")</f>
        <v>5</v>
      </c>
      <c r="J2" s="15">
        <f>COUNTIFS(C6:C40,"&gt;0",E6:E40,"=0")</f>
        <v>4</v>
      </c>
    </row>
    <row r="3">
      <c r="A3" s="4" t="s">
        <v>38</v>
      </c>
      <c r="B3" s="4">
        <v>357.0</v>
      </c>
      <c r="F3" s="1"/>
      <c r="G3" s="1"/>
      <c r="H3" s="1" t="s">
        <v>39</v>
      </c>
      <c r="I3" s="2">
        <f>COUNTIFS(D6:D40,"=0",E6:E40,"=0")</f>
        <v>4</v>
      </c>
      <c r="J3" s="15">
        <f>COUNTIFS(D6:D40,"&gt;0",E6:E40,"=0")</f>
        <v>5</v>
      </c>
    </row>
    <row r="4">
      <c r="H4" s="1" t="s">
        <v>40</v>
      </c>
      <c r="I4" s="12">
        <f>COUNTIFS(C6:C40, "=0",D6:D40,"=0",E6:E40,"=0")</f>
        <v>4</v>
      </c>
      <c r="J4" s="4">
        <f>J3+J2-J1</f>
        <v>5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8</v>
      </c>
    </row>
    <row r="6">
      <c r="A6" s="24" t="s">
        <v>42</v>
      </c>
      <c r="B6" s="4" t="s">
        <v>43</v>
      </c>
      <c r="C6" s="4">
        <v>0.0</v>
      </c>
      <c r="D6" s="4">
        <v>1.0</v>
      </c>
      <c r="E6" s="4">
        <v>1.0</v>
      </c>
      <c r="F6" s="25" t="s">
        <v>66</v>
      </c>
    </row>
    <row r="7">
      <c r="B7" s="4" t="s">
        <v>45</v>
      </c>
      <c r="C7" s="4">
        <v>0.0</v>
      </c>
      <c r="D7" s="4">
        <v>0.0</v>
      </c>
      <c r="E7" s="4">
        <v>1.0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1.0</v>
      </c>
      <c r="D8" s="4">
        <v>4.0</v>
      </c>
      <c r="E8" s="4">
        <v>1.0</v>
      </c>
      <c r="H8" s="1" t="s">
        <v>47</v>
      </c>
      <c r="I8" s="12">
        <f t="shared" ref="I8:K8" si="1">COUNTIF(C6:C10,"&gt;0")</f>
        <v>2</v>
      </c>
      <c r="J8" s="12">
        <f t="shared" si="1"/>
        <v>2</v>
      </c>
      <c r="K8" s="12">
        <f t="shared" si="1"/>
        <v>4</v>
      </c>
      <c r="L8" s="2"/>
      <c r="M8" s="2"/>
      <c r="N8" s="2"/>
      <c r="O8" s="2"/>
    </row>
    <row r="9">
      <c r="B9" s="4" t="s">
        <v>48</v>
      </c>
      <c r="C9" s="4">
        <v>1.0</v>
      </c>
      <c r="D9" s="4">
        <v>0.0</v>
      </c>
      <c r="E9" s="4">
        <v>3.0</v>
      </c>
      <c r="H9" s="1" t="s">
        <v>49</v>
      </c>
      <c r="I9" s="12">
        <f t="shared" ref="I9:K9" si="2">COUNTIF(C6:C10,"=0")</f>
        <v>3</v>
      </c>
      <c r="J9" s="12">
        <f t="shared" si="2"/>
        <v>3</v>
      </c>
      <c r="K9" s="12">
        <f t="shared" si="2"/>
        <v>1</v>
      </c>
      <c r="L9" s="12">
        <f>COUNTIFS(C6:C10,"=0",E6:E10,"=0")</f>
        <v>1</v>
      </c>
      <c r="M9" s="2">
        <f>COUNTIFS(D6:D10,"=0",E6:E10,"=0")</f>
        <v>1</v>
      </c>
      <c r="N9" s="12">
        <f>COUNTIFS(C6:C10, "=0",D6:D10,"=0",E6:E10,"=0")</f>
        <v>1</v>
      </c>
      <c r="O9" s="12">
        <f>COUNTIFS(C6:C10,"=0",D6:D10,"=0")</f>
        <v>2</v>
      </c>
    </row>
    <row r="10">
      <c r="A10" s="26"/>
      <c r="B10" s="27" t="s">
        <v>50</v>
      </c>
      <c r="C10" s="27">
        <v>0.0</v>
      </c>
      <c r="D10" s="27">
        <v>0.0</v>
      </c>
      <c r="E10" s="27">
        <v>0.0</v>
      </c>
      <c r="F10" s="26"/>
      <c r="G10" s="26"/>
    </row>
    <row r="11">
      <c r="A11" s="24" t="s">
        <v>51</v>
      </c>
      <c r="B11" s="4" t="s">
        <v>43</v>
      </c>
      <c r="C11" s="4">
        <v>1.0</v>
      </c>
      <c r="D11" s="4">
        <v>0.0</v>
      </c>
      <c r="E11" s="4">
        <v>3.0</v>
      </c>
      <c r="F11" s="25" t="s">
        <v>52</v>
      </c>
    </row>
    <row r="12">
      <c r="B12" s="4" t="s">
        <v>45</v>
      </c>
      <c r="C12" s="4">
        <v>1.0</v>
      </c>
      <c r="D12" s="4">
        <v>4.0</v>
      </c>
      <c r="E12" s="4">
        <v>0.0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0.0</v>
      </c>
      <c r="D13" s="4">
        <v>0.0</v>
      </c>
      <c r="E13" s="4">
        <v>1.0</v>
      </c>
      <c r="H13" s="1" t="s">
        <v>47</v>
      </c>
      <c r="I13" s="12">
        <f t="shared" ref="I13:K13" si="3">COUNTIF(C11:C15,"&gt;0")</f>
        <v>4</v>
      </c>
      <c r="J13" s="12">
        <f t="shared" si="3"/>
        <v>1</v>
      </c>
      <c r="K13" s="12">
        <f t="shared" si="3"/>
        <v>4</v>
      </c>
      <c r="L13" s="2"/>
      <c r="M13" s="2"/>
      <c r="N13" s="2"/>
      <c r="O13" s="2"/>
    </row>
    <row r="14">
      <c r="B14" s="4" t="s">
        <v>48</v>
      </c>
      <c r="C14" s="4">
        <v>1.0</v>
      </c>
      <c r="D14" s="4">
        <v>0.0</v>
      </c>
      <c r="E14" s="4">
        <v>2.0</v>
      </c>
      <c r="H14" s="1" t="s">
        <v>49</v>
      </c>
      <c r="I14" s="12">
        <f t="shared" ref="I14:K14" si="4">COUNTIF(C11:C15,"=0")</f>
        <v>1</v>
      </c>
      <c r="J14" s="12">
        <f t="shared" si="4"/>
        <v>4</v>
      </c>
      <c r="K14" s="12">
        <f t="shared" si="4"/>
        <v>1</v>
      </c>
      <c r="L14" s="12">
        <f>COUNTIFS(C11:C15,"=0",E11:E15,"=0")</f>
        <v>0</v>
      </c>
      <c r="M14" s="2">
        <f>COUNTIFS(D11:D15,"=0",E11:E15,"=0")</f>
        <v>0</v>
      </c>
      <c r="N14" s="12">
        <f>COUNTIFS(C11:C15, "=0",D11:D15,"=0",E11:E15,"=0")</f>
        <v>0</v>
      </c>
      <c r="O14" s="12">
        <f>COUNTIFS(C11:C15,"=0",D11:D15,"=0")</f>
        <v>1</v>
      </c>
    </row>
    <row r="15">
      <c r="A15" s="26"/>
      <c r="B15" s="27" t="s">
        <v>50</v>
      </c>
      <c r="C15" s="27">
        <v>1.0</v>
      </c>
      <c r="D15" s="27">
        <v>0.0</v>
      </c>
      <c r="E15" s="27">
        <v>7.0</v>
      </c>
      <c r="F15" s="26"/>
      <c r="G15" s="26"/>
    </row>
    <row r="16">
      <c r="A16" s="24" t="s">
        <v>53</v>
      </c>
      <c r="B16" s="4" t="s">
        <v>43</v>
      </c>
      <c r="C16" s="4">
        <v>23.0</v>
      </c>
      <c r="D16" s="4">
        <v>0.0</v>
      </c>
      <c r="E16" s="4">
        <v>2.0</v>
      </c>
      <c r="F16" s="25" t="s">
        <v>54</v>
      </c>
    </row>
    <row r="17">
      <c r="B17" s="4" t="s">
        <v>45</v>
      </c>
      <c r="C17" s="4">
        <v>0.0</v>
      </c>
      <c r="D17" s="4">
        <v>1.0</v>
      </c>
      <c r="E17" s="4">
        <v>1.0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1.0</v>
      </c>
      <c r="D18" s="4">
        <v>4.0</v>
      </c>
      <c r="E18" s="4">
        <v>0.0</v>
      </c>
      <c r="H18" s="1" t="s">
        <v>47</v>
      </c>
      <c r="I18" s="12">
        <f t="shared" ref="I18:K18" si="5">COUNTIF(C16:C20,"&gt;0")</f>
        <v>3</v>
      </c>
      <c r="J18" s="12">
        <f t="shared" si="5"/>
        <v>3</v>
      </c>
      <c r="K18" s="12">
        <f t="shared" si="5"/>
        <v>3</v>
      </c>
      <c r="L18" s="2"/>
      <c r="M18" s="2"/>
      <c r="N18" s="2"/>
      <c r="O18" s="2"/>
    </row>
    <row r="19">
      <c r="B19" s="4" t="s">
        <v>48</v>
      </c>
      <c r="C19" s="4">
        <v>34.0</v>
      </c>
      <c r="D19" s="4">
        <v>2.0</v>
      </c>
      <c r="E19" s="4">
        <v>0.0</v>
      </c>
      <c r="H19" s="1" t="s">
        <v>49</v>
      </c>
      <c r="I19" s="12">
        <f t="shared" ref="I19:K19" si="6">COUNTIF(C16:C20,"=0")</f>
        <v>2</v>
      </c>
      <c r="J19" s="12">
        <f t="shared" si="6"/>
        <v>2</v>
      </c>
      <c r="K19" s="12">
        <f t="shared" si="6"/>
        <v>2</v>
      </c>
      <c r="L19" s="12">
        <f>COUNTIFS(C16:C20,"=0",E16:E20,"=0")</f>
        <v>0</v>
      </c>
      <c r="M19" s="2">
        <f>COUNTIFS(D16:D20,"=0",E16:E20,"=0")</f>
        <v>0</v>
      </c>
      <c r="N19" s="12">
        <f>COUNTIFS(C16:C20, "=0",D16:D20,"=0",E16:E20,"=0")</f>
        <v>0</v>
      </c>
      <c r="O19" s="12">
        <f>COUNTIFS(C16:C20,"=0",D16:D20,"=0")</f>
        <v>1</v>
      </c>
    </row>
    <row r="20">
      <c r="A20" s="26"/>
      <c r="B20" s="27" t="s">
        <v>50</v>
      </c>
      <c r="C20" s="27">
        <v>0.0</v>
      </c>
      <c r="D20" s="27">
        <v>0.0</v>
      </c>
      <c r="E20" s="27">
        <v>1.0</v>
      </c>
      <c r="F20" s="26"/>
      <c r="G20" s="26"/>
    </row>
    <row r="21">
      <c r="A21" s="24" t="s">
        <v>55</v>
      </c>
      <c r="B21" s="4" t="s">
        <v>43</v>
      </c>
      <c r="C21" s="28">
        <v>6.0</v>
      </c>
      <c r="D21" s="28">
        <v>0.0</v>
      </c>
      <c r="E21" s="28">
        <v>1.0</v>
      </c>
      <c r="F21" s="25" t="s">
        <v>65</v>
      </c>
    </row>
    <row r="22">
      <c r="B22" s="4" t="s">
        <v>45</v>
      </c>
      <c r="C22" s="28">
        <v>0.0</v>
      </c>
      <c r="D22" s="28">
        <v>1.0</v>
      </c>
      <c r="E22" s="28">
        <v>1.0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8.0</v>
      </c>
      <c r="D23" s="28">
        <v>0.0</v>
      </c>
      <c r="E23" s="28">
        <v>1.0</v>
      </c>
      <c r="H23" s="1" t="s">
        <v>47</v>
      </c>
      <c r="I23" s="12">
        <f t="shared" ref="I23:K23" si="7">COUNTIF(C21:C25,"&gt;0")</f>
        <v>3</v>
      </c>
      <c r="J23" s="12">
        <f t="shared" si="7"/>
        <v>1</v>
      </c>
      <c r="K23" s="12">
        <f t="shared" si="7"/>
        <v>4</v>
      </c>
      <c r="L23" s="2"/>
      <c r="M23" s="2"/>
      <c r="N23" s="2"/>
      <c r="O23" s="2"/>
    </row>
    <row r="24">
      <c r="B24" s="4" t="s">
        <v>48</v>
      </c>
      <c r="C24" s="28">
        <v>0.0</v>
      </c>
      <c r="D24" s="28">
        <v>0.0</v>
      </c>
      <c r="E24" s="28">
        <v>0.0</v>
      </c>
      <c r="H24" s="1" t="s">
        <v>49</v>
      </c>
      <c r="I24" s="12">
        <f t="shared" ref="I24:K24" si="8">COUNTIF(C21:C25,"=0")</f>
        <v>2</v>
      </c>
      <c r="J24" s="12">
        <f t="shared" si="8"/>
        <v>4</v>
      </c>
      <c r="K24" s="12">
        <f t="shared" si="8"/>
        <v>1</v>
      </c>
      <c r="L24" s="12">
        <f>COUNTIFS(C21:C25,"=0",E21:E25,"=0")</f>
        <v>1</v>
      </c>
      <c r="M24" s="2">
        <f>COUNTIFS(D21:D25,"=0",E21:E25,"=0")</f>
        <v>1</v>
      </c>
      <c r="N24" s="12">
        <f>COUNTIFS(C21:C25, "=0",D21:D25,"=0",E21:E25,"=0")</f>
        <v>1</v>
      </c>
      <c r="O24" s="12">
        <f>COUNTIFS(C21:C25,"=0",D21:D25,"=0")</f>
        <v>1</v>
      </c>
    </row>
    <row r="25">
      <c r="A25" s="26"/>
      <c r="B25" s="27" t="s">
        <v>50</v>
      </c>
      <c r="C25" s="29">
        <v>1.0</v>
      </c>
      <c r="D25" s="29">
        <v>0.0</v>
      </c>
      <c r="E25" s="29">
        <v>1.0</v>
      </c>
      <c r="F25" s="26"/>
      <c r="G25" s="26"/>
    </row>
    <row r="26">
      <c r="A26" s="24" t="s">
        <v>57</v>
      </c>
      <c r="B26" s="4" t="s">
        <v>43</v>
      </c>
      <c r="C26" s="4">
        <v>0.0</v>
      </c>
      <c r="D26" s="4">
        <v>0.0</v>
      </c>
      <c r="E26" s="4">
        <v>0.0</v>
      </c>
      <c r="F26" s="25" t="s">
        <v>58</v>
      </c>
    </row>
    <row r="27">
      <c r="B27" s="4" t="s">
        <v>45</v>
      </c>
      <c r="C27" s="4">
        <v>1.0</v>
      </c>
      <c r="D27" s="4">
        <v>4.0</v>
      </c>
      <c r="E27" s="4">
        <v>0.0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0.0</v>
      </c>
      <c r="D28" s="4">
        <v>0.0</v>
      </c>
      <c r="E28" s="4">
        <v>0.0</v>
      </c>
      <c r="H28" s="1" t="s">
        <v>47</v>
      </c>
      <c r="I28" s="12">
        <f t="shared" ref="I28:K28" si="9">COUNTIF(C26:C30,"&gt;0")</f>
        <v>2</v>
      </c>
      <c r="J28" s="12">
        <f t="shared" si="9"/>
        <v>2</v>
      </c>
      <c r="K28" s="12">
        <f t="shared" si="9"/>
        <v>1</v>
      </c>
      <c r="L28" s="2"/>
      <c r="M28" s="2"/>
      <c r="N28" s="2"/>
      <c r="O28" s="2"/>
    </row>
    <row r="29">
      <c r="B29" s="4" t="s">
        <v>48</v>
      </c>
      <c r="C29" s="4">
        <v>10.0</v>
      </c>
      <c r="D29" s="4">
        <v>0.0</v>
      </c>
      <c r="E29" s="4">
        <v>2.0</v>
      </c>
      <c r="H29" s="1" t="s">
        <v>49</v>
      </c>
      <c r="I29" s="12">
        <f t="shared" ref="I29:K29" si="10">COUNTIF(C26:C30,"=0")</f>
        <v>3</v>
      </c>
      <c r="J29" s="12">
        <f t="shared" si="10"/>
        <v>3</v>
      </c>
      <c r="K29" s="12">
        <f t="shared" si="10"/>
        <v>4</v>
      </c>
      <c r="L29" s="12">
        <f>COUNTIFS(C26:C30,"=0",E26:E30,"=0")</f>
        <v>3</v>
      </c>
      <c r="M29" s="2">
        <f>COUNTIFS(D26:D30,"=0",E26:E30,"=0")</f>
        <v>2</v>
      </c>
      <c r="N29" s="12">
        <f>COUNTIFS(C26:C30, "=0",D26:D30,"=0",E26:E30,"=0")</f>
        <v>2</v>
      </c>
      <c r="O29" s="12">
        <f>COUNTIFS(C26:C30,"=0",D26:D30,"=0")</f>
        <v>2</v>
      </c>
    </row>
    <row r="30">
      <c r="A30" s="26"/>
      <c r="B30" s="27" t="s">
        <v>50</v>
      </c>
      <c r="C30" s="27">
        <v>0.0</v>
      </c>
      <c r="D30" s="27">
        <v>3.0</v>
      </c>
      <c r="E30" s="27">
        <v>0.0</v>
      </c>
      <c r="F30" s="26"/>
      <c r="G30" s="26"/>
    </row>
    <row r="31">
      <c r="A31" s="24" t="s">
        <v>59</v>
      </c>
      <c r="B31" s="4" t="s">
        <v>43</v>
      </c>
      <c r="F31" s="25" t="s">
        <v>60</v>
      </c>
    </row>
    <row r="32">
      <c r="B32" s="4" t="s">
        <v>45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H33" s="1" t="s">
        <v>47</v>
      </c>
      <c r="I33" s="12">
        <f t="shared" ref="I33:K33" si="11">COUNTIF(C31:C35,"&gt;0")</f>
        <v>0</v>
      </c>
      <c r="J33" s="12">
        <f t="shared" si="11"/>
        <v>0</v>
      </c>
      <c r="K33" s="12">
        <f t="shared" si="11"/>
        <v>0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0</v>
      </c>
      <c r="J34" s="12">
        <f t="shared" si="12"/>
        <v>0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0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C36" s="4">
        <v>0.0</v>
      </c>
      <c r="D36" s="4">
        <v>13.0</v>
      </c>
      <c r="E36" s="4">
        <v>8.0</v>
      </c>
      <c r="F36" s="25" t="s">
        <v>62</v>
      </c>
    </row>
    <row r="37">
      <c r="B37" s="4" t="s">
        <v>45</v>
      </c>
      <c r="C37" s="4">
        <v>0.0</v>
      </c>
      <c r="D37" s="4">
        <v>0.0</v>
      </c>
      <c r="E37" s="4">
        <v>17.0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H38" s="1" t="s">
        <v>47</v>
      </c>
      <c r="I38" s="12">
        <f t="shared" ref="I38:K38" si="13">COUNTIF(C36:C40,"&gt;0")</f>
        <v>0</v>
      </c>
      <c r="J38" s="12">
        <f t="shared" si="13"/>
        <v>1</v>
      </c>
      <c r="K38" s="12">
        <f t="shared" si="13"/>
        <v>2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2</v>
      </c>
      <c r="J39" s="12">
        <f t="shared" si="14"/>
        <v>1</v>
      </c>
      <c r="K39" s="12">
        <f t="shared" si="14"/>
        <v>0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1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14</v>
      </c>
      <c r="D41" s="15">
        <f t="shared" si="15"/>
        <v>10</v>
      </c>
      <c r="E41" s="15">
        <f t="shared" si="15"/>
        <v>18</v>
      </c>
    </row>
    <row r="42">
      <c r="A42" s="4" t="s">
        <v>63</v>
      </c>
      <c r="C42" s="14">
        <f t="shared" ref="C42:E42" si="16">(C41 / COUNT(C6:C40))</f>
        <v>0.5185185185</v>
      </c>
      <c r="D42" s="14">
        <f t="shared" si="16"/>
        <v>0.3703703704</v>
      </c>
      <c r="E42" s="14">
        <f t="shared" si="16"/>
        <v>0.6666666667</v>
      </c>
    </row>
    <row r="43">
      <c r="A43" s="4" t="s">
        <v>13</v>
      </c>
      <c r="C43" s="15">
        <f t="shared" ref="C43:E43" si="17">COUNTIF(C6:C40,"=0")</f>
        <v>13</v>
      </c>
      <c r="D43" s="15">
        <f t="shared" si="17"/>
        <v>17</v>
      </c>
      <c r="E43" s="15">
        <f t="shared" si="17"/>
        <v>9</v>
      </c>
    </row>
    <row r="44">
      <c r="A44" s="4" t="s">
        <v>64</v>
      </c>
      <c r="C44" s="14">
        <f t="shared" ref="C44:E44" si="18">(C43 / COUNT(C6:C40))</f>
        <v>0.4814814815</v>
      </c>
      <c r="D44" s="14">
        <f t="shared" si="18"/>
        <v>0.6296296296</v>
      </c>
      <c r="E44" s="14">
        <f t="shared" si="18"/>
        <v>0.3333333333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>
        <v>346.0</v>
      </c>
      <c r="F1" s="1"/>
      <c r="G1" s="1"/>
      <c r="H1" s="1" t="s">
        <v>13</v>
      </c>
      <c r="J1" s="23">
        <f>COUNTIFS(C6:C40,"&gt;0",D6:D40,"&gt;0",E6:E40,"=0")</f>
        <v>5</v>
      </c>
      <c r="K1" s="23">
        <f>COUNTIFS(C6:C40,"=0",D6:D40,"=0",E6:E40,"&gt;0")</f>
        <v>1</v>
      </c>
    </row>
    <row r="2">
      <c r="A2" s="4" t="s">
        <v>37</v>
      </c>
      <c r="B2" s="4">
        <v>303.0</v>
      </c>
      <c r="F2" s="1"/>
      <c r="G2" s="1"/>
      <c r="H2" s="1" t="s">
        <v>3</v>
      </c>
      <c r="I2" s="2">
        <f>COUNTIFS(C6:C40,"=0",E6:E40,"=0")</f>
        <v>13</v>
      </c>
      <c r="J2" s="15">
        <f>COUNTIFS(C6:C40,"&gt;0",E6:E40,"=0")</f>
        <v>11</v>
      </c>
    </row>
    <row r="3">
      <c r="A3" s="4" t="s">
        <v>38</v>
      </c>
      <c r="B3" s="4">
        <v>33.0</v>
      </c>
      <c r="F3" s="1"/>
      <c r="G3" s="1"/>
      <c r="H3" s="1" t="s">
        <v>39</v>
      </c>
      <c r="I3" s="2">
        <f>COUNTIFS(D6:D40,"=0",E6:E40,"=0")</f>
        <v>13</v>
      </c>
      <c r="J3" s="15">
        <f>COUNTIFS(D6:D40,"&gt;0",E6:E40,"=0")</f>
        <v>11</v>
      </c>
    </row>
    <row r="4">
      <c r="H4" s="1" t="s">
        <v>40</v>
      </c>
      <c r="I4" s="12">
        <f>COUNTIFS(C6:C40, "=0",D6:D40,"=0",E6:E40,"=0")</f>
        <v>7</v>
      </c>
      <c r="J4" s="4">
        <f>J3+J2-J1</f>
        <v>17</v>
      </c>
    </row>
    <row r="5">
      <c r="C5" s="4" t="s">
        <v>36</v>
      </c>
      <c r="D5" s="4" t="s">
        <v>37</v>
      </c>
      <c r="E5" s="4" t="s">
        <v>38</v>
      </c>
      <c r="H5" s="4" t="s">
        <v>41</v>
      </c>
      <c r="I5" s="2">
        <f>COUNTIFS(C6:C40,"=0",D6:D40,"=0")</f>
        <v>8</v>
      </c>
    </row>
    <row r="6">
      <c r="A6" s="24" t="s">
        <v>42</v>
      </c>
      <c r="B6" s="4" t="s">
        <v>43</v>
      </c>
      <c r="C6" s="4">
        <v>0.0</v>
      </c>
      <c r="D6" s="4">
        <v>0.0</v>
      </c>
      <c r="E6" s="4">
        <v>0.0</v>
      </c>
      <c r="F6" s="25" t="s">
        <v>66</v>
      </c>
    </row>
    <row r="7">
      <c r="B7" s="4" t="s">
        <v>45</v>
      </c>
      <c r="C7" s="4">
        <v>0.0</v>
      </c>
      <c r="D7" s="4">
        <v>0.0</v>
      </c>
      <c r="E7" s="4">
        <v>0.0</v>
      </c>
      <c r="H7" s="2"/>
      <c r="I7" s="1" t="s">
        <v>0</v>
      </c>
      <c r="J7" s="1" t="s">
        <v>35</v>
      </c>
      <c r="K7" s="1" t="s">
        <v>2</v>
      </c>
      <c r="L7" s="1" t="s">
        <v>3</v>
      </c>
      <c r="M7" s="1" t="s">
        <v>39</v>
      </c>
      <c r="N7" s="1" t="s">
        <v>40</v>
      </c>
      <c r="O7" s="1" t="s">
        <v>41</v>
      </c>
    </row>
    <row r="8">
      <c r="B8" s="4" t="s">
        <v>46</v>
      </c>
      <c r="C8" s="4">
        <v>2.0</v>
      </c>
      <c r="D8" s="4">
        <v>0.0</v>
      </c>
      <c r="E8" s="4">
        <v>0.0</v>
      </c>
      <c r="H8" s="1" t="s">
        <v>47</v>
      </c>
      <c r="I8" s="12">
        <f t="shared" ref="I8:K8" si="1">COUNTIF(C6:C10,"&gt;0")</f>
        <v>1</v>
      </c>
      <c r="J8" s="12">
        <f t="shared" si="1"/>
        <v>0</v>
      </c>
      <c r="K8" s="12">
        <f t="shared" si="1"/>
        <v>1</v>
      </c>
      <c r="L8" s="2"/>
      <c r="M8" s="2"/>
      <c r="N8" s="2"/>
      <c r="O8" s="2"/>
    </row>
    <row r="9">
      <c r="B9" s="4" t="s">
        <v>48</v>
      </c>
      <c r="C9" s="4">
        <v>0.0</v>
      </c>
      <c r="D9" s="4">
        <v>0.0</v>
      </c>
      <c r="E9" s="4">
        <v>0.0</v>
      </c>
      <c r="H9" s="1" t="s">
        <v>49</v>
      </c>
      <c r="I9" s="12">
        <f t="shared" ref="I9:K9" si="2">COUNTIF(C6:C10,"=0")</f>
        <v>4</v>
      </c>
      <c r="J9" s="12">
        <f t="shared" si="2"/>
        <v>5</v>
      </c>
      <c r="K9" s="12">
        <f t="shared" si="2"/>
        <v>4</v>
      </c>
      <c r="L9" s="12">
        <f>COUNTIFS(C6:C10,"=0",E6:E10,"=0")</f>
        <v>3</v>
      </c>
      <c r="M9" s="2">
        <f>COUNTIFS(D6:D10,"=0",E6:E10,"=0")</f>
        <v>4</v>
      </c>
      <c r="N9" s="12">
        <f>COUNTIFS(C6:C10, "=0",D6:D10,"=0",E6:E10,"=0")</f>
        <v>3</v>
      </c>
      <c r="O9" s="12">
        <f>COUNTIFS(C6:C10,"=0",D6:D10,"=0")</f>
        <v>4</v>
      </c>
    </row>
    <row r="10">
      <c r="A10" s="26"/>
      <c r="B10" s="27" t="s">
        <v>50</v>
      </c>
      <c r="C10" s="27">
        <v>0.0</v>
      </c>
      <c r="D10" s="27">
        <v>0.0</v>
      </c>
      <c r="E10" s="27">
        <v>1.0</v>
      </c>
      <c r="F10" s="26"/>
      <c r="G10" s="26"/>
    </row>
    <row r="11">
      <c r="A11" s="24" t="s">
        <v>51</v>
      </c>
      <c r="B11" s="4" t="s">
        <v>43</v>
      </c>
      <c r="C11" s="4">
        <v>3.0</v>
      </c>
      <c r="D11" s="4">
        <v>5.0</v>
      </c>
      <c r="E11" s="4">
        <v>0.0</v>
      </c>
      <c r="F11" s="25" t="s">
        <v>52</v>
      </c>
    </row>
    <row r="12">
      <c r="B12" s="4" t="s">
        <v>45</v>
      </c>
      <c r="C12" s="4">
        <v>3.0</v>
      </c>
      <c r="D12" s="4">
        <v>0.0</v>
      </c>
      <c r="E12" s="4">
        <v>0.0</v>
      </c>
      <c r="H12" s="2"/>
      <c r="I12" s="1" t="s">
        <v>0</v>
      </c>
      <c r="J12" s="1" t="s">
        <v>35</v>
      </c>
      <c r="K12" s="1" t="s">
        <v>2</v>
      </c>
      <c r="L12" s="1" t="s">
        <v>3</v>
      </c>
      <c r="M12" s="1" t="s">
        <v>39</v>
      </c>
      <c r="N12" s="1" t="s">
        <v>40</v>
      </c>
      <c r="O12" s="1" t="s">
        <v>41</v>
      </c>
    </row>
    <row r="13">
      <c r="B13" s="4" t="s">
        <v>46</v>
      </c>
      <c r="C13" s="4">
        <v>16.0</v>
      </c>
      <c r="D13" s="4">
        <v>3.0</v>
      </c>
      <c r="E13" s="4">
        <v>0.0</v>
      </c>
      <c r="H13" s="1" t="s">
        <v>47</v>
      </c>
      <c r="I13" s="12">
        <f t="shared" ref="I13:K13" si="3">COUNTIF(C11:C15,"&gt;0")</f>
        <v>4</v>
      </c>
      <c r="J13" s="12">
        <f t="shared" si="3"/>
        <v>3</v>
      </c>
      <c r="K13" s="12">
        <f t="shared" si="3"/>
        <v>0</v>
      </c>
      <c r="L13" s="2"/>
      <c r="M13" s="2"/>
      <c r="N13" s="2"/>
      <c r="O13" s="2"/>
    </row>
    <row r="14">
      <c r="B14" s="4" t="s">
        <v>48</v>
      </c>
      <c r="C14" s="4">
        <v>4.0</v>
      </c>
      <c r="D14" s="4">
        <v>0.0</v>
      </c>
      <c r="E14" s="4">
        <v>0.0</v>
      </c>
      <c r="H14" s="1" t="s">
        <v>49</v>
      </c>
      <c r="I14" s="12">
        <f t="shared" ref="I14:K14" si="4">COUNTIF(C11:C15,"=0")</f>
        <v>1</v>
      </c>
      <c r="J14" s="12">
        <f t="shared" si="4"/>
        <v>2</v>
      </c>
      <c r="K14" s="12">
        <f t="shared" si="4"/>
        <v>5</v>
      </c>
      <c r="L14" s="12">
        <f>COUNTIFS(C11:C15,"=0",E11:E15,"=0")</f>
        <v>1</v>
      </c>
      <c r="M14" s="2">
        <f>COUNTIFS(D11:D15,"=0",E11:E15,"=0")</f>
        <v>2</v>
      </c>
      <c r="N14" s="12">
        <f>COUNTIFS(C11:C15, "=0",D11:D15,"=0",E11:E15,"=0")</f>
        <v>0</v>
      </c>
      <c r="O14" s="12">
        <f>COUNTIFS(C11:C15,"=0",D11:D15,"=0")</f>
        <v>0</v>
      </c>
    </row>
    <row r="15">
      <c r="A15" s="26"/>
      <c r="B15" s="27" t="s">
        <v>50</v>
      </c>
      <c r="C15" s="27">
        <v>0.0</v>
      </c>
      <c r="D15" s="27">
        <v>1.0</v>
      </c>
      <c r="E15" s="27">
        <v>0.0</v>
      </c>
      <c r="F15" s="26"/>
      <c r="G15" s="26"/>
    </row>
    <row r="16">
      <c r="A16" s="24" t="s">
        <v>53</v>
      </c>
      <c r="B16" s="4" t="s">
        <v>43</v>
      </c>
      <c r="C16" s="4">
        <v>2.0</v>
      </c>
      <c r="D16" s="4">
        <v>1.0</v>
      </c>
      <c r="E16" s="4">
        <v>0.0</v>
      </c>
      <c r="F16" s="25" t="s">
        <v>54</v>
      </c>
    </row>
    <row r="17">
      <c r="B17" s="4" t="s">
        <v>45</v>
      </c>
      <c r="C17" s="4">
        <v>6.0</v>
      </c>
      <c r="D17" s="4">
        <v>1.0</v>
      </c>
      <c r="E17" s="4">
        <v>0.0</v>
      </c>
      <c r="H17" s="2"/>
      <c r="I17" s="1" t="s">
        <v>0</v>
      </c>
      <c r="J17" s="1" t="s">
        <v>35</v>
      </c>
      <c r="K17" s="1" t="s">
        <v>2</v>
      </c>
      <c r="L17" s="1" t="s">
        <v>3</v>
      </c>
      <c r="M17" s="1" t="s">
        <v>39</v>
      </c>
      <c r="N17" s="1" t="s">
        <v>40</v>
      </c>
      <c r="O17" s="1" t="s">
        <v>41</v>
      </c>
    </row>
    <row r="18">
      <c r="B18" s="4" t="s">
        <v>46</v>
      </c>
      <c r="C18" s="4">
        <v>0.0</v>
      </c>
      <c r="D18" s="4">
        <v>0.0</v>
      </c>
      <c r="E18" s="4">
        <v>0.0</v>
      </c>
      <c r="H18" s="1" t="s">
        <v>47</v>
      </c>
      <c r="I18" s="12">
        <f t="shared" ref="I18:K18" si="5">COUNTIF(C16:C20,"&gt;0")</f>
        <v>4</v>
      </c>
      <c r="J18" s="12">
        <f t="shared" si="5"/>
        <v>3</v>
      </c>
      <c r="K18" s="12">
        <f t="shared" si="5"/>
        <v>0</v>
      </c>
      <c r="L18" s="2"/>
      <c r="M18" s="2"/>
      <c r="N18" s="2"/>
      <c r="O18" s="2"/>
    </row>
    <row r="19">
      <c r="B19" s="4" t="s">
        <v>48</v>
      </c>
      <c r="C19" s="4">
        <v>10.0</v>
      </c>
      <c r="D19" s="4">
        <v>0.0</v>
      </c>
      <c r="E19" s="4">
        <v>0.0</v>
      </c>
      <c r="H19" s="1" t="s">
        <v>49</v>
      </c>
      <c r="I19" s="12">
        <f t="shared" ref="I19:K19" si="6">COUNTIF(C16:C20,"=0")</f>
        <v>1</v>
      </c>
      <c r="J19" s="12">
        <f t="shared" si="6"/>
        <v>2</v>
      </c>
      <c r="K19" s="12">
        <f t="shared" si="6"/>
        <v>5</v>
      </c>
      <c r="L19" s="12">
        <f>COUNTIFS(C16:C20,"=0",E16:E20,"=0")</f>
        <v>1</v>
      </c>
      <c r="M19" s="2">
        <f>COUNTIFS(D16:D20,"=0",E16:E20,"=0")</f>
        <v>2</v>
      </c>
      <c r="N19" s="12">
        <f>COUNTIFS(C16:C20, "=0",D16:D20,"=0",E16:E20,"=0")</f>
        <v>1</v>
      </c>
      <c r="O19" s="12">
        <f>COUNTIFS(C16:C20,"=0",D16:D20,"=0")</f>
        <v>1</v>
      </c>
    </row>
    <row r="20">
      <c r="A20" s="26"/>
      <c r="B20" s="27" t="s">
        <v>50</v>
      </c>
      <c r="C20" s="27">
        <v>2.0</v>
      </c>
      <c r="D20" s="27">
        <v>3.0</v>
      </c>
      <c r="E20" s="27">
        <v>0.0</v>
      </c>
      <c r="F20" s="26"/>
      <c r="G20" s="26"/>
    </row>
    <row r="21">
      <c r="A21" s="24" t="s">
        <v>55</v>
      </c>
      <c r="B21" s="4" t="s">
        <v>43</v>
      </c>
      <c r="C21" s="28">
        <v>1.0</v>
      </c>
      <c r="D21" s="28">
        <v>0.0</v>
      </c>
      <c r="E21" s="28">
        <v>0.0</v>
      </c>
      <c r="F21" s="25" t="s">
        <v>65</v>
      </c>
    </row>
    <row r="22">
      <c r="B22" s="4" t="s">
        <v>45</v>
      </c>
      <c r="C22" s="28">
        <v>0.0</v>
      </c>
      <c r="D22" s="28">
        <v>3.0</v>
      </c>
      <c r="E22" s="28">
        <v>0.0</v>
      </c>
      <c r="H22" s="2"/>
      <c r="I22" s="1" t="s">
        <v>0</v>
      </c>
      <c r="J22" s="1" t="s">
        <v>35</v>
      </c>
      <c r="K22" s="1" t="s">
        <v>2</v>
      </c>
      <c r="L22" s="1" t="s">
        <v>3</v>
      </c>
      <c r="M22" s="1" t="s">
        <v>39</v>
      </c>
      <c r="N22" s="1" t="s">
        <v>40</v>
      </c>
      <c r="O22" s="1" t="s">
        <v>41</v>
      </c>
    </row>
    <row r="23">
      <c r="B23" s="4" t="s">
        <v>46</v>
      </c>
      <c r="C23" s="28">
        <v>0.0</v>
      </c>
      <c r="D23" s="28">
        <v>0.0</v>
      </c>
      <c r="E23" s="28">
        <v>0.0</v>
      </c>
      <c r="H23" s="1" t="s">
        <v>47</v>
      </c>
      <c r="I23" s="12">
        <f t="shared" ref="I23:K23" si="7">COUNTIF(C21:C25,"&gt;0")</f>
        <v>2</v>
      </c>
      <c r="J23" s="12">
        <f t="shared" si="7"/>
        <v>1</v>
      </c>
      <c r="K23" s="12">
        <f t="shared" si="7"/>
        <v>0</v>
      </c>
      <c r="L23" s="2"/>
      <c r="M23" s="2"/>
      <c r="N23" s="2"/>
      <c r="O23" s="2"/>
    </row>
    <row r="24">
      <c r="B24" s="4" t="s">
        <v>48</v>
      </c>
      <c r="C24" s="28">
        <v>0.0</v>
      </c>
      <c r="D24" s="28">
        <v>0.0</v>
      </c>
      <c r="E24" s="28">
        <v>0.0</v>
      </c>
      <c r="H24" s="1" t="s">
        <v>49</v>
      </c>
      <c r="I24" s="12">
        <f t="shared" ref="I24:K24" si="8">COUNTIF(C21:C25,"=0")</f>
        <v>3</v>
      </c>
      <c r="J24" s="12">
        <f t="shared" si="8"/>
        <v>4</v>
      </c>
      <c r="K24" s="12">
        <f t="shared" si="8"/>
        <v>5</v>
      </c>
      <c r="L24" s="12">
        <f>COUNTIFS(C21:C25,"=0",E21:E25,"=0")</f>
        <v>3</v>
      </c>
      <c r="M24" s="2">
        <f>COUNTIFS(D21:D25,"=0",E21:E25,"=0")</f>
        <v>4</v>
      </c>
      <c r="N24" s="12">
        <f>COUNTIFS(C21:C25, "=0",D21:D25,"=0",E21:E25,"=0")</f>
        <v>2</v>
      </c>
      <c r="O24" s="12">
        <f>COUNTIFS(C21:C25,"=0",D21:D25,"=0")</f>
        <v>2</v>
      </c>
    </row>
    <row r="25">
      <c r="A25" s="26"/>
      <c r="B25" s="27" t="s">
        <v>50</v>
      </c>
      <c r="C25" s="29">
        <v>13.0</v>
      </c>
      <c r="D25" s="29">
        <v>0.0</v>
      </c>
      <c r="E25" s="29">
        <v>0.0</v>
      </c>
      <c r="F25" s="26"/>
      <c r="G25" s="26"/>
    </row>
    <row r="26">
      <c r="A26" s="24" t="s">
        <v>57</v>
      </c>
      <c r="B26" s="4" t="s">
        <v>43</v>
      </c>
      <c r="C26" s="4">
        <v>0.0</v>
      </c>
      <c r="D26" s="4">
        <v>5.0</v>
      </c>
      <c r="E26" s="4">
        <v>0.0</v>
      </c>
      <c r="F26" s="25" t="s">
        <v>58</v>
      </c>
    </row>
    <row r="27">
      <c r="B27" s="4" t="s">
        <v>45</v>
      </c>
      <c r="C27" s="4">
        <v>0.0</v>
      </c>
      <c r="D27" s="4">
        <v>2.0</v>
      </c>
      <c r="E27" s="4">
        <v>0.0</v>
      </c>
      <c r="H27" s="2"/>
      <c r="I27" s="1" t="s">
        <v>0</v>
      </c>
      <c r="J27" s="1" t="s">
        <v>35</v>
      </c>
      <c r="K27" s="1" t="s">
        <v>2</v>
      </c>
      <c r="L27" s="1" t="s">
        <v>3</v>
      </c>
      <c r="M27" s="1" t="s">
        <v>39</v>
      </c>
      <c r="N27" s="1" t="s">
        <v>40</v>
      </c>
      <c r="O27" s="1" t="s">
        <v>41</v>
      </c>
    </row>
    <row r="28">
      <c r="B28" s="4" t="s">
        <v>46</v>
      </c>
      <c r="C28" s="4">
        <v>0.0</v>
      </c>
      <c r="D28" s="4">
        <v>0.0</v>
      </c>
      <c r="E28" s="4">
        <v>0.0</v>
      </c>
      <c r="H28" s="1" t="s">
        <v>47</v>
      </c>
      <c r="I28" s="12">
        <f t="shared" ref="I28:K28" si="9">COUNTIF(C26:C30,"&gt;0")</f>
        <v>0</v>
      </c>
      <c r="J28" s="12">
        <f t="shared" si="9"/>
        <v>4</v>
      </c>
      <c r="K28" s="12">
        <f t="shared" si="9"/>
        <v>0</v>
      </c>
      <c r="L28" s="2"/>
      <c r="M28" s="2"/>
      <c r="N28" s="2"/>
      <c r="O28" s="2"/>
    </row>
    <row r="29">
      <c r="B29" s="4" t="s">
        <v>48</v>
      </c>
      <c r="C29" s="4">
        <v>0.0</v>
      </c>
      <c r="D29" s="4">
        <v>1.0</v>
      </c>
      <c r="E29" s="4">
        <v>0.0</v>
      </c>
      <c r="H29" s="1" t="s">
        <v>49</v>
      </c>
      <c r="I29" s="12">
        <f t="shared" ref="I29:K29" si="10">COUNTIF(C26:C30,"=0")</f>
        <v>5</v>
      </c>
      <c r="J29" s="12">
        <f t="shared" si="10"/>
        <v>1</v>
      </c>
      <c r="K29" s="12">
        <f t="shared" si="10"/>
        <v>5</v>
      </c>
      <c r="L29" s="12">
        <f>COUNTIFS(C26:C30,"=0",E26:E30,"=0")</f>
        <v>5</v>
      </c>
      <c r="M29" s="2">
        <f>COUNTIFS(D26:D30,"=0",E26:E30,"=0")</f>
        <v>1</v>
      </c>
      <c r="N29" s="12">
        <f>COUNTIFS(C26:C30, "=0",D26:D30,"=0",E26:E30,"=0")</f>
        <v>1</v>
      </c>
      <c r="O29" s="12">
        <f>COUNTIFS(C26:C30,"=0",D26:D30,"=0")</f>
        <v>1</v>
      </c>
    </row>
    <row r="30">
      <c r="A30" s="26"/>
      <c r="B30" s="27" t="s">
        <v>50</v>
      </c>
      <c r="C30" s="27">
        <v>0.0</v>
      </c>
      <c r="D30" s="27">
        <v>1.0</v>
      </c>
      <c r="E30" s="27">
        <v>0.0</v>
      </c>
      <c r="F30" s="26"/>
      <c r="G30" s="26"/>
    </row>
    <row r="31">
      <c r="A31" s="24" t="s">
        <v>59</v>
      </c>
      <c r="B31" s="4" t="s">
        <v>43</v>
      </c>
      <c r="F31" s="25" t="s">
        <v>60</v>
      </c>
    </row>
    <row r="32">
      <c r="B32" s="4" t="s">
        <v>45</v>
      </c>
      <c r="H32" s="2"/>
      <c r="I32" s="1" t="s">
        <v>0</v>
      </c>
      <c r="J32" s="1" t="s">
        <v>35</v>
      </c>
      <c r="K32" s="1" t="s">
        <v>2</v>
      </c>
      <c r="L32" s="1" t="s">
        <v>3</v>
      </c>
      <c r="M32" s="1" t="s">
        <v>39</v>
      </c>
      <c r="N32" s="1" t="s">
        <v>40</v>
      </c>
      <c r="O32" s="1" t="s">
        <v>41</v>
      </c>
    </row>
    <row r="33">
      <c r="B33" s="4" t="s">
        <v>46</v>
      </c>
      <c r="H33" s="1" t="s">
        <v>47</v>
      </c>
      <c r="I33" s="12">
        <f t="shared" ref="I33:K33" si="11">COUNTIF(C31:C35,"&gt;0")</f>
        <v>0</v>
      </c>
      <c r="J33" s="12">
        <f t="shared" si="11"/>
        <v>0</v>
      </c>
      <c r="K33" s="12">
        <f t="shared" si="11"/>
        <v>0</v>
      </c>
      <c r="L33" s="2"/>
      <c r="M33" s="2"/>
      <c r="N33" s="2"/>
      <c r="O33" s="2"/>
    </row>
    <row r="34">
      <c r="B34" s="4" t="s">
        <v>48</v>
      </c>
      <c r="H34" s="1" t="s">
        <v>49</v>
      </c>
      <c r="I34" s="12">
        <f t="shared" ref="I34:K34" si="12">COUNTIF(C31:C35,"=0")</f>
        <v>0</v>
      </c>
      <c r="J34" s="12">
        <f t="shared" si="12"/>
        <v>0</v>
      </c>
      <c r="K34" s="12">
        <f t="shared" si="12"/>
        <v>0</v>
      </c>
      <c r="L34" s="12">
        <f>COUNTIFS(C31:C35,"=0",E31:E35,"=0")</f>
        <v>0</v>
      </c>
      <c r="M34" s="2">
        <f>COUNTIFS(D31:D35,"=0",E31:E35,"=0")</f>
        <v>0</v>
      </c>
      <c r="N34" s="12">
        <f>COUNTIFS(C31:C35, "=0",D31:D35,"=0",E31:E35,"=0")</f>
        <v>0</v>
      </c>
      <c r="O34" s="12">
        <f>COUNTIFS(C31:C35,"=0",D31:D35,"=0")</f>
        <v>0</v>
      </c>
    </row>
    <row r="35">
      <c r="A35" s="26"/>
      <c r="B35" s="27" t="s">
        <v>50</v>
      </c>
      <c r="C35" s="27"/>
      <c r="D35" s="27"/>
      <c r="E35" s="27"/>
      <c r="F35" s="26"/>
      <c r="G35" s="26"/>
    </row>
    <row r="36">
      <c r="A36" s="24" t="s">
        <v>61</v>
      </c>
      <c r="B36" s="4" t="s">
        <v>43</v>
      </c>
      <c r="F36" s="25" t="s">
        <v>62</v>
      </c>
    </row>
    <row r="37">
      <c r="B37" s="4" t="s">
        <v>45</v>
      </c>
      <c r="H37" s="2"/>
      <c r="I37" s="1" t="s">
        <v>0</v>
      </c>
      <c r="J37" s="1" t="s">
        <v>35</v>
      </c>
      <c r="K37" s="1" t="s">
        <v>2</v>
      </c>
      <c r="L37" s="1" t="s">
        <v>3</v>
      </c>
      <c r="M37" s="1" t="s">
        <v>39</v>
      </c>
      <c r="N37" s="1" t="s">
        <v>40</v>
      </c>
      <c r="O37" s="1" t="s">
        <v>41</v>
      </c>
    </row>
    <row r="38">
      <c r="B38" s="4" t="s">
        <v>46</v>
      </c>
      <c r="H38" s="1" t="s">
        <v>47</v>
      </c>
      <c r="I38" s="12">
        <f t="shared" ref="I38:K38" si="13">COUNTIF(C36:C40,"&gt;0")</f>
        <v>0</v>
      </c>
      <c r="J38" s="12">
        <f t="shared" si="13"/>
        <v>0</v>
      </c>
      <c r="K38" s="12">
        <f t="shared" si="13"/>
        <v>0</v>
      </c>
      <c r="L38" s="2"/>
      <c r="M38" s="2"/>
      <c r="N38" s="2"/>
      <c r="O38" s="2"/>
    </row>
    <row r="39">
      <c r="B39" s="4" t="s">
        <v>48</v>
      </c>
      <c r="H39" s="1" t="s">
        <v>49</v>
      </c>
      <c r="I39" s="12">
        <f t="shared" ref="I39:K39" si="14">COUNTIF(C36:C40,"=0")</f>
        <v>0</v>
      </c>
      <c r="J39" s="12">
        <f t="shared" si="14"/>
        <v>0</v>
      </c>
      <c r="K39" s="12">
        <f t="shared" si="14"/>
        <v>0</v>
      </c>
      <c r="L39" s="12">
        <f>COUNTIFS(C36:C40,"=0",E36:E40,"=0")</f>
        <v>0</v>
      </c>
      <c r="M39" s="2">
        <f>COUNTIFS(D36:D40,"=0",E36:E40,"=0")</f>
        <v>0</v>
      </c>
      <c r="N39" s="12">
        <f>COUNTIFS(C36:C40, "=0",D36:D40,"=0",E36:E40,"=0")</f>
        <v>0</v>
      </c>
      <c r="O39" s="12">
        <f>COUNTIFS(C36:C40,"=0",D36:D40,"=0")</f>
        <v>0</v>
      </c>
    </row>
    <row r="40">
      <c r="A40" s="26"/>
      <c r="B40" s="27" t="s">
        <v>50</v>
      </c>
      <c r="C40" s="27"/>
      <c r="D40" s="27"/>
      <c r="E40" s="27"/>
      <c r="F40" s="26"/>
      <c r="G40" s="26"/>
    </row>
    <row r="41">
      <c r="A41" s="4" t="s">
        <v>11</v>
      </c>
      <c r="C41" s="15">
        <f t="shared" ref="C41:E41" si="15">COUNTIF(C6:C40,"&gt;0")</f>
        <v>11</v>
      </c>
      <c r="D41" s="15">
        <f t="shared" si="15"/>
        <v>11</v>
      </c>
      <c r="E41" s="15">
        <f t="shared" si="15"/>
        <v>1</v>
      </c>
    </row>
    <row r="42">
      <c r="A42" s="4" t="s">
        <v>63</v>
      </c>
      <c r="C42" s="14">
        <f t="shared" ref="C42:E42" si="16">(C41 / COUNT(C6:C40))</f>
        <v>0.44</v>
      </c>
      <c r="D42" s="14">
        <f t="shared" si="16"/>
        <v>0.44</v>
      </c>
      <c r="E42" s="14">
        <f t="shared" si="16"/>
        <v>0.04</v>
      </c>
    </row>
    <row r="43">
      <c r="A43" s="4" t="s">
        <v>13</v>
      </c>
      <c r="C43" s="15">
        <f t="shared" ref="C43:E43" si="17">COUNTIF(C6:C40,"=0")</f>
        <v>14</v>
      </c>
      <c r="D43" s="15">
        <f t="shared" si="17"/>
        <v>14</v>
      </c>
      <c r="E43" s="15">
        <f t="shared" si="17"/>
        <v>24</v>
      </c>
    </row>
    <row r="44">
      <c r="A44" s="4" t="s">
        <v>64</v>
      </c>
      <c r="C44" s="14">
        <f t="shared" ref="C44:E44" si="18">(C43 / COUNT(C6:C40))</f>
        <v>0.56</v>
      </c>
      <c r="D44" s="14">
        <f t="shared" si="18"/>
        <v>0.56</v>
      </c>
      <c r="E44" s="14">
        <f t="shared" si="18"/>
        <v>0.96</v>
      </c>
    </row>
  </sheetData>
  <mergeCells count="19">
    <mergeCell ref="F16:G20"/>
    <mergeCell ref="F21:G25"/>
    <mergeCell ref="H1:I1"/>
    <mergeCell ref="A6:A10"/>
    <mergeCell ref="F6:G10"/>
    <mergeCell ref="A11:A15"/>
    <mergeCell ref="F11:G15"/>
    <mergeCell ref="A16:A20"/>
    <mergeCell ref="A21:A25"/>
    <mergeCell ref="A42:B42"/>
    <mergeCell ref="A43:B43"/>
    <mergeCell ref="A44:B44"/>
    <mergeCell ref="A26:A30"/>
    <mergeCell ref="F26:G30"/>
    <mergeCell ref="A31:A35"/>
    <mergeCell ref="F31:G35"/>
    <mergeCell ref="A36:A40"/>
    <mergeCell ref="F36:G40"/>
    <mergeCell ref="A41:B41"/>
  </mergeCells>
  <drawing r:id="rId1"/>
</worksheet>
</file>