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tlenthesky\repositories\excellent_at_excel\"/>
    </mc:Choice>
  </mc:AlternateContent>
  <xr:revisionPtr revIDLastSave="0" documentId="13_ncr:1_{652D67CA-111B-4EBA-9F93-C77CE27E67BD}" xr6:coauthVersionLast="47" xr6:coauthVersionMax="47" xr10:uidLastSave="{00000000-0000-0000-0000-000000000000}"/>
  <bookViews>
    <workbookView xWindow="-105" yWindow="0" windowWidth="26010" windowHeight="20985" activeTab="1" xr2:uid="{AF7AB9AD-EEDF-4F43-8B62-85C5CF01D769}"/>
  </bookViews>
  <sheets>
    <sheet name="Absorbtion" sheetId="1" r:id="rId1"/>
    <sheet name="Contrib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D34" i="3"/>
  <c r="E34" i="3"/>
  <c r="F34" i="3"/>
  <c r="G34" i="3"/>
  <c r="H34" i="3"/>
  <c r="C37" i="3"/>
  <c r="D37" i="3"/>
  <c r="E37" i="3"/>
  <c r="H40" i="3"/>
  <c r="F36" i="3"/>
  <c r="E36" i="3"/>
  <c r="D36" i="3"/>
  <c r="C36" i="3"/>
  <c r="G36" i="3" s="1"/>
  <c r="C35" i="3"/>
  <c r="D35" i="3"/>
  <c r="E35" i="3"/>
  <c r="F35" i="3"/>
  <c r="E38" i="3"/>
  <c r="D38" i="3"/>
  <c r="D39" i="3" s="1"/>
  <c r="C38" i="3"/>
  <c r="C39" i="3" s="1"/>
  <c r="G45" i="3"/>
  <c r="F34" i="1"/>
  <c r="G34" i="1"/>
  <c r="G25" i="1"/>
  <c r="G26" i="1"/>
  <c r="H34" i="1"/>
  <c r="E34" i="1"/>
  <c r="D34" i="1"/>
  <c r="C34" i="1"/>
  <c r="H51" i="3"/>
  <c r="C45" i="3"/>
  <c r="D45" i="3"/>
  <c r="E45" i="3"/>
  <c r="F45" i="3"/>
  <c r="H45" i="3"/>
  <c r="F47" i="3"/>
  <c r="E47" i="3"/>
  <c r="D47" i="3"/>
  <c r="C47" i="3"/>
  <c r="G47" i="3" s="1"/>
  <c r="F46" i="3"/>
  <c r="E46" i="3"/>
  <c r="D46" i="3"/>
  <c r="C46" i="3"/>
  <c r="F27" i="3"/>
  <c r="F48" i="3" s="1"/>
  <c r="E27" i="3"/>
  <c r="E48" i="3" s="1"/>
  <c r="D27" i="3"/>
  <c r="C27" i="3"/>
  <c r="C48" i="3" s="1"/>
  <c r="G26" i="3"/>
  <c r="G25" i="3"/>
  <c r="H24" i="3"/>
  <c r="C35" i="1"/>
  <c r="D35" i="1"/>
  <c r="E35" i="1"/>
  <c r="F35" i="1"/>
  <c r="F36" i="1"/>
  <c r="E36" i="1"/>
  <c r="D36" i="1"/>
  <c r="C36" i="1"/>
  <c r="H25" i="1"/>
  <c r="H26" i="1"/>
  <c r="H24" i="1"/>
  <c r="G24" i="1" s="1"/>
  <c r="C27" i="1"/>
  <c r="C37" i="1" s="1"/>
  <c r="D27" i="1"/>
  <c r="D37" i="1" s="1"/>
  <c r="E27" i="1"/>
  <c r="E37" i="1" s="1"/>
  <c r="F27" i="1"/>
  <c r="F37" i="1" s="1"/>
  <c r="G35" i="3" l="1"/>
  <c r="F37" i="3"/>
  <c r="E39" i="3"/>
  <c r="H36" i="3"/>
  <c r="H35" i="3"/>
  <c r="H47" i="3"/>
  <c r="H25" i="3"/>
  <c r="G46" i="3"/>
  <c r="H46" i="3" s="1"/>
  <c r="G36" i="1"/>
  <c r="H36" i="1" s="1"/>
  <c r="G37" i="1"/>
  <c r="H37" i="1" s="1"/>
  <c r="G27" i="1"/>
  <c r="H27" i="1"/>
  <c r="G35" i="1"/>
  <c r="H35" i="1" s="1"/>
  <c r="G24" i="3"/>
  <c r="H27" i="3"/>
  <c r="H26" i="3" s="1"/>
  <c r="G27" i="3"/>
  <c r="E49" i="3"/>
  <c r="F49" i="3"/>
  <c r="C49" i="3"/>
  <c r="D48" i="3"/>
  <c r="D49" i="3" s="1"/>
  <c r="F38" i="3" l="1"/>
  <c r="F39" i="3" s="1"/>
  <c r="G37" i="3"/>
  <c r="H31" i="3"/>
  <c r="E30" i="3" s="1"/>
  <c r="E31" i="3" s="1"/>
  <c r="G48" i="3"/>
  <c r="C30" i="3" l="1"/>
  <c r="C31" i="3" s="1"/>
  <c r="D30" i="3"/>
  <c r="D31" i="3" s="1"/>
  <c r="H37" i="3"/>
  <c r="H38" i="3" s="1"/>
  <c r="H39" i="3" s="1"/>
  <c r="H41" i="3" s="1"/>
  <c r="G38" i="3"/>
  <c r="G39" i="3" s="1"/>
  <c r="F30" i="3"/>
  <c r="F31" i="3" s="1"/>
  <c r="H48" i="3"/>
  <c r="H49" i="3" s="1"/>
  <c r="H50" i="3" s="1"/>
  <c r="G49" i="3"/>
  <c r="G50" i="3" s="1"/>
  <c r="H52" i="3" l="1"/>
  <c r="C50" i="3" l="1"/>
  <c r="E50" i="3"/>
  <c r="D50" i="3"/>
  <c r="F50" i="3"/>
  <c r="H31" i="1"/>
  <c r="E30" i="1" s="1"/>
  <c r="E31" i="1" s="1"/>
  <c r="E38" i="1" s="1"/>
  <c r="E39" i="1" s="1"/>
  <c r="E40" i="1" s="1"/>
  <c r="D51" i="3" l="1"/>
  <c r="D52" i="3" s="1"/>
  <c r="F51" i="3"/>
  <c r="F52" i="3" s="1"/>
  <c r="C51" i="3"/>
  <c r="G51" i="3" s="1"/>
  <c r="G52" i="3" s="1"/>
  <c r="C52" i="3"/>
  <c r="E51" i="3"/>
  <c r="E52" i="3" s="1"/>
  <c r="D30" i="1"/>
  <c r="D31" i="1" s="1"/>
  <c r="D38" i="1" s="1"/>
  <c r="D39" i="1" s="1"/>
  <c r="D40" i="1" s="1"/>
  <c r="C30" i="1"/>
  <c r="C31" i="1" s="1"/>
  <c r="C38" i="1" s="1"/>
  <c r="F30" i="1"/>
  <c r="F31" i="1" s="1"/>
  <c r="F38" i="1" s="1"/>
  <c r="F39" i="1" s="1"/>
  <c r="F40" i="1" s="1"/>
  <c r="G38" i="1" l="1"/>
  <c r="C39" i="1"/>
  <c r="C40" i="1" s="1"/>
  <c r="G39" i="1" l="1"/>
  <c r="G40" i="1" s="1"/>
  <c r="H38" i="1"/>
  <c r="H39" i="1" s="1"/>
  <c r="H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Henson</author>
  </authors>
  <commentList>
    <comment ref="B51" authorId="0" shapeId="0" xr:uid="{BF7FB67F-E842-4CBD-B42E-2D086076E0D7}">
      <text>
        <r>
          <rPr>
            <b/>
            <sz val="9"/>
            <color indexed="81"/>
            <rFont val="Tahoma"/>
            <family val="2"/>
          </rPr>
          <t>Brian Henson:</t>
        </r>
        <r>
          <rPr>
            <sz val="9"/>
            <color indexed="81"/>
            <rFont val="Tahoma"/>
            <family val="2"/>
          </rPr>
          <t xml:space="preserve">
Allocated, if you MUST, based on contribution, not volume.</t>
        </r>
      </text>
    </comment>
  </commentList>
</comments>
</file>

<file path=xl/sharedStrings.xml><?xml version="1.0" encoding="utf-8"?>
<sst xmlns="http://schemas.openxmlformats.org/spreadsheetml/2006/main" count="78" uniqueCount="54">
  <si>
    <t>Production Volume</t>
  </si>
  <si>
    <t>Selling Price</t>
  </si>
  <si>
    <t>Direct Labor Hours/Unit</t>
  </si>
  <si>
    <t>Direct Labor Hours (Total)</t>
  </si>
  <si>
    <t>Direct Labor Rate</t>
  </si>
  <si>
    <t>Total Overhead</t>
  </si>
  <si>
    <t>Overhead Rate</t>
  </si>
  <si>
    <t>Materials Cost</t>
  </si>
  <si>
    <t>Labor Cost</t>
  </si>
  <si>
    <t>Overhead</t>
  </si>
  <si>
    <t>Total Cost</t>
  </si>
  <si>
    <t>Total Margin</t>
  </si>
  <si>
    <t>Product A</t>
  </si>
  <si>
    <t>Product B</t>
  </si>
  <si>
    <t>Product C</t>
  </si>
  <si>
    <t>Product D</t>
  </si>
  <si>
    <t>Total</t>
  </si>
  <si>
    <t>Acme, Co. has a really smart FP&amp;A team. They've done a lot of work to evaluate overhead costs</t>
  </si>
  <si>
    <t>and allocate those costs to the product lines they are indirectly supporting. Their analysis has</t>
  </si>
  <si>
    <t>and extend the enterprise's cash runway.</t>
  </si>
  <si>
    <t>to Acme, Co. leadership is to divest from Product A operations in an effort to improve profitability</t>
  </si>
  <si>
    <t>Assume Acme, Co's leadership, under the advisement of the FP&amp;A team, discontinues Product A</t>
  </si>
  <si>
    <t>in Q2 of their operations with the agreement that they will re-evaluate profitability of the other</t>
  </si>
  <si>
    <t>lines in Q3. In the inputs below, change Product A's volume to zero units and assume leadership</t>
  </si>
  <si>
    <t>does not execute any changes in their fixed G&amp;A cost structure. What do you observe?</t>
  </si>
  <si>
    <t>units of production. What is the next logical step the business would take, given the path they</t>
  </si>
  <si>
    <t>are currently on?</t>
  </si>
  <si>
    <t>If they discontinue Product B, and reevaluate in Q4, what will Acme, Co. now see?</t>
  </si>
  <si>
    <t>What does this exercise teach us? See the following tab for a more appropriate presentation of</t>
  </si>
  <si>
    <t>Contribution Margin and Product Profits</t>
  </si>
  <si>
    <t>Contribution Margin / Unit</t>
  </si>
  <si>
    <t>Total Variable Cost</t>
  </si>
  <si>
    <t>Gross Margin</t>
  </si>
  <si>
    <t>Unit
(Weighted)</t>
  </si>
  <si>
    <t>Weighted
(Per Unit)</t>
  </si>
  <si>
    <t>Acme, Co. has an actually smart FP&amp;A team that understands the importance of "Contribution Margin" and can accurately</t>
  </si>
  <si>
    <t>distinguish between Fixed and Variable costs. Furthermore, this team understands that, as tempting as it may be, it is not</t>
  </si>
  <si>
    <t>appropriate to "allocate" fixed costs to the various product lines just so the numbers can have a convenient home in their</t>
  </si>
  <si>
    <t>Note that this presentation does not include allocations of fixed costs to each product line (see row 40).</t>
  </si>
  <si>
    <t>Why is this presentation "more appropriate" and what benefit does it offer relative to the presentation that includes allocations?</t>
  </si>
  <si>
    <t>Why should businesses avoid allocating fixed costs?</t>
  </si>
  <si>
    <t>in its presentation to the organization. For cautionary examples, see: Panera Bread, Circuit City, and Sears Holdings.</t>
  </si>
  <si>
    <t>^^^^^ Just don't do this. Just… stop.</t>
  </si>
  <si>
    <t>Fully Burdened Profit and Loss Statement - Allocated by Contribution (if you MUST)</t>
  </si>
  <si>
    <t>spreadsheets.</t>
  </si>
  <si>
    <t>When, if ever, should fixed costs be allocated? What are some potential benefits? What are the risks (see Absorption tab)?</t>
  </si>
  <si>
    <t>Note: The format presented on the Absorption tab has destroyed more than one business. A wise FP&amp;A leader will be cautious</t>
  </si>
  <si>
    <t>Profit and Loss Statement - Contribution by Product with Supplementary Total</t>
  </si>
  <si>
    <t>Absorption and the Death Spiral</t>
  </si>
  <si>
    <t>demonstrated that a "fully burdened" P&amp;L for Product A is unprofitable. Their recommendation</t>
  </si>
  <si>
    <t>Assume Acme, Co returns to this analysis in Q3, now with a discontinued Product A with zero</t>
  </si>
  <si>
    <t>the financials for these product lines.</t>
  </si>
  <si>
    <t>Fully Burdened Profit and Loss Statement - Overhead Allocation by Production Volume</t>
  </si>
  <si>
    <t>^^^^^ Don't allocate fixed costs! It is a fictitious when the costs are unrelated to production.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</si>
</sst>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2" borderId="1" applyNumberFormat="0" applyAlignment="0" applyProtection="0"/>
  </cellStyleXfs>
  <cellXfs count="87">
    <xf numFmtId="0" fontId="0" fillId="0" borderId="0" xfId="0"/>
    <xf numFmtId="0" fontId="3" fillId="0" borderId="0" xfId="0" applyFont="1"/>
    <xf numFmtId="43" fontId="0" fillId="0" borderId="2" xfId="1" applyFont="1" applyBorder="1"/>
    <xf numFmtId="165" fontId="0" fillId="0" borderId="0" xfId="0" applyNumberFormat="1"/>
    <xf numFmtId="0" fontId="5" fillId="0" borderId="0" xfId="0" applyFont="1"/>
    <xf numFmtId="43" fontId="5" fillId="0" borderId="2" xfId="1" applyFont="1" applyBorder="1"/>
    <xf numFmtId="0" fontId="3" fillId="0" borderId="5" xfId="0" applyFont="1" applyBorder="1"/>
    <xf numFmtId="0" fontId="0" fillId="0" borderId="9" xfId="0" applyBorder="1" applyAlignment="1">
      <alignment horizontal="left" indent="1"/>
    </xf>
    <xf numFmtId="44" fontId="0" fillId="0" borderId="0" xfId="2" applyFont="1" applyBorder="1"/>
    <xf numFmtId="0" fontId="5" fillId="0" borderId="9" xfId="0" applyFont="1" applyBorder="1" applyAlignment="1">
      <alignment horizontal="left" indent="2"/>
    </xf>
    <xf numFmtId="43" fontId="5" fillId="0" borderId="0" xfId="1" applyFont="1" applyBorder="1"/>
    <xf numFmtId="0" fontId="5" fillId="0" borderId="11" xfId="0" applyFont="1" applyBorder="1" applyAlignment="1">
      <alignment horizontal="left" indent="2"/>
    </xf>
    <xf numFmtId="43" fontId="0" fillId="0" borderId="0" xfId="1" applyFont="1" applyBorder="1"/>
    <xf numFmtId="0" fontId="3" fillId="0" borderId="14" xfId="0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43" fontId="0" fillId="0" borderId="0" xfId="1" applyNumberFormat="1" applyFont="1"/>
    <xf numFmtId="165" fontId="3" fillId="0" borderId="0" xfId="1" applyNumberFormat="1" applyFont="1"/>
    <xf numFmtId="43" fontId="3" fillId="0" borderId="0" xfId="1" applyNumberFormat="1" applyFont="1"/>
    <xf numFmtId="43" fontId="3" fillId="0" borderId="10" xfId="1" applyFont="1" applyBorder="1"/>
    <xf numFmtId="0" fontId="0" fillId="0" borderId="9" xfId="0" applyBorder="1" applyAlignment="1">
      <alignment horizontal="left" indent="2"/>
    </xf>
    <xf numFmtId="0" fontId="5" fillId="0" borderId="9" xfId="0" applyFont="1" applyBorder="1" applyAlignment="1">
      <alignment horizontal="left" indent="3"/>
    </xf>
    <xf numFmtId="0" fontId="5" fillId="0" borderId="11" xfId="0" applyFont="1" applyBorder="1" applyAlignment="1">
      <alignment horizontal="left" indent="3"/>
    </xf>
    <xf numFmtId="165" fontId="3" fillId="0" borderId="0" xfId="1" applyNumberFormat="1" applyFont="1" applyFill="1" applyBorder="1"/>
    <xf numFmtId="0" fontId="2" fillId="4" borderId="0" xfId="0" applyFont="1" applyFill="1" applyBorder="1" applyAlignment="1">
      <alignment horizontal="center"/>
    </xf>
    <xf numFmtId="43" fontId="3" fillId="0" borderId="17" xfId="1" applyFont="1" applyBorder="1"/>
    <xf numFmtId="43" fontId="3" fillId="0" borderId="18" xfId="1" applyFont="1" applyBorder="1"/>
    <xf numFmtId="0" fontId="2" fillId="3" borderId="16" xfId="0" applyFont="1" applyFill="1" applyBorder="1"/>
    <xf numFmtId="44" fontId="0" fillId="0" borderId="17" xfId="2" applyFont="1" applyBorder="1"/>
    <xf numFmtId="43" fontId="5" fillId="0" borderId="17" xfId="1" applyFont="1" applyBorder="1"/>
    <xf numFmtId="43" fontId="5" fillId="0" borderId="18" xfId="1" applyFont="1" applyBorder="1"/>
    <xf numFmtId="43" fontId="0" fillId="0" borderId="17" xfId="1" applyFont="1" applyBorder="1"/>
    <xf numFmtId="0" fontId="4" fillId="4" borderId="21" xfId="0" applyFont="1" applyFill="1" applyBorder="1"/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165" fontId="7" fillId="2" borderId="25" xfId="3" applyNumberFormat="1" applyBorder="1"/>
    <xf numFmtId="165" fontId="7" fillId="2" borderId="26" xfId="3" applyNumberFormat="1" applyBorder="1"/>
    <xf numFmtId="165" fontId="3" fillId="0" borderId="24" xfId="1" applyNumberFormat="1" applyFont="1" applyBorder="1"/>
    <xf numFmtId="0" fontId="3" fillId="0" borderId="13" xfId="0" applyFont="1" applyBorder="1" applyAlignment="1">
      <alignment horizontal="left" indent="1"/>
    </xf>
    <xf numFmtId="0" fontId="9" fillId="0" borderId="11" xfId="0" applyFont="1" applyBorder="1" applyAlignment="1">
      <alignment horizontal="left" indent="2"/>
    </xf>
    <xf numFmtId="43" fontId="9" fillId="0" borderId="2" xfId="1" applyFont="1" applyBorder="1"/>
    <xf numFmtId="43" fontId="9" fillId="0" borderId="18" xfId="1" applyFont="1" applyBorder="1"/>
    <xf numFmtId="165" fontId="3" fillId="0" borderId="10" xfId="1" applyNumberFormat="1" applyFont="1" applyBorder="1"/>
    <xf numFmtId="165" fontId="6" fillId="0" borderId="10" xfId="1" applyNumberFormat="1" applyFont="1" applyBorder="1"/>
    <xf numFmtId="165" fontId="6" fillId="0" borderId="12" xfId="1" applyNumberFormat="1" applyFont="1" applyBorder="1"/>
    <xf numFmtId="0" fontId="2" fillId="4" borderId="17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27" xfId="0" applyFont="1" applyFill="1" applyBorder="1" applyAlignment="1">
      <alignment horizontal="center"/>
    </xf>
    <xf numFmtId="165" fontId="3" fillId="0" borderId="28" xfId="1" applyNumberFormat="1" applyFont="1" applyBorder="1"/>
    <xf numFmtId="165" fontId="6" fillId="0" borderId="28" xfId="1" applyNumberFormat="1" applyFont="1" applyBorder="1"/>
    <xf numFmtId="165" fontId="6" fillId="0" borderId="29" xfId="1" applyNumberFormat="1" applyFont="1" applyBorder="1"/>
    <xf numFmtId="165" fontId="8" fillId="0" borderId="29" xfId="1" applyNumberFormat="1" applyFont="1" applyBorder="1"/>
    <xf numFmtId="165" fontId="3" fillId="0" borderId="30" xfId="1" applyNumberFormat="1" applyFont="1" applyBorder="1"/>
    <xf numFmtId="165" fontId="0" fillId="0" borderId="0" xfId="1" applyNumberFormat="1" applyFont="1" applyBorder="1"/>
    <xf numFmtId="167" fontId="3" fillId="0" borderId="31" xfId="2" applyNumberFormat="1" applyFont="1" applyBorder="1"/>
    <xf numFmtId="167" fontId="3" fillId="0" borderId="28" xfId="2" applyNumberFormat="1" applyFont="1" applyBorder="1"/>
    <xf numFmtId="0" fontId="2" fillId="4" borderId="9" xfId="0" applyFont="1" applyFill="1" applyBorder="1"/>
    <xf numFmtId="0" fontId="2" fillId="4" borderId="10" xfId="0" applyFont="1" applyFill="1" applyBorder="1" applyAlignment="1">
      <alignment horizontal="center"/>
    </xf>
    <xf numFmtId="0" fontId="3" fillId="0" borderId="32" xfId="0" applyFont="1" applyBorder="1"/>
    <xf numFmtId="44" fontId="3" fillId="0" borderId="33" xfId="2" applyFont="1" applyBorder="1"/>
    <xf numFmtId="44" fontId="3" fillId="0" borderId="34" xfId="2" applyFont="1" applyBorder="1"/>
    <xf numFmtId="165" fontId="3" fillId="0" borderId="35" xfId="1" applyNumberFormat="1" applyFont="1" applyBorder="1"/>
    <xf numFmtId="0" fontId="0" fillId="0" borderId="36" xfId="0" applyBorder="1" applyAlignment="1">
      <alignment horizontal="left" indent="1"/>
    </xf>
    <xf numFmtId="165" fontId="3" fillId="0" borderId="37" xfId="1" applyNumberFormat="1" applyFont="1" applyBorder="1"/>
    <xf numFmtId="0" fontId="0" fillId="0" borderId="11" xfId="0" applyBorder="1" applyAlignment="1">
      <alignment horizontal="left" indent="1"/>
    </xf>
    <xf numFmtId="43" fontId="3" fillId="0" borderId="12" xfId="1" applyFont="1" applyBorder="1"/>
    <xf numFmtId="0" fontId="3" fillId="0" borderId="38" xfId="0" applyFont="1" applyBorder="1"/>
    <xf numFmtId="165" fontId="3" fillId="0" borderId="5" xfId="1" applyNumberFormat="1" applyFont="1" applyBorder="1"/>
    <xf numFmtId="165" fontId="3" fillId="0" borderId="39" xfId="1" applyNumberFormat="1" applyFont="1" applyBorder="1"/>
    <xf numFmtId="165" fontId="3" fillId="0" borderId="40" xfId="1" applyNumberFormat="1" applyFont="1" applyBorder="1"/>
    <xf numFmtId="165" fontId="3" fillId="0" borderId="41" xfId="1" applyNumberFormat="1" applyFont="1" applyBorder="1"/>
    <xf numFmtId="43" fontId="3" fillId="0" borderId="29" xfId="1" applyFont="1" applyBorder="1"/>
    <xf numFmtId="165" fontId="3" fillId="0" borderId="42" xfId="1" applyNumberFormat="1" applyFont="1" applyBorder="1"/>
    <xf numFmtId="43" fontId="3" fillId="5" borderId="3" xfId="1" applyFont="1" applyFill="1" applyBorder="1"/>
    <xf numFmtId="43" fontId="3" fillId="5" borderId="19" xfId="1" applyFont="1" applyFill="1" applyBorder="1"/>
    <xf numFmtId="44" fontId="3" fillId="5" borderId="4" xfId="2" applyFont="1" applyFill="1" applyBorder="1"/>
    <xf numFmtId="44" fontId="3" fillId="5" borderId="20" xfId="2" applyFont="1" applyFill="1" applyBorder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165" fontId="3" fillId="6" borderId="30" xfId="1" applyNumberFormat="1" applyFont="1" applyFill="1" applyBorder="1"/>
    <xf numFmtId="167" fontId="3" fillId="6" borderId="31" xfId="2" applyNumberFormat="1" applyFont="1" applyFill="1" applyBorder="1"/>
    <xf numFmtId="43" fontId="3" fillId="7" borderId="3" xfId="1" applyFont="1" applyFill="1" applyBorder="1"/>
    <xf numFmtId="43" fontId="3" fillId="7" borderId="19" xfId="1" applyFont="1" applyFill="1" applyBorder="1"/>
    <xf numFmtId="44" fontId="3" fillId="7" borderId="4" xfId="2" applyFont="1" applyFill="1" applyBorder="1"/>
    <xf numFmtId="44" fontId="3" fillId="7" borderId="20" xfId="2" applyFont="1" applyFill="1" applyBorder="1"/>
  </cellXfs>
  <cellStyles count="4">
    <cellStyle name="Comma" xfId="1" builtinId="3"/>
    <cellStyle name="Currency" xfId="2" builtinId="4"/>
    <cellStyle name="Input" xfId="3" builtinId="20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9920-4FF1-4A5C-B21E-5E3267276D36}">
  <dimension ref="B2:I40"/>
  <sheetViews>
    <sheetView workbookViewId="0"/>
  </sheetViews>
  <sheetFormatPr defaultRowHeight="15" x14ac:dyDescent="0.25"/>
  <cols>
    <col min="1" max="1" width="3.42578125" customWidth="1"/>
    <col min="2" max="2" width="24" bestFit="1" customWidth="1"/>
    <col min="3" max="4" width="15.28515625" bestFit="1" customWidth="1"/>
    <col min="5" max="6" width="14.28515625" bestFit="1" customWidth="1"/>
    <col min="7" max="7" width="13.140625" customWidth="1"/>
    <col min="8" max="8" width="13.140625" style="1" customWidth="1"/>
  </cols>
  <sheetData>
    <row r="2" spans="2:8" ht="15.75" thickBot="1" x14ac:dyDescent="0.3">
      <c r="B2" s="6" t="s">
        <v>48</v>
      </c>
      <c r="C2" s="6"/>
      <c r="D2" s="6"/>
      <c r="E2" s="6"/>
      <c r="F2" s="6"/>
      <c r="G2" s="6"/>
      <c r="H2" s="6"/>
    </row>
    <row r="3" spans="2:8" x14ac:dyDescent="0.25">
      <c r="B3" t="s">
        <v>17</v>
      </c>
    </row>
    <row r="4" spans="2:8" x14ac:dyDescent="0.25">
      <c r="B4" t="s">
        <v>18</v>
      </c>
    </row>
    <row r="5" spans="2:8" x14ac:dyDescent="0.25">
      <c r="B5" t="s">
        <v>49</v>
      </c>
    </row>
    <row r="6" spans="2:8" x14ac:dyDescent="0.25">
      <c r="B6" t="s">
        <v>20</v>
      </c>
    </row>
    <row r="7" spans="2:8" x14ac:dyDescent="0.25">
      <c r="B7" t="s">
        <v>19</v>
      </c>
    </row>
    <row r="9" spans="2:8" x14ac:dyDescent="0.25">
      <c r="B9" t="s">
        <v>21</v>
      </c>
    </row>
    <row r="10" spans="2:8" x14ac:dyDescent="0.25">
      <c r="B10" t="s">
        <v>22</v>
      </c>
    </row>
    <row r="11" spans="2:8" x14ac:dyDescent="0.25">
      <c r="B11" t="s">
        <v>23</v>
      </c>
    </row>
    <row r="12" spans="2:8" x14ac:dyDescent="0.25">
      <c r="B12" t="s">
        <v>24</v>
      </c>
    </row>
    <row r="14" spans="2:8" x14ac:dyDescent="0.25">
      <c r="B14" t="s">
        <v>50</v>
      </c>
    </row>
    <row r="15" spans="2:8" x14ac:dyDescent="0.25">
      <c r="B15" t="s">
        <v>25</v>
      </c>
    </row>
    <row r="16" spans="2:8" x14ac:dyDescent="0.25">
      <c r="B16" t="s">
        <v>26</v>
      </c>
    </row>
    <row r="18" spans="2:9" x14ac:dyDescent="0.25">
      <c r="B18" t="s">
        <v>27</v>
      </c>
    </row>
    <row r="20" spans="2:9" x14ac:dyDescent="0.25">
      <c r="B20" t="s">
        <v>28</v>
      </c>
    </row>
    <row r="21" spans="2:9" x14ac:dyDescent="0.25">
      <c r="B21" t="s">
        <v>51</v>
      </c>
    </row>
    <row r="22" spans="2:9" ht="15.75" thickBot="1" x14ac:dyDescent="0.3"/>
    <row r="23" spans="2:9" ht="30" x14ac:dyDescent="0.25">
      <c r="B23" s="33"/>
      <c r="C23" s="34" t="s">
        <v>12</v>
      </c>
      <c r="D23" s="34" t="s">
        <v>13</v>
      </c>
      <c r="E23" s="34" t="s">
        <v>14</v>
      </c>
      <c r="F23" s="34" t="s">
        <v>15</v>
      </c>
      <c r="G23" s="47" t="s">
        <v>33</v>
      </c>
      <c r="H23" s="35" t="s">
        <v>16</v>
      </c>
    </row>
    <row r="24" spans="2:9" x14ac:dyDescent="0.25">
      <c r="B24" s="63" t="s">
        <v>0</v>
      </c>
      <c r="C24" s="36">
        <v>10000</v>
      </c>
      <c r="D24" s="36">
        <v>8000</v>
      </c>
      <c r="E24" s="36">
        <v>6000</v>
      </c>
      <c r="F24" s="37">
        <v>4000</v>
      </c>
      <c r="G24" s="38">
        <f>H24</f>
        <v>28000</v>
      </c>
      <c r="H24" s="64">
        <f>SUM(C24:F24)</f>
        <v>28000</v>
      </c>
    </row>
    <row r="25" spans="2:9" x14ac:dyDescent="0.25">
      <c r="B25" s="7" t="s">
        <v>1</v>
      </c>
      <c r="C25" s="12">
        <v>15</v>
      </c>
      <c r="D25" s="12">
        <v>18</v>
      </c>
      <c r="E25" s="12">
        <v>20</v>
      </c>
      <c r="F25" s="12">
        <v>22</v>
      </c>
      <c r="G25" s="26">
        <f t="shared" ref="G25:G26" si="0">SUMPRODUCT($C$24:$F$24,C25:F25)/SUM($C$24:$F$24)</f>
        <v>17.928571428571427</v>
      </c>
      <c r="H25" s="20">
        <f t="shared" ref="H25:H26" si="1">SUMPRODUCT($C$24:$F$24,C25:F25)/SUM($C$24:$F$24)</f>
        <v>17.928571428571427</v>
      </c>
    </row>
    <row r="26" spans="2:9" x14ac:dyDescent="0.25">
      <c r="B26" s="65" t="s">
        <v>2</v>
      </c>
      <c r="C26" s="2">
        <v>0.24</v>
      </c>
      <c r="D26" s="2">
        <v>0.18</v>
      </c>
      <c r="E26" s="2">
        <v>0.12</v>
      </c>
      <c r="F26" s="2">
        <v>0.08</v>
      </c>
      <c r="G26" s="27">
        <f t="shared" si="0"/>
        <v>0.17428571428571429</v>
      </c>
      <c r="H26" s="66">
        <f t="shared" si="1"/>
        <v>0.17428571428571429</v>
      </c>
    </row>
    <row r="27" spans="2:9" ht="15.75" thickBot="1" x14ac:dyDescent="0.3">
      <c r="B27" s="67" t="s">
        <v>3</v>
      </c>
      <c r="C27" s="68">
        <f t="shared" ref="C27:F27" si="2">C24*C26</f>
        <v>2400</v>
      </c>
      <c r="D27" s="68">
        <f t="shared" si="2"/>
        <v>1440</v>
      </c>
      <c r="E27" s="68">
        <f t="shared" si="2"/>
        <v>720</v>
      </c>
      <c r="F27" s="68">
        <f t="shared" si="2"/>
        <v>320</v>
      </c>
      <c r="G27" s="69">
        <f>G24*G26</f>
        <v>4880</v>
      </c>
      <c r="H27" s="70">
        <f>SUM(C27:F27)</f>
        <v>4880</v>
      </c>
      <c r="I27" s="24"/>
    </row>
    <row r="29" spans="2:9" x14ac:dyDescent="0.25">
      <c r="B29" t="s">
        <v>4</v>
      </c>
      <c r="H29" s="18">
        <v>30</v>
      </c>
    </row>
    <row r="30" spans="2:9" x14ac:dyDescent="0.25">
      <c r="B30" t="s">
        <v>5</v>
      </c>
      <c r="C30" s="3">
        <f>C24*C26*$H$31</f>
        <v>60000</v>
      </c>
      <c r="D30" s="3">
        <f>D24*D26*$H$31</f>
        <v>36000</v>
      </c>
      <c r="E30" s="3">
        <f>E24*E26*$H$31</f>
        <v>18000</v>
      </c>
      <c r="F30" s="3">
        <f>F24*F26*$H$31</f>
        <v>8000</v>
      </c>
      <c r="G30" s="3"/>
      <c r="H30" s="18">
        <v>122000</v>
      </c>
    </row>
    <row r="31" spans="2:9" x14ac:dyDescent="0.25">
      <c r="B31" t="s">
        <v>6</v>
      </c>
      <c r="C31" s="17">
        <f t="shared" ref="C31:F31" si="3">IFERROR(C30/C24,0)</f>
        <v>6</v>
      </c>
      <c r="D31" s="17">
        <f t="shared" si="3"/>
        <v>4.5</v>
      </c>
      <c r="E31" s="17">
        <f t="shared" si="3"/>
        <v>3</v>
      </c>
      <c r="F31" s="17">
        <f t="shared" si="3"/>
        <v>2</v>
      </c>
      <c r="G31" s="17"/>
      <c r="H31" s="19">
        <f>H30/H27</f>
        <v>25</v>
      </c>
    </row>
    <row r="32" spans="2:9" ht="15.75" thickBot="1" x14ac:dyDescent="0.3"/>
    <row r="33" spans="2:8" ht="15.75" thickBot="1" x14ac:dyDescent="0.3">
      <c r="B33" s="14" t="s">
        <v>52</v>
      </c>
      <c r="C33" s="15"/>
      <c r="D33" s="15"/>
      <c r="E33" s="15"/>
      <c r="F33" s="15"/>
      <c r="G33" s="28"/>
      <c r="H33" s="16"/>
    </row>
    <row r="34" spans="2:8" ht="30" x14ac:dyDescent="0.25">
      <c r="B34" s="57"/>
      <c r="C34" s="25" t="str">
        <f t="shared" ref="C34:H34" si="4">C23</f>
        <v>Product A</v>
      </c>
      <c r="D34" s="25" t="str">
        <f t="shared" si="4"/>
        <v>Product B</v>
      </c>
      <c r="E34" s="25" t="str">
        <f t="shared" si="4"/>
        <v>Product C</v>
      </c>
      <c r="F34" s="25" t="str">
        <f t="shared" ref="F34:G34" si="5">F23</f>
        <v>Product D</v>
      </c>
      <c r="G34" s="46" t="str">
        <f t="shared" si="5"/>
        <v>Unit
(Weighted)</v>
      </c>
      <c r="H34" s="58" t="str">
        <f t="shared" ref="F34:H34" si="6">H23</f>
        <v>Total</v>
      </c>
    </row>
    <row r="35" spans="2:8" x14ac:dyDescent="0.25">
      <c r="B35" s="7" t="s">
        <v>1</v>
      </c>
      <c r="C35" s="8">
        <f t="shared" ref="C35:F35" si="7">IF(C24&gt;0,C25,0)</f>
        <v>15</v>
      </c>
      <c r="D35" s="8">
        <f t="shared" si="7"/>
        <v>18</v>
      </c>
      <c r="E35" s="8">
        <f t="shared" si="7"/>
        <v>20</v>
      </c>
      <c r="F35" s="8">
        <f t="shared" si="7"/>
        <v>22</v>
      </c>
      <c r="G35" s="29">
        <f t="shared" ref="G35:G38" si="8">SUMPRODUCT($C$24:$F$24,C35:F35)/SUM($C$24:$F$24)</f>
        <v>17.928571428571427</v>
      </c>
      <c r="H35" s="43">
        <f t="shared" ref="H35:H38" si="9">G35*$H$24</f>
        <v>501999.99999999994</v>
      </c>
    </row>
    <row r="36" spans="2:8" s="4" customFormat="1" x14ac:dyDescent="0.25">
      <c r="B36" s="9" t="s">
        <v>7</v>
      </c>
      <c r="C36" s="10">
        <f>IF(C24&gt;0,4,0)</f>
        <v>4</v>
      </c>
      <c r="D36" s="10">
        <f>IF(D24&gt;0,5,0)</f>
        <v>5</v>
      </c>
      <c r="E36" s="10">
        <f>IF(E24&gt;0,6,0)</f>
        <v>6</v>
      </c>
      <c r="F36" s="10">
        <f>IF(F24&gt;0,7,0)</f>
        <v>7</v>
      </c>
      <c r="G36" s="30">
        <f t="shared" si="8"/>
        <v>5.1428571428571432</v>
      </c>
      <c r="H36" s="44">
        <f t="shared" si="9"/>
        <v>144000</v>
      </c>
    </row>
    <row r="37" spans="2:8" s="4" customFormat="1" x14ac:dyDescent="0.25">
      <c r="B37" s="9" t="s">
        <v>8</v>
      </c>
      <c r="C37" s="10">
        <f t="shared" ref="C37:F37" si="10">C27*IFERROR($H$29/C$24,0)</f>
        <v>7.2</v>
      </c>
      <c r="D37" s="10">
        <f t="shared" si="10"/>
        <v>5.3999999999999995</v>
      </c>
      <c r="E37" s="10">
        <f t="shared" si="10"/>
        <v>3.6</v>
      </c>
      <c r="F37" s="10">
        <f t="shared" si="10"/>
        <v>2.4</v>
      </c>
      <c r="G37" s="30">
        <f t="shared" si="8"/>
        <v>5.2285714285714286</v>
      </c>
      <c r="H37" s="44">
        <f t="shared" si="9"/>
        <v>146400</v>
      </c>
    </row>
    <row r="38" spans="2:8" s="4" customFormat="1" x14ac:dyDescent="0.25">
      <c r="B38" s="11" t="s">
        <v>9</v>
      </c>
      <c r="C38" s="5">
        <f t="shared" ref="C38:F38" si="11">C31</f>
        <v>6</v>
      </c>
      <c r="D38" s="5">
        <f t="shared" si="11"/>
        <v>4.5</v>
      </c>
      <c r="E38" s="5">
        <f t="shared" si="11"/>
        <v>3</v>
      </c>
      <c r="F38" s="5">
        <f t="shared" si="11"/>
        <v>2</v>
      </c>
      <c r="G38" s="31">
        <f t="shared" si="8"/>
        <v>4.3571428571428568</v>
      </c>
      <c r="H38" s="45">
        <f t="shared" si="9"/>
        <v>121999.99999999999</v>
      </c>
    </row>
    <row r="39" spans="2:8" x14ac:dyDescent="0.25">
      <c r="B39" s="7" t="s">
        <v>10</v>
      </c>
      <c r="C39" s="12">
        <f t="shared" ref="C39:F39" si="12">SUM(C36:C38)</f>
        <v>17.2</v>
      </c>
      <c r="D39" s="12">
        <f t="shared" si="12"/>
        <v>14.899999999999999</v>
      </c>
      <c r="E39" s="12">
        <f t="shared" si="12"/>
        <v>12.6</v>
      </c>
      <c r="F39" s="12">
        <f t="shared" si="12"/>
        <v>11.4</v>
      </c>
      <c r="G39" s="32">
        <f>SUM(G36:G38)</f>
        <v>14.728571428571428</v>
      </c>
      <c r="H39" s="43">
        <f>SUM(H36:H38)</f>
        <v>412400</v>
      </c>
    </row>
    <row r="40" spans="2:8" ht="15.75" thickBot="1" x14ac:dyDescent="0.3">
      <c r="B40" s="59" t="s">
        <v>32</v>
      </c>
      <c r="C40" s="60">
        <f t="shared" ref="C40:F40" si="13">C35-C39</f>
        <v>-2.1999999999999993</v>
      </c>
      <c r="D40" s="60">
        <f t="shared" si="13"/>
        <v>3.1000000000000014</v>
      </c>
      <c r="E40" s="60">
        <f t="shared" si="13"/>
        <v>7.4</v>
      </c>
      <c r="F40" s="60">
        <f t="shared" si="13"/>
        <v>10.6</v>
      </c>
      <c r="G40" s="61">
        <f>G35-G39</f>
        <v>3.1999999999999993</v>
      </c>
      <c r="H40" s="62">
        <f>H35-H39</f>
        <v>89599.999999999942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0620-C5A4-4738-9245-6814BB11F36B}">
  <dimension ref="B2:H53"/>
  <sheetViews>
    <sheetView tabSelected="1" topLeftCell="A3" workbookViewId="0">
      <selection activeCell="K32" sqref="K32"/>
    </sheetView>
  </sheetViews>
  <sheetFormatPr defaultRowHeight="15" x14ac:dyDescent="0.25"/>
  <cols>
    <col min="1" max="1" width="3.42578125" customWidth="1"/>
    <col min="2" max="2" width="24" bestFit="1" customWidth="1"/>
    <col min="3" max="4" width="15.28515625" bestFit="1" customWidth="1"/>
    <col min="5" max="6" width="14.28515625" bestFit="1" customWidth="1"/>
    <col min="7" max="7" width="13.140625" customWidth="1"/>
    <col min="8" max="8" width="13.140625" style="1" customWidth="1"/>
  </cols>
  <sheetData>
    <row r="2" spans="2:8" ht="15.75" thickBot="1" x14ac:dyDescent="0.3">
      <c r="B2" s="6" t="s">
        <v>29</v>
      </c>
      <c r="C2" s="6"/>
      <c r="D2" s="6"/>
      <c r="E2" s="6"/>
      <c r="F2" s="6"/>
      <c r="G2" s="6"/>
      <c r="H2" s="6"/>
    </row>
    <row r="3" spans="2:8" x14ac:dyDescent="0.25">
      <c r="B3" t="s">
        <v>35</v>
      </c>
    </row>
    <row r="4" spans="2:8" x14ac:dyDescent="0.25">
      <c r="B4" t="s">
        <v>36</v>
      </c>
    </row>
    <row r="5" spans="2:8" x14ac:dyDescent="0.25">
      <c r="B5" t="s">
        <v>37</v>
      </c>
    </row>
    <row r="6" spans="2:8" x14ac:dyDescent="0.25">
      <c r="B6" t="s">
        <v>44</v>
      </c>
    </row>
    <row r="8" spans="2:8" x14ac:dyDescent="0.25">
      <c r="B8" t="s">
        <v>38</v>
      </c>
    </row>
    <row r="10" spans="2:8" x14ac:dyDescent="0.25">
      <c r="B10" t="s">
        <v>39</v>
      </c>
    </row>
    <row r="11" spans="2:8" x14ac:dyDescent="0.25">
      <c r="B11" t="s">
        <v>40</v>
      </c>
    </row>
    <row r="12" spans="2:8" x14ac:dyDescent="0.25">
      <c r="B12" t="s">
        <v>45</v>
      </c>
    </row>
    <row r="14" spans="2:8" x14ac:dyDescent="0.25">
      <c r="B14" t="s">
        <v>46</v>
      </c>
    </row>
    <row r="15" spans="2:8" x14ac:dyDescent="0.25">
      <c r="B15" t="s">
        <v>41</v>
      </c>
    </row>
    <row r="22" spans="2:8" ht="15.75" thickBot="1" x14ac:dyDescent="0.3"/>
    <row r="23" spans="2:8" ht="30" x14ac:dyDescent="0.25">
      <c r="B23" s="33"/>
      <c r="C23" s="34" t="s">
        <v>12</v>
      </c>
      <c r="D23" s="34" t="s">
        <v>13</v>
      </c>
      <c r="E23" s="34" t="s">
        <v>14</v>
      </c>
      <c r="F23" s="34" t="s">
        <v>15</v>
      </c>
      <c r="G23" s="47" t="s">
        <v>34</v>
      </c>
      <c r="H23" s="48" t="s">
        <v>16</v>
      </c>
    </row>
    <row r="24" spans="2:8" x14ac:dyDescent="0.25">
      <c r="B24" s="63" t="s">
        <v>0</v>
      </c>
      <c r="C24" s="54">
        <v>10000</v>
      </c>
      <c r="D24" s="54">
        <v>8000</v>
      </c>
      <c r="E24" s="54">
        <v>6000</v>
      </c>
      <c r="F24" s="54">
        <v>4000</v>
      </c>
      <c r="G24" s="38">
        <f>H24</f>
        <v>28000</v>
      </c>
      <c r="H24" s="71">
        <f>SUM(C24:F24)</f>
        <v>28000</v>
      </c>
    </row>
    <row r="25" spans="2:8" x14ac:dyDescent="0.25">
      <c r="B25" s="7" t="s">
        <v>1</v>
      </c>
      <c r="C25" s="12">
        <v>15</v>
      </c>
      <c r="D25" s="12">
        <v>18</v>
      </c>
      <c r="E25" s="12">
        <v>20</v>
      </c>
      <c r="F25" s="12">
        <v>22</v>
      </c>
      <c r="G25" s="26">
        <f>SUMPRODUCT($C$24:$F$24,C25:F25)/SUM($C$24:$F$24)</f>
        <v>17.928571428571427</v>
      </c>
      <c r="H25" s="49">
        <f>H$24*G25</f>
        <v>501999.99999999994</v>
      </c>
    </row>
    <row r="26" spans="2:8" x14ac:dyDescent="0.25">
      <c r="B26" s="65" t="s">
        <v>2</v>
      </c>
      <c r="C26" s="2">
        <v>0.24</v>
      </c>
      <c r="D26" s="2">
        <v>0.18</v>
      </c>
      <c r="E26" s="2">
        <v>0.12</v>
      </c>
      <c r="F26" s="2">
        <v>0.08</v>
      </c>
      <c r="G26" s="27">
        <f>SUMPRODUCT($C$24:$F$24,C26:F26)/SUM($C$24:$F$24)</f>
        <v>0.17428571428571429</v>
      </c>
      <c r="H26" s="72">
        <f>H27/H24</f>
        <v>0.17428571428571429</v>
      </c>
    </row>
    <row r="27" spans="2:8" ht="15.75" thickBot="1" x14ac:dyDescent="0.3">
      <c r="B27" s="67" t="s">
        <v>3</v>
      </c>
      <c r="C27" s="68">
        <f t="shared" ref="C27:F27" si="0">C24*C26</f>
        <v>2400</v>
      </c>
      <c r="D27" s="68">
        <f t="shared" si="0"/>
        <v>1440</v>
      </c>
      <c r="E27" s="68">
        <f t="shared" si="0"/>
        <v>720</v>
      </c>
      <c r="F27" s="68">
        <f t="shared" si="0"/>
        <v>320</v>
      </c>
      <c r="G27" s="69">
        <f>SUMPRODUCT($C$24:$F$24,C27:F27)/SUM($C$24:$F$24)</f>
        <v>1468.5714285714287</v>
      </c>
      <c r="H27" s="73">
        <f>SUM(C27:F27)</f>
        <v>4880</v>
      </c>
    </row>
    <row r="29" spans="2:8" x14ac:dyDescent="0.25">
      <c r="B29" t="s">
        <v>4</v>
      </c>
      <c r="H29" s="18">
        <v>30</v>
      </c>
    </row>
    <row r="30" spans="2:8" x14ac:dyDescent="0.25">
      <c r="B30" t="s">
        <v>5</v>
      </c>
      <c r="C30" s="3">
        <f>C24*C26*$H$31</f>
        <v>60000</v>
      </c>
      <c r="D30" s="3">
        <f>D24*D26*$H$31</f>
        <v>36000</v>
      </c>
      <c r="E30" s="3">
        <f>E24*E26*$H$31</f>
        <v>18000</v>
      </c>
      <c r="F30" s="3">
        <f>F24*F26*$H$31</f>
        <v>8000</v>
      </c>
      <c r="G30" s="3"/>
      <c r="H30" s="18">
        <v>122000</v>
      </c>
    </row>
    <row r="31" spans="2:8" x14ac:dyDescent="0.25">
      <c r="B31" t="s">
        <v>6</v>
      </c>
      <c r="C31" s="17">
        <f t="shared" ref="C31:F31" si="1">IFERROR(C30/C24,0)</f>
        <v>6</v>
      </c>
      <c r="D31" s="17">
        <f t="shared" si="1"/>
        <v>4.5</v>
      </c>
      <c r="E31" s="17">
        <f t="shared" si="1"/>
        <v>3</v>
      </c>
      <c r="F31" s="17">
        <f t="shared" si="1"/>
        <v>2</v>
      </c>
      <c r="G31" s="17"/>
      <c r="H31" s="19">
        <f>H30/H27</f>
        <v>25</v>
      </c>
    </row>
    <row r="32" spans="2:8" ht="15.75" thickBot="1" x14ac:dyDescent="0.3"/>
    <row r="33" spans="2:8" ht="15.75" thickBot="1" x14ac:dyDescent="0.3">
      <c r="B33" s="14" t="s">
        <v>47</v>
      </c>
      <c r="C33" s="15"/>
      <c r="D33" s="15"/>
      <c r="E33" s="15"/>
      <c r="F33" s="15"/>
      <c r="G33" s="28"/>
      <c r="H33" s="16"/>
    </row>
    <row r="34" spans="2:8" ht="30" x14ac:dyDescent="0.25">
      <c r="B34" s="57"/>
      <c r="C34" s="25" t="str">
        <f t="shared" ref="C34:H34" si="2">C23</f>
        <v>Product A</v>
      </c>
      <c r="D34" s="25" t="str">
        <f t="shared" si="2"/>
        <v>Product B</v>
      </c>
      <c r="E34" s="25" t="str">
        <f t="shared" si="2"/>
        <v>Product C</v>
      </c>
      <c r="F34" s="25" t="str">
        <f t="shared" si="2"/>
        <v>Product D</v>
      </c>
      <c r="G34" s="46" t="str">
        <f t="shared" si="2"/>
        <v>Weighted
(Per Unit)</v>
      </c>
      <c r="H34" s="48" t="str">
        <f t="shared" si="2"/>
        <v>Total</v>
      </c>
    </row>
    <row r="35" spans="2:8" x14ac:dyDescent="0.25">
      <c r="B35" s="21" t="s">
        <v>1</v>
      </c>
      <c r="C35" s="8">
        <f t="shared" ref="C35:F35" si="3">C25</f>
        <v>15</v>
      </c>
      <c r="D35" s="8">
        <f t="shared" si="3"/>
        <v>18</v>
      </c>
      <c r="E35" s="8">
        <f t="shared" si="3"/>
        <v>20</v>
      </c>
      <c r="F35" s="8">
        <f t="shared" si="3"/>
        <v>22</v>
      </c>
      <c r="G35" s="29">
        <f t="shared" ref="G35:G37" si="4">SUMPRODUCT($C$24:$F$24,C35:F35)/SUM($C$24:$F$24)</f>
        <v>17.928571428571427</v>
      </c>
      <c r="H35" s="56">
        <f t="shared" ref="H35" si="5">G35*$H$24</f>
        <v>501999.99999999994</v>
      </c>
    </row>
    <row r="36" spans="2:8" s="4" customFormat="1" x14ac:dyDescent="0.25">
      <c r="B36" s="22" t="s">
        <v>7</v>
      </c>
      <c r="C36" s="10">
        <f t="shared" ref="C36" si="6">IF(C24&gt;0,4,0)</f>
        <v>4</v>
      </c>
      <c r="D36" s="10">
        <f>IF(D24&gt;0,5,0)</f>
        <v>5</v>
      </c>
      <c r="E36" s="10">
        <f>IF(E24&gt;0,6,0)</f>
        <v>6</v>
      </c>
      <c r="F36" s="10">
        <f>IF(F24&gt;0,7,0)</f>
        <v>7</v>
      </c>
      <c r="G36" s="30">
        <f t="shared" si="4"/>
        <v>5.1428571428571432</v>
      </c>
      <c r="H36" s="50">
        <f>G36*$H$24</f>
        <v>144000</v>
      </c>
    </row>
    <row r="37" spans="2:8" s="4" customFormat="1" x14ac:dyDescent="0.25">
      <c r="B37" s="23" t="s">
        <v>8</v>
      </c>
      <c r="C37" s="5">
        <f t="shared" ref="C37:F37" si="7">C27*IFERROR($H$29/C$24,0)</f>
        <v>7.2</v>
      </c>
      <c r="D37" s="5">
        <f t="shared" si="7"/>
        <v>5.3999999999999995</v>
      </c>
      <c r="E37" s="5">
        <f t="shared" si="7"/>
        <v>3.6</v>
      </c>
      <c r="F37" s="5">
        <f t="shared" si="7"/>
        <v>2.4</v>
      </c>
      <c r="G37" s="31">
        <f t="shared" si="4"/>
        <v>5.2285714285714286</v>
      </c>
      <c r="H37" s="51">
        <f>G37*$H$24</f>
        <v>146400</v>
      </c>
    </row>
    <row r="38" spans="2:8" x14ac:dyDescent="0.25">
      <c r="B38" s="40" t="s">
        <v>31</v>
      </c>
      <c r="C38" s="41">
        <f t="shared" ref="C38" si="8">SUM(C36:C37)</f>
        <v>11.2</v>
      </c>
      <c r="D38" s="41">
        <f t="shared" ref="D38" si="9">SUM(D36:D37)</f>
        <v>10.399999999999999</v>
      </c>
      <c r="E38" s="41">
        <f t="shared" ref="E38" si="10">SUM(E36:E37)</f>
        <v>9.6</v>
      </c>
      <c r="F38" s="41">
        <f t="shared" ref="F38" si="11">SUM(F36:F37)</f>
        <v>9.4</v>
      </c>
      <c r="G38" s="42">
        <f>SUM(G36:G37)</f>
        <v>10.371428571428572</v>
      </c>
      <c r="H38" s="52">
        <f>SUM(H36:H37)</f>
        <v>290400</v>
      </c>
    </row>
    <row r="39" spans="2:8" x14ac:dyDescent="0.25">
      <c r="B39" s="7" t="s">
        <v>30</v>
      </c>
      <c r="C39" s="12">
        <f>C35-C38</f>
        <v>3.8000000000000007</v>
      </c>
      <c r="D39" s="12">
        <f>D35-D38</f>
        <v>7.6000000000000014</v>
      </c>
      <c r="E39" s="12">
        <f>E35-E38</f>
        <v>10.4</v>
      </c>
      <c r="F39" s="12">
        <f>F35-F38</f>
        <v>12.6</v>
      </c>
      <c r="G39" s="32">
        <f>G35-G38</f>
        <v>7.5571428571428552</v>
      </c>
      <c r="H39" s="49">
        <f>H35-H38</f>
        <v>211599.99999999994</v>
      </c>
    </row>
    <row r="40" spans="2:8" s="4" customFormat="1" ht="15.75" thickBot="1" x14ac:dyDescent="0.3">
      <c r="B40" s="39" t="s">
        <v>9</v>
      </c>
      <c r="C40" s="83"/>
      <c r="D40" s="83"/>
      <c r="E40" s="83"/>
      <c r="F40" s="83"/>
      <c r="G40" s="84"/>
      <c r="H40" s="81">
        <f>H30</f>
        <v>122000</v>
      </c>
    </row>
    <row r="41" spans="2:8" s="1" customFormat="1" ht="16.5" thickTop="1" thickBot="1" x14ac:dyDescent="0.3">
      <c r="B41" s="13" t="s">
        <v>11</v>
      </c>
      <c r="C41" s="85"/>
      <c r="D41" s="85"/>
      <c r="E41" s="85"/>
      <c r="F41" s="85"/>
      <c r="G41" s="86"/>
      <c r="H41" s="82">
        <f>H39-H40</f>
        <v>89599.999999999942</v>
      </c>
    </row>
    <row r="42" spans="2:8" x14ac:dyDescent="0.25">
      <c r="C42" s="79" t="s">
        <v>53</v>
      </c>
      <c r="D42" s="79"/>
      <c r="E42" s="79"/>
      <c r="F42" s="79"/>
      <c r="G42" s="79"/>
      <c r="H42" s="80"/>
    </row>
    <row r="43" spans="2:8" ht="15.75" thickBot="1" x14ac:dyDescent="0.3"/>
    <row r="44" spans="2:8" ht="15.75" thickBot="1" x14ac:dyDescent="0.3">
      <c r="B44" s="14" t="s">
        <v>43</v>
      </c>
      <c r="C44" s="15"/>
      <c r="D44" s="15"/>
      <c r="E44" s="15"/>
      <c r="F44" s="15"/>
      <c r="G44" s="28"/>
      <c r="H44" s="16"/>
    </row>
    <row r="45" spans="2:8" ht="30" x14ac:dyDescent="0.25">
      <c r="B45" s="57"/>
      <c r="C45" s="25" t="str">
        <f t="shared" ref="C45:H45" si="12">C23</f>
        <v>Product A</v>
      </c>
      <c r="D45" s="25" t="str">
        <f t="shared" si="12"/>
        <v>Product B</v>
      </c>
      <c r="E45" s="25" t="str">
        <f t="shared" si="12"/>
        <v>Product C</v>
      </c>
      <c r="F45" s="25" t="str">
        <f t="shared" si="12"/>
        <v>Product D</v>
      </c>
      <c r="G45" s="46" t="str">
        <f>G23</f>
        <v>Weighted
(Per Unit)</v>
      </c>
      <c r="H45" s="48" t="str">
        <f t="shared" si="12"/>
        <v>Total</v>
      </c>
    </row>
    <row r="46" spans="2:8" x14ac:dyDescent="0.25">
      <c r="B46" s="21" t="s">
        <v>1</v>
      </c>
      <c r="C46" s="8">
        <f t="shared" ref="C46:F46" si="13">IF(C24&gt;0,C25,0)</f>
        <v>15</v>
      </c>
      <c r="D46" s="8">
        <f t="shared" si="13"/>
        <v>18</v>
      </c>
      <c r="E46" s="8">
        <f t="shared" si="13"/>
        <v>20</v>
      </c>
      <c r="F46" s="8">
        <f t="shared" si="13"/>
        <v>22</v>
      </c>
      <c r="G46" s="29">
        <f t="shared" ref="G46:G48" si="14">SUMPRODUCT($C$24:$F$24,C46:F46)/SUM($C$24:$F$24)</f>
        <v>17.928571428571427</v>
      </c>
      <c r="H46" s="56">
        <f t="shared" ref="H46" si="15">G46*$H$24</f>
        <v>501999.99999999994</v>
      </c>
    </row>
    <row r="47" spans="2:8" s="4" customFormat="1" x14ac:dyDescent="0.25">
      <c r="B47" s="22" t="s">
        <v>7</v>
      </c>
      <c r="C47" s="10">
        <f t="shared" ref="C47" si="16">IF(C24&gt;0,4,0)</f>
        <v>4</v>
      </c>
      <c r="D47" s="10">
        <f>IF(D24&gt;0,5,0)</f>
        <v>5</v>
      </c>
      <c r="E47" s="10">
        <f>IF(E24&gt;0,6,0)</f>
        <v>6</v>
      </c>
      <c r="F47" s="10">
        <f>IF(F24&gt;0,7,0)</f>
        <v>7</v>
      </c>
      <c r="G47" s="30">
        <f t="shared" si="14"/>
        <v>5.1428571428571432</v>
      </c>
      <c r="H47" s="50">
        <f>G47*$H$24</f>
        <v>144000</v>
      </c>
    </row>
    <row r="48" spans="2:8" s="4" customFormat="1" x14ac:dyDescent="0.25">
      <c r="B48" s="23" t="s">
        <v>8</v>
      </c>
      <c r="C48" s="5">
        <f>C27*IFERROR($H$29/C$24,0)</f>
        <v>7.2</v>
      </c>
      <c r="D48" s="5">
        <f>D27*IFERROR($H$29/D$24,0)</f>
        <v>5.3999999999999995</v>
      </c>
      <c r="E48" s="5">
        <f>E27*IFERROR($H$29/E$24,0)</f>
        <v>3.6</v>
      </c>
      <c r="F48" s="5">
        <f>F27*IFERROR($H$29/F$24,0)</f>
        <v>2.4</v>
      </c>
      <c r="G48" s="31">
        <f t="shared" si="14"/>
        <v>5.2285714285714286</v>
      </c>
      <c r="H48" s="51">
        <f>G48*$H$24</f>
        <v>146400</v>
      </c>
    </row>
    <row r="49" spans="2:8" x14ac:dyDescent="0.25">
      <c r="B49" s="40" t="s">
        <v>31</v>
      </c>
      <c r="C49" s="41">
        <f t="shared" ref="C49:F49" si="17">SUM(C47:C48)</f>
        <v>11.2</v>
      </c>
      <c r="D49" s="41">
        <f t="shared" si="17"/>
        <v>10.399999999999999</v>
      </c>
      <c r="E49" s="41">
        <f t="shared" si="17"/>
        <v>9.6</v>
      </c>
      <c r="F49" s="41">
        <f t="shared" si="17"/>
        <v>9.4</v>
      </c>
      <c r="G49" s="42">
        <f>SUM(G47:G48)</f>
        <v>10.371428571428572</v>
      </c>
      <c r="H49" s="52">
        <f>SUM(H47:H48)</f>
        <v>290400</v>
      </c>
    </row>
    <row r="50" spans="2:8" x14ac:dyDescent="0.25">
      <c r="B50" s="7" t="s">
        <v>30</v>
      </c>
      <c r="C50" s="12">
        <f>C46-C49</f>
        <v>3.8000000000000007</v>
      </c>
      <c r="D50" s="12">
        <f>D46-D49</f>
        <v>7.6000000000000014</v>
      </c>
      <c r="E50" s="12">
        <f>E46-E49</f>
        <v>10.4</v>
      </c>
      <c r="F50" s="12">
        <f>F46-F49</f>
        <v>12.6</v>
      </c>
      <c r="G50" s="32">
        <f>G46-G49</f>
        <v>7.5571428571428552</v>
      </c>
      <c r="H50" s="49">
        <f>H46-H49</f>
        <v>211599.99999999994</v>
      </c>
    </row>
    <row r="51" spans="2:8" s="4" customFormat="1" ht="15.75" thickBot="1" x14ac:dyDescent="0.3">
      <c r="B51" s="39" t="s">
        <v>9</v>
      </c>
      <c r="C51" s="74">
        <f t="shared" ref="C51:F51" si="18">(C50*C24)/$H$50*$H$51/C24</f>
        <v>2.1909262759924393</v>
      </c>
      <c r="D51" s="74">
        <f t="shared" si="18"/>
        <v>4.3818525519848794</v>
      </c>
      <c r="E51" s="74">
        <f t="shared" si="18"/>
        <v>5.9962192816635183</v>
      </c>
      <c r="F51" s="74">
        <f t="shared" si="18"/>
        <v>7.2646502835538769</v>
      </c>
      <c r="G51" s="75">
        <f t="shared" ref="G51" si="19">SUMPRODUCT($C$24:$F$24,C51:F51)/SUM($C$24:$F$24)</f>
        <v>4.3571428571428585</v>
      </c>
      <c r="H51" s="53">
        <f>H30</f>
        <v>122000</v>
      </c>
    </row>
    <row r="52" spans="2:8" s="1" customFormat="1" ht="16.5" thickTop="1" thickBot="1" x14ac:dyDescent="0.3">
      <c r="B52" s="13" t="s">
        <v>11</v>
      </c>
      <c r="C52" s="76">
        <f t="shared" ref="C52:F52" si="20">C50-C51</f>
        <v>1.6090737240075614</v>
      </c>
      <c r="D52" s="76">
        <f t="shared" si="20"/>
        <v>3.218147448015122</v>
      </c>
      <c r="E52" s="76">
        <f t="shared" si="20"/>
        <v>4.4037807183364821</v>
      </c>
      <c r="F52" s="76">
        <f t="shared" si="20"/>
        <v>5.3353497164461228</v>
      </c>
      <c r="G52" s="77">
        <f>G50-G51</f>
        <v>3.1999999999999966</v>
      </c>
      <c r="H52" s="55">
        <f>H50-H51</f>
        <v>89599.999999999942</v>
      </c>
    </row>
    <row r="53" spans="2:8" x14ac:dyDescent="0.25">
      <c r="C53" s="78" t="s">
        <v>42</v>
      </c>
      <c r="D53" s="78"/>
      <c r="E53" s="78"/>
      <c r="F53" s="78"/>
      <c r="G53" s="7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Absorbtion</vt:lpstr>
      <vt:lpstr>Contribution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2025-03-06T00:33:25Z</dcterms:created>
  <dcterms:modified xsi:type="dcterms:W3CDTF">2025-03-06T02:08:42Z</dcterms:modified>
</cp:coreProperties>
</file>