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gramming\excellent_at_excel\"/>
    </mc:Choice>
  </mc:AlternateContent>
  <xr:revisionPtr revIDLastSave="0" documentId="13_ncr:1_{A70C4A6F-35A8-4DDD-A540-0954B3C9D3A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Variance Reporting" sheetId="4" r:id="rId1"/>
    <sheet name="Bridge Chart" sheetId="2" r:id="rId2"/>
    <sheet name="Bullet 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F4" i="4"/>
  <c r="G6" i="4"/>
  <c r="J6" i="4" s="1"/>
  <c r="H7" i="4"/>
  <c r="K7" i="4" s="1"/>
  <c r="H8" i="4"/>
  <c r="K8" i="4" s="1"/>
  <c r="G9" i="4"/>
  <c r="J9" i="4" s="1"/>
  <c r="H11" i="4"/>
  <c r="K11" i="4" s="1"/>
  <c r="F12" i="4"/>
  <c r="G13" i="4"/>
  <c r="J13" i="4" s="1"/>
  <c r="G14" i="4"/>
  <c r="J14" i="4" s="1"/>
  <c r="F15" i="4"/>
  <c r="F16" i="4"/>
  <c r="F17" i="4"/>
  <c r="G18" i="4"/>
  <c r="J18" i="4" s="1"/>
  <c r="G19" i="4"/>
  <c r="J19" i="4" s="1"/>
  <c r="G20" i="4"/>
  <c r="J20" i="4" s="1"/>
  <c r="H21" i="4"/>
  <c r="K21" i="4" s="1"/>
  <c r="F22" i="4"/>
  <c r="H23" i="4"/>
  <c r="K23" i="4" s="1"/>
  <c r="F24" i="4"/>
  <c r="H25" i="4"/>
  <c r="K25" i="4" s="1"/>
  <c r="F26" i="4"/>
  <c r="F27" i="4"/>
  <c r="H28" i="4"/>
  <c r="K28" i="4" s="1"/>
  <c r="H29" i="4"/>
  <c r="K29" i="4" s="1"/>
  <c r="G30" i="4"/>
  <c r="J30" i="4" s="1"/>
  <c r="A1" i="3"/>
  <c r="D6" i="3"/>
  <c r="D7" i="3"/>
  <c r="D8" i="3"/>
  <c r="D9" i="3"/>
  <c r="D10" i="3"/>
  <c r="E7" i="3"/>
  <c r="E8" i="3" s="1"/>
  <c r="E9" i="3" s="1"/>
  <c r="E10" i="3" s="1"/>
  <c r="C3" i="3"/>
  <c r="C6" i="3" s="1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A1" i="2"/>
  <c r="F3" i="2"/>
  <c r="H3" i="2"/>
  <c r="I3" i="2" s="1"/>
  <c r="F4" i="2"/>
  <c r="H4" i="2"/>
  <c r="I4" i="2" s="1"/>
  <c r="K4" i="2" s="1"/>
  <c r="F5" i="2"/>
  <c r="H5" i="2"/>
  <c r="I5" i="2"/>
  <c r="J5" i="2" s="1"/>
  <c r="F6" i="2"/>
  <c r="H6" i="2"/>
  <c r="I6" i="2" s="1"/>
  <c r="F7" i="2"/>
  <c r="H7" i="2"/>
  <c r="I7" i="2" s="1"/>
  <c r="F8" i="2"/>
  <c r="H8" i="2"/>
  <c r="I8" i="2"/>
  <c r="F9" i="2"/>
  <c r="H9" i="2"/>
  <c r="I9" i="2" s="1"/>
  <c r="J9" i="2" s="1"/>
  <c r="F10" i="2"/>
  <c r="H10" i="2"/>
  <c r="I10" i="2" s="1"/>
  <c r="F11" i="2"/>
  <c r="H11" i="2"/>
  <c r="I11" i="2" s="1"/>
  <c r="L11" i="2" s="1"/>
  <c r="H12" i="2"/>
  <c r="I12" i="2" s="1"/>
  <c r="F13" i="2"/>
  <c r="H13" i="2"/>
  <c r="F14" i="2"/>
  <c r="H14" i="2"/>
  <c r="I14" i="2" s="1"/>
  <c r="F15" i="2"/>
  <c r="H15" i="2"/>
  <c r="I15" i="2" s="1"/>
  <c r="F16" i="2"/>
  <c r="H16" i="2"/>
  <c r="I16" i="2" s="1"/>
  <c r="F17" i="2"/>
  <c r="H17" i="2"/>
  <c r="I17" i="2" s="1"/>
  <c r="F18" i="2"/>
  <c r="H18" i="2"/>
  <c r="I18" i="2" s="1"/>
  <c r="F19" i="2"/>
  <c r="H19" i="2"/>
  <c r="I19" i="2" s="1"/>
  <c r="F20" i="2"/>
  <c r="H20" i="2"/>
  <c r="I20" i="2" s="1"/>
  <c r="F21" i="2"/>
  <c r="H21" i="2"/>
  <c r="F22" i="2"/>
  <c r="H22" i="2"/>
  <c r="I22" i="2" s="1"/>
  <c r="F23" i="2"/>
  <c r="H23" i="2"/>
  <c r="H24" i="2"/>
  <c r="G24" i="2" s="1"/>
  <c r="I24" i="2"/>
  <c r="K11" i="2" l="1"/>
  <c r="J17" i="2"/>
  <c r="P17" i="2" s="1"/>
  <c r="L20" i="2"/>
  <c r="H22" i="4"/>
  <c r="K22" i="4" s="1"/>
  <c r="F6" i="4"/>
  <c r="F23" i="4"/>
  <c r="H15" i="4"/>
  <c r="K15" i="4" s="1"/>
  <c r="G23" i="4"/>
  <c r="J23" i="4" s="1"/>
  <c r="D31" i="4"/>
  <c r="F10" i="4"/>
  <c r="F14" i="4"/>
  <c r="G22" i="4"/>
  <c r="J22" i="4" s="1"/>
  <c r="H6" i="4"/>
  <c r="K6" i="4" s="1"/>
  <c r="H30" i="4"/>
  <c r="K30" i="4" s="1"/>
  <c r="H24" i="4"/>
  <c r="K24" i="4" s="1"/>
  <c r="H10" i="4"/>
  <c r="K10" i="4" s="1"/>
  <c r="G10" i="4"/>
  <c r="J10" i="4" s="1"/>
  <c r="G16" i="4"/>
  <c r="J16" i="4" s="1"/>
  <c r="G28" i="4"/>
  <c r="J28" i="4" s="1"/>
  <c r="H20" i="4"/>
  <c r="K20" i="4" s="1"/>
  <c r="H4" i="4"/>
  <c r="K4" i="4" s="1"/>
  <c r="F20" i="4"/>
  <c r="G12" i="4"/>
  <c r="J12" i="4" s="1"/>
  <c r="F19" i="4"/>
  <c r="F11" i="4"/>
  <c r="H19" i="4"/>
  <c r="K19" i="4" s="1"/>
  <c r="H27" i="4"/>
  <c r="K27" i="4" s="1"/>
  <c r="G11" i="4"/>
  <c r="J11" i="4" s="1"/>
  <c r="F29" i="4"/>
  <c r="F7" i="4"/>
  <c r="G15" i="4"/>
  <c r="J15" i="4" s="1"/>
  <c r="H18" i="4"/>
  <c r="K18" i="4" s="1"/>
  <c r="F18" i="4"/>
  <c r="H14" i="4"/>
  <c r="K14" i="4" s="1"/>
  <c r="H12" i="4"/>
  <c r="K12" i="4" s="1"/>
  <c r="G4" i="4"/>
  <c r="J4" i="4" s="1"/>
  <c r="F30" i="4"/>
  <c r="G24" i="4"/>
  <c r="J24" i="4" s="1"/>
  <c r="G7" i="4"/>
  <c r="J7" i="4" s="1"/>
  <c r="H26" i="4"/>
  <c r="K26" i="4" s="1"/>
  <c r="H16" i="4"/>
  <c r="K16" i="4" s="1"/>
  <c r="F8" i="4"/>
  <c r="G8" i="4"/>
  <c r="J8" i="4" s="1"/>
  <c r="G21" i="4"/>
  <c r="J21" i="4" s="1"/>
  <c r="H5" i="4"/>
  <c r="K5" i="4" s="1"/>
  <c r="G5" i="4"/>
  <c r="J5" i="4" s="1"/>
  <c r="F28" i="4"/>
  <c r="G29" i="4"/>
  <c r="J29" i="4" s="1"/>
  <c r="H13" i="4"/>
  <c r="K13" i="4" s="1"/>
  <c r="G17" i="4"/>
  <c r="J17" i="4" s="1"/>
  <c r="F21" i="4"/>
  <c r="F13" i="4"/>
  <c r="F5" i="4"/>
  <c r="H17" i="4"/>
  <c r="K17" i="4" s="1"/>
  <c r="H9" i="4"/>
  <c r="K9" i="4" s="1"/>
  <c r="F25" i="4"/>
  <c r="F9" i="4"/>
  <c r="G27" i="4"/>
  <c r="J27" i="4" s="1"/>
  <c r="G26" i="4"/>
  <c r="J26" i="4" s="1"/>
  <c r="G25" i="4"/>
  <c r="J25" i="4" s="1"/>
  <c r="C10" i="3"/>
  <c r="C9" i="3"/>
  <c r="C8" i="3"/>
  <c r="C7" i="3"/>
  <c r="K20" i="2"/>
  <c r="K8" i="2"/>
  <c r="L4" i="2"/>
  <c r="K7" i="2"/>
  <c r="J4" i="2"/>
  <c r="P4" i="2" s="1"/>
  <c r="O11" i="2"/>
  <c r="N11" i="2"/>
  <c r="G12" i="2"/>
  <c r="J8" i="2"/>
  <c r="P8" i="2" s="1"/>
  <c r="J24" i="2"/>
  <c r="M24" i="2" s="1"/>
  <c r="J16" i="2"/>
  <c r="M16" i="2" s="1"/>
  <c r="L16" i="2"/>
  <c r="K16" i="2"/>
  <c r="L12" i="2"/>
  <c r="K9" i="2"/>
  <c r="K12" i="2"/>
  <c r="N7" i="2"/>
  <c r="J20" i="2"/>
  <c r="P20" i="2" s="1"/>
  <c r="K17" i="2"/>
  <c r="J12" i="2"/>
  <c r="M12" i="2" s="1"/>
  <c r="L8" i="2"/>
  <c r="L7" i="2"/>
  <c r="O7" i="2"/>
  <c r="L24" i="2"/>
  <c r="K24" i="2"/>
  <c r="I21" i="2"/>
  <c r="J21" i="2" s="1"/>
  <c r="K5" i="2"/>
  <c r="P9" i="2"/>
  <c r="P5" i="2"/>
  <c r="O15" i="2"/>
  <c r="K15" i="2"/>
  <c r="L15" i="2"/>
  <c r="N15" i="2"/>
  <c r="J15" i="2"/>
  <c r="P15" i="2" s="1"/>
  <c r="O3" i="2"/>
  <c r="L3" i="2"/>
  <c r="K3" i="2"/>
  <c r="J3" i="2"/>
  <c r="P3" i="2" s="1"/>
  <c r="N3" i="2"/>
  <c r="O19" i="2"/>
  <c r="L19" i="2"/>
  <c r="K19" i="2"/>
  <c r="N19" i="2"/>
  <c r="J19" i="2"/>
  <c r="P19" i="2" s="1"/>
  <c r="N18" i="2"/>
  <c r="N14" i="2"/>
  <c r="O21" i="2"/>
  <c r="O5" i="2"/>
  <c r="L22" i="2"/>
  <c r="N17" i="2"/>
  <c r="L14" i="2"/>
  <c r="J11" i="2"/>
  <c r="M11" i="2" s="1"/>
  <c r="L10" i="2"/>
  <c r="N9" i="2"/>
  <c r="J7" i="2"/>
  <c r="M7" i="2" s="1"/>
  <c r="L6" i="2"/>
  <c r="N5" i="2"/>
  <c r="O22" i="2"/>
  <c r="N22" i="2"/>
  <c r="O17" i="2"/>
  <c r="O9" i="2"/>
  <c r="L18" i="2"/>
  <c r="O24" i="2"/>
  <c r="F24" i="2"/>
  <c r="I23" i="2"/>
  <c r="K22" i="2"/>
  <c r="O20" i="2"/>
  <c r="K18" i="2"/>
  <c r="O16" i="2"/>
  <c r="K14" i="2"/>
  <c r="O12" i="2"/>
  <c r="F12" i="2"/>
  <c r="K10" i="2"/>
  <c r="M9" i="2"/>
  <c r="O8" i="2"/>
  <c r="K6" i="2"/>
  <c r="M5" i="2"/>
  <c r="O4" i="2"/>
  <c r="O14" i="2"/>
  <c r="I13" i="2"/>
  <c r="K13" i="2" s="1"/>
  <c r="O10" i="2"/>
  <c r="N10" i="2"/>
  <c r="J22" i="2"/>
  <c r="P22" i="2" s="1"/>
  <c r="L21" i="2"/>
  <c r="N20" i="2"/>
  <c r="J18" i="2"/>
  <c r="M18" i="2" s="1"/>
  <c r="L17" i="2"/>
  <c r="N16" i="2"/>
  <c r="J14" i="2"/>
  <c r="M14" i="2" s="1"/>
  <c r="N12" i="2"/>
  <c r="J10" i="2"/>
  <c r="M10" i="2" s="1"/>
  <c r="L9" i="2"/>
  <c r="N8" i="2"/>
  <c r="J6" i="2"/>
  <c r="P6" i="2" s="1"/>
  <c r="L5" i="2"/>
  <c r="N4" i="2"/>
  <c r="O18" i="2"/>
  <c r="O6" i="2"/>
  <c r="N6" i="2"/>
  <c r="N21" i="2"/>
  <c r="N24" i="2"/>
  <c r="M17" i="2" l="1"/>
  <c r="G31" i="4"/>
  <c r="J31" i="4" s="1"/>
  <c r="H31" i="4"/>
  <c r="K31" i="4" s="1"/>
  <c r="M4" i="2"/>
  <c r="M8" i="2"/>
  <c r="K21" i="2"/>
  <c r="P16" i="2"/>
  <c r="P24" i="2"/>
  <c r="P12" i="2"/>
  <c r="M21" i="2"/>
  <c r="P21" i="2"/>
  <c r="M20" i="2"/>
  <c r="N13" i="2"/>
  <c r="L13" i="2"/>
  <c r="J13" i="2"/>
  <c r="P13" i="2" s="1"/>
  <c r="M6" i="2"/>
  <c r="M19" i="2"/>
  <c r="P18" i="2"/>
  <c r="P10" i="2"/>
  <c r="P14" i="2"/>
  <c r="M22" i="2"/>
  <c r="O13" i="2"/>
  <c r="M3" i="2"/>
  <c r="M15" i="2"/>
  <c r="J23" i="2"/>
  <c r="P23" i="2" s="1"/>
  <c r="L23" i="2"/>
  <c r="N23" i="2"/>
  <c r="K23" i="2"/>
  <c r="P11" i="2"/>
  <c r="P7" i="2"/>
  <c r="O23" i="2"/>
  <c r="M13" i="2" l="1"/>
  <c r="M23" i="2"/>
</calcChain>
</file>

<file path=xl/sharedStrings.xml><?xml version="1.0" encoding="utf-8"?>
<sst xmlns="http://schemas.openxmlformats.org/spreadsheetml/2006/main" count="102" uniqueCount="99">
  <si>
    <t>Bridge End</t>
  </si>
  <si>
    <t>…</t>
  </si>
  <si>
    <t>Oct</t>
  </si>
  <si>
    <t>general guidelines.</t>
  </si>
  <si>
    <t>Sep</t>
  </si>
  <si>
    <t>sense to break these</t>
  </si>
  <si>
    <t>Aug</t>
  </si>
  <si>
    <t>variances, it will make</t>
  </si>
  <si>
    <t>Jul</t>
  </si>
  <si>
    <t xml:space="preserve"> highlighting related</t>
  </si>
  <si>
    <t>Jun</t>
  </si>
  <si>
    <t>Sometimes, in order to</t>
  </si>
  <si>
    <t>May</t>
  </si>
  <si>
    <t>Apr</t>
  </si>
  <si>
    <t>to their dollar values.</t>
  </si>
  <si>
    <t>Mar</t>
  </si>
  <si>
    <t>not be ordered according</t>
  </si>
  <si>
    <t>Feb</t>
  </si>
  <si>
    <t>Time-series data should</t>
  </si>
  <si>
    <t>Jan</t>
  </si>
  <si>
    <t>Intermediary Point</t>
  </si>
  <si>
    <t>Variance 10</t>
  </si>
  <si>
    <t>Variance 09</t>
  </si>
  <si>
    <t>Variance 08</t>
  </si>
  <si>
    <t>Variance 07</t>
  </si>
  <si>
    <t>Variance 04</t>
  </si>
  <si>
    <t>Variance 03</t>
  </si>
  <si>
    <t>Variance 02</t>
  </si>
  <si>
    <t>When you have categorical</t>
  </si>
  <si>
    <t>Variance 01</t>
  </si>
  <si>
    <t>Some bridge chart tips:</t>
  </si>
  <si>
    <t>Bridge Start</t>
  </si>
  <si>
    <t>Decrease (Negative)</t>
  </si>
  <si>
    <t>Decrease</t>
  </si>
  <si>
    <t>Increase (Negative)</t>
  </si>
  <si>
    <t>Increase</t>
  </si>
  <si>
    <t>Spacer (Negative)</t>
  </si>
  <si>
    <t>Spacer (Positive)</t>
  </si>
  <si>
    <t>Abutment</t>
  </si>
  <si>
    <t>Previous Blance</t>
  </si>
  <si>
    <t>Cumulative Blance</t>
  </si>
  <si>
    <t>Check Variance</t>
  </si>
  <si>
    <t>Check Values</t>
  </si>
  <si>
    <t>Notes</t>
  </si>
  <si>
    <t>Source</t>
  </si>
  <si>
    <t>Amount</t>
  </si>
  <si>
    <t>Graph Label</t>
  </si>
  <si>
    <t>If the categories are related</t>
  </si>
  <si>
    <t>to financial statements like</t>
  </si>
  <si>
    <t>a P&amp;L, or budget, it make make</t>
  </si>
  <si>
    <t>sense to follow the report's order.</t>
  </si>
  <si>
    <t>variances, it is best to order them</t>
  </si>
  <si>
    <t>from largest to smallest.</t>
  </si>
  <si>
    <t>Display</t>
  </si>
  <si>
    <t>Progress:</t>
  </si>
  <si>
    <t>Target</t>
  </si>
  <si>
    <t>Progress</t>
  </si>
  <si>
    <t>Revenue</t>
  </si>
  <si>
    <t>Opex</t>
  </si>
  <si>
    <t>G&amp;A</t>
  </si>
  <si>
    <t>Depreciation</t>
  </si>
  <si>
    <t>Medical Costs</t>
  </si>
  <si>
    <t>Category</t>
  </si>
  <si>
    <t>Target Offset</t>
  </si>
  <si>
    <t>Budget</t>
  </si>
  <si>
    <t>Actual</t>
  </si>
  <si>
    <t>Advertising Expense</t>
  </si>
  <si>
    <t>Amortization Expense</t>
  </si>
  <si>
    <t>Auto Expense</t>
  </si>
  <si>
    <t>Bad Debt Expense</t>
  </si>
  <si>
    <t>Bank Charges</t>
  </si>
  <si>
    <t>Cash Over and Short</t>
  </si>
  <si>
    <t>Commission Expense</t>
  </si>
  <si>
    <t>Depreciation Expense</t>
  </si>
  <si>
    <t>Employee Benefit Program</t>
  </si>
  <si>
    <t>Freight Expense</t>
  </si>
  <si>
    <t>Gain/Loss on Sale of Assets</t>
  </si>
  <si>
    <t>Gifts Expense</t>
  </si>
  <si>
    <t>Insurance - General</t>
  </si>
  <si>
    <t>Interest Expense</t>
  </si>
  <si>
    <t>License Expense</t>
  </si>
  <si>
    <t>Maintenance Expense</t>
  </si>
  <si>
    <t>Meals &amp; Entertainment</t>
  </si>
  <si>
    <t>Office Expense</t>
  </si>
  <si>
    <t>Payroll Taxes</t>
  </si>
  <si>
    <t>Postage</t>
  </si>
  <si>
    <t>Printing</t>
  </si>
  <si>
    <t>Professional Fees</t>
  </si>
  <si>
    <t>Rent</t>
  </si>
  <si>
    <t>Repairs Expense</t>
  </si>
  <si>
    <t>Salaries Expense</t>
  </si>
  <si>
    <t>Supplies Expense</t>
  </si>
  <si>
    <t>Utilities Expense</t>
  </si>
  <si>
    <t>Total Expenses</t>
  </si>
  <si>
    <t>Favorable</t>
  </si>
  <si>
    <t>Unfavorable</t>
  </si>
  <si>
    <t>Variance ($) vs Budget</t>
  </si>
  <si>
    <t>Expense</t>
  </si>
  <si>
    <t>Variance (%) vs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</si>
</sst>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7F7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  <xf numFmtId="0" fontId="8" fillId="2" borderId="2" applyNumberFormat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164" fontId="4" fillId="0" borderId="0" xfId="1" applyNumberFormat="1" applyFont="1" applyBorder="1"/>
    <xf numFmtId="164" fontId="4" fillId="0" borderId="3" xfId="1" applyNumberFormat="1" applyFont="1" applyBorder="1"/>
    <xf numFmtId="164" fontId="0" fillId="0" borderId="0" xfId="0" applyNumberFormat="1"/>
    <xf numFmtId="164" fontId="0" fillId="0" borderId="3" xfId="0" applyNumberFormat="1" applyBorder="1"/>
    <xf numFmtId="164" fontId="5" fillId="2" borderId="4" xfId="1" applyNumberFormat="1" applyFont="1" applyFill="1" applyBorder="1"/>
    <xf numFmtId="164" fontId="5" fillId="2" borderId="5" xfId="1" applyNumberFormat="1" applyFont="1" applyFill="1" applyBorder="1"/>
    <xf numFmtId="164" fontId="0" fillId="0" borderId="4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3" fillId="0" borderId="7" xfId="0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0" fillId="0" borderId="8" xfId="1" applyNumberFormat="1" applyFont="1" applyBorder="1"/>
    <xf numFmtId="164" fontId="7" fillId="2" borderId="0" xfId="1" applyNumberFormat="1" applyFont="1" applyFill="1" applyBorder="1"/>
    <xf numFmtId="0" fontId="0" fillId="0" borderId="3" xfId="0" applyBorder="1" applyAlignment="1">
      <alignment horizontal="left" indent="2"/>
    </xf>
    <xf numFmtId="164" fontId="7" fillId="2" borderId="2" xfId="1" applyNumberFormat="1" applyFont="1" applyFill="1" applyBorder="1"/>
    <xf numFmtId="164" fontId="5" fillId="2" borderId="8" xfId="1" applyNumberFormat="1" applyFont="1" applyFill="1" applyBorder="1"/>
    <xf numFmtId="164" fontId="5" fillId="2" borderId="9" xfId="1" applyNumberFormat="1" applyFont="1" applyFill="1" applyBorder="1"/>
    <xf numFmtId="164" fontId="0" fillId="0" borderId="0" xfId="1" applyNumberFormat="1" applyFont="1" applyBorder="1"/>
    <xf numFmtId="0" fontId="3" fillId="0" borderId="3" xfId="0" applyFont="1" applyBorder="1"/>
    <xf numFmtId="164" fontId="6" fillId="0" borderId="0" xfId="1" applyNumberFormat="1" applyFont="1" applyFill="1" applyBorder="1"/>
    <xf numFmtId="164" fontId="4" fillId="0" borderId="0" xfId="1" applyNumberFormat="1" applyFont="1" applyFill="1" applyBorder="1"/>
    <xf numFmtId="164" fontId="6" fillId="0" borderId="3" xfId="1" applyNumberFormat="1" applyFont="1" applyFill="1" applyBorder="1"/>
    <xf numFmtId="164" fontId="0" fillId="0" borderId="8" xfId="1" applyNumberFormat="1" applyFont="1" applyFill="1" applyBorder="1"/>
    <xf numFmtId="0" fontId="0" fillId="0" borderId="8" xfId="0" applyBorder="1"/>
    <xf numFmtId="164" fontId="5" fillId="2" borderId="10" xfId="1" applyNumberFormat="1" applyFont="1" applyFill="1" applyBorder="1"/>
    <xf numFmtId="0" fontId="3" fillId="0" borderId="8" xfId="0" applyFont="1" applyBorder="1"/>
    <xf numFmtId="164" fontId="3" fillId="0" borderId="0" xfId="1" applyNumberFormat="1" applyFont="1" applyBorder="1"/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0" xfId="2" applyBorder="1"/>
    <xf numFmtId="164" fontId="3" fillId="0" borderId="8" xfId="1" applyNumberFormat="1" applyFont="1" applyBorder="1"/>
    <xf numFmtId="164" fontId="5" fillId="2" borderId="0" xfId="1" applyNumberFormat="1" applyFont="1" applyFill="1" applyBorder="1"/>
    <xf numFmtId="164" fontId="0" fillId="0" borderId="0" xfId="1" applyNumberFormat="1" applyFont="1" applyFill="1" applyBorder="1"/>
    <xf numFmtId="9" fontId="0" fillId="0" borderId="0" xfId="3" applyFont="1" applyAlignment="1">
      <alignment horizontal="center"/>
    </xf>
    <xf numFmtId="9" fontId="8" fillId="2" borderId="2" xfId="4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165" fontId="0" fillId="0" borderId="0" xfId="5" applyNumberFormat="1" applyFont="1" applyBorder="1"/>
    <xf numFmtId="165" fontId="0" fillId="0" borderId="0" xfId="0" applyNumberFormat="1" applyBorder="1"/>
    <xf numFmtId="9" fontId="0" fillId="0" borderId="0" xfId="3" applyFont="1" applyBorder="1" applyAlignment="1">
      <alignment horizontal="center"/>
    </xf>
    <xf numFmtId="0" fontId="0" fillId="0" borderId="0" xfId="3" applyNumberFormat="1" applyFont="1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3" fillId="0" borderId="13" xfId="0" applyFont="1" applyBorder="1"/>
    <xf numFmtId="0" fontId="3" fillId="0" borderId="13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165" fontId="3" fillId="0" borderId="12" xfId="5" applyNumberFormat="1" applyFont="1" applyBorder="1"/>
    <xf numFmtId="165" fontId="0" fillId="0" borderId="12" xfId="0" applyNumberFormat="1" applyBorder="1"/>
    <xf numFmtId="9" fontId="0" fillId="0" borderId="12" xfId="3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6">
    <cellStyle name="Comma" xfId="1" builtinId="3"/>
    <cellStyle name="Currency" xfId="5" builtinId="4"/>
    <cellStyle name="Heading 1" xfId="2" builtinId="16"/>
    <cellStyle name="Input" xfId="4" builtinId="20"/>
    <cellStyle name="Normal" xfId="0" builtinId="0"/>
    <cellStyle name="Percent" xfId="3" builtinId="5"/>
  </cellStyles>
  <dxfs count="18"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</border>
    </dxf>
    <dxf>
      <numFmt numFmtId="164" formatCode="_(* #,##0_);_(* \(#,##0\);_(* &quot;-&quot;??_);_(@_)"/>
    </dxf>
    <dxf>
      <numFmt numFmtId="164" formatCode="_(* #,##0_);_(* \(#,##0\);_(* &quot;-&quot;??_);_(@_)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rgb="FFFFCC99"/>
        </patternFill>
      </fill>
    </dxf>
    <dxf>
      <alignment horizontal="left" vertical="bottom" textRotation="0" wrapText="0" indent="2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52317331145958E-2"/>
          <c:y val="2.5396823088311864E-2"/>
          <c:w val="0.90396371689633281"/>
          <c:h val="0.92104296771603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'Variance Reporting'!$F$3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Reporting'!$F$4:$F$31</c:f>
              <c:numCache>
                <c:formatCode>_("$"* #,##0_);_("$"* \(#,##0\);_("$"* "-"??_);_(@_)</c:formatCode>
                <c:ptCount val="28"/>
                <c:pt idx="0">
                  <c:v>385.91999999999996</c:v>
                </c:pt>
                <c:pt idx="1">
                  <c:v>520</c:v>
                </c:pt>
                <c:pt idx="2">
                  <c:v>1253.75</c:v>
                </c:pt>
                <c:pt idx="3">
                  <c:v>681.54</c:v>
                </c:pt>
                <c:pt idx="4">
                  <c:v>519.81999999999994</c:v>
                </c:pt>
                <c:pt idx="5">
                  <c:v>1248</c:v>
                </c:pt>
                <c:pt idx="6">
                  <c:v>169</c:v>
                </c:pt>
                <c:pt idx="7">
                  <c:v>439</c:v>
                </c:pt>
                <c:pt idx="8">
                  <c:v>33.599999999999994</c:v>
                </c:pt>
                <c:pt idx="9">
                  <c:v>22.800000000000004</c:v>
                </c:pt>
                <c:pt idx="10">
                  <c:v>1228</c:v>
                </c:pt>
                <c:pt idx="11">
                  <c:v>111</c:v>
                </c:pt>
                <c:pt idx="12">
                  <c:v>411.11999999999989</c:v>
                </c:pt>
                <c:pt idx="13">
                  <c:v>584</c:v>
                </c:pt>
                <c:pt idx="14">
                  <c:v>1434</c:v>
                </c:pt>
                <c:pt idx="15">
                  <c:v>921.76</c:v>
                </c:pt>
                <c:pt idx="16">
                  <c:v>1171.26</c:v>
                </c:pt>
                <c:pt idx="17">
                  <c:v>1700</c:v>
                </c:pt>
                <c:pt idx="18">
                  <c:v>1435.07</c:v>
                </c:pt>
                <c:pt idx="19">
                  <c:v>1157.0999999999999</c:v>
                </c:pt>
                <c:pt idx="20">
                  <c:v>1779</c:v>
                </c:pt>
                <c:pt idx="21">
                  <c:v>142.5</c:v>
                </c:pt>
                <c:pt idx="22">
                  <c:v>1299.6500000000001</c:v>
                </c:pt>
                <c:pt idx="23">
                  <c:v>105.25</c:v>
                </c:pt>
                <c:pt idx="24">
                  <c:v>160.19</c:v>
                </c:pt>
                <c:pt idx="25">
                  <c:v>414.36</c:v>
                </c:pt>
                <c:pt idx="26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9-42E7-B05F-30C069826FB5}"/>
            </c:ext>
          </c:extLst>
        </c:ser>
        <c:ser>
          <c:idx val="1"/>
          <c:order val="1"/>
          <c:tx>
            <c:strRef>
              <c:f>'Variance Reporting'!$G$3</c:f>
              <c:strCache>
                <c:ptCount val="1"/>
                <c:pt idx="0">
                  <c:v>Unfavorable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alphaModFix amt="4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Reporting'!$G$4:$G$31</c:f>
              <c:numCache>
                <c:formatCode>_("$"* #,##0_);_("$"* \(#,##0\);_("$"* "-"??_);_(@_)</c:formatCode>
                <c:ptCount val="28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461.76</c:v>
                </c:pt>
                <c:pt idx="6">
                  <c:v>69.289999999999992</c:v>
                </c:pt>
                <c:pt idx="7">
                  <c:v>439</c:v>
                </c:pt>
                <c:pt idx="8">
                  <c:v>0</c:v>
                </c:pt>
                <c:pt idx="9">
                  <c:v>0</c:v>
                </c:pt>
                <c:pt idx="10">
                  <c:v>356.11999999999989</c:v>
                </c:pt>
                <c:pt idx="11">
                  <c:v>133.19999999999999</c:v>
                </c:pt>
                <c:pt idx="12">
                  <c:v>0</c:v>
                </c:pt>
                <c:pt idx="13">
                  <c:v>391.28</c:v>
                </c:pt>
                <c:pt idx="14">
                  <c:v>1118.52</c:v>
                </c:pt>
                <c:pt idx="15">
                  <c:v>0</c:v>
                </c:pt>
                <c:pt idx="16">
                  <c:v>0</c:v>
                </c:pt>
                <c:pt idx="17">
                  <c:v>1751</c:v>
                </c:pt>
                <c:pt idx="18">
                  <c:v>0</c:v>
                </c:pt>
                <c:pt idx="19">
                  <c:v>0</c:v>
                </c:pt>
                <c:pt idx="20">
                  <c:v>693.81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547.19999999999982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9-42E7-B05F-30C069826FB5}"/>
            </c:ext>
          </c:extLst>
        </c:ser>
        <c:ser>
          <c:idx val="2"/>
          <c:order val="2"/>
          <c:tx>
            <c:strRef>
              <c:f>'Variance Reporting'!$H$3</c:f>
              <c:strCache>
                <c:ptCount val="1"/>
                <c:pt idx="0">
                  <c:v>Favorable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Reporting'!$H$4:$H$31</c:f>
              <c:numCache>
                <c:formatCode>General</c:formatCode>
                <c:ptCount val="28"/>
                <c:pt idx="0">
                  <c:v>150.08000000000004</c:v>
                </c:pt>
                <c:pt idx="1">
                  <c:v>0</c:v>
                </c:pt>
                <c:pt idx="2">
                  <c:v>221.25</c:v>
                </c:pt>
                <c:pt idx="3">
                  <c:v>1160.46</c:v>
                </c:pt>
                <c:pt idx="4">
                  <c:v>138.18000000000006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106.4</c:v>
                </c:pt>
                <c:pt idx="9">
                  <c:v>53.199999999999996</c:v>
                </c:pt>
                <c:pt idx="10">
                  <c:v>0</c:v>
                </c:pt>
                <c:pt idx="11">
                  <c:v>0</c:v>
                </c:pt>
                <c:pt idx="12">
                  <c:v>1301.8800000000001</c:v>
                </c:pt>
                <c:pt idx="13">
                  <c:v>0</c:v>
                </c:pt>
                <c:pt idx="14">
                  <c:v>0</c:v>
                </c:pt>
                <c:pt idx="15">
                  <c:v>724.24</c:v>
                </c:pt>
                <c:pt idx="16">
                  <c:v>274.74</c:v>
                </c:pt>
                <c:pt idx="17">
                  <c:v>0</c:v>
                </c:pt>
                <c:pt idx="18">
                  <c:v>293.93000000000006</c:v>
                </c:pt>
                <c:pt idx="19">
                  <c:v>495.90000000000009</c:v>
                </c:pt>
                <c:pt idx="20">
                  <c:v>0</c:v>
                </c:pt>
                <c:pt idx="21">
                  <c:v>107.5</c:v>
                </c:pt>
                <c:pt idx="22">
                  <c:v>229.34999999999991</c:v>
                </c:pt>
                <c:pt idx="23">
                  <c:v>315.75</c:v>
                </c:pt>
                <c:pt idx="24">
                  <c:v>32.81</c:v>
                </c:pt>
                <c:pt idx="25">
                  <c:v>736.64</c:v>
                </c:pt>
                <c:pt idx="26">
                  <c:v>0</c:v>
                </c:pt>
                <c:pt idx="27" formatCode="_(&quot;$&quot;* #,##0_);_(&quot;$&quot;* \(#,##0\);_(&quot;$&quot;* &quot;-&quot;??_);_(@_)">
                  <c:v>331.12999999999738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9-42E7-B05F-30C06982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606479"/>
        <c:axId val="2028606895"/>
      </c:barChart>
      <c:catAx>
        <c:axId val="202860647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2028606895"/>
        <c:crosses val="autoZero"/>
        <c:auto val="1"/>
        <c:lblAlgn val="ctr"/>
        <c:lblOffset val="100"/>
        <c:noMultiLvlLbl val="0"/>
      </c:catAx>
      <c:valAx>
        <c:axId val="20286068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06479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'Variance Reporting'!$J$3</c:f>
              <c:strCache>
                <c:ptCount val="1"/>
                <c:pt idx="0">
                  <c:v>Unfavorable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Reporting'!$J$4:$J$31</c:f>
              <c:numCache>
                <c:formatCode>0%</c:formatCode>
                <c:ptCount val="28"/>
                <c:pt idx="0">
                  <c:v>0</c:v>
                </c:pt>
                <c:pt idx="1">
                  <c:v>9.6153846153846159E-2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General">
                  <c:v>0.37</c:v>
                </c:pt>
                <c:pt idx="6">
                  <c:v>0.41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0.28999999999999992</c:v>
                </c:pt>
                <c:pt idx="11">
                  <c:v>1.2</c:v>
                </c:pt>
                <c:pt idx="12" formatCode="General">
                  <c:v>0</c:v>
                </c:pt>
                <c:pt idx="13">
                  <c:v>0.66999999999999993</c:v>
                </c:pt>
                <c:pt idx="14" formatCode="General">
                  <c:v>0.78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1.03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0.38999999999999996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General">
                  <c:v>0</c:v>
                </c:pt>
                <c:pt idx="26" formatCode="General">
                  <c:v>0.59999999999999976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A-4063-9A55-AEBD5ACB3C07}"/>
            </c:ext>
          </c:extLst>
        </c:ser>
        <c:ser>
          <c:idx val="1"/>
          <c:order val="1"/>
          <c:tx>
            <c:strRef>
              <c:f>'Variance Reporting'!$K$3</c:f>
              <c:strCache>
                <c:ptCount val="1"/>
                <c:pt idx="0">
                  <c:v>Favorable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;0.0%;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'Variance Reporting'!$B$4:$B$31</c:f>
              <c:strCache>
                <c:ptCount val="28"/>
                <c:pt idx="0">
                  <c:v>Advertising Expense</c:v>
                </c:pt>
                <c:pt idx="1">
                  <c:v>Amortization Expense</c:v>
                </c:pt>
                <c:pt idx="2">
                  <c:v>Auto Expense</c:v>
                </c:pt>
                <c:pt idx="3">
                  <c:v>Bad Debt Expense</c:v>
                </c:pt>
                <c:pt idx="4">
                  <c:v>Bank Charges</c:v>
                </c:pt>
                <c:pt idx="5">
                  <c:v>Cash Over and Short</c:v>
                </c:pt>
                <c:pt idx="6">
                  <c:v>Commission Expense</c:v>
                </c:pt>
                <c:pt idx="7">
                  <c:v>Depreciation Expense</c:v>
                </c:pt>
                <c:pt idx="8">
                  <c:v>Employee Benefit Program</c:v>
                </c:pt>
                <c:pt idx="9">
                  <c:v>Freight Expense</c:v>
                </c:pt>
                <c:pt idx="10">
                  <c:v>Gain/Loss on Sale of Assets</c:v>
                </c:pt>
                <c:pt idx="11">
                  <c:v>Gifts Expense</c:v>
                </c:pt>
                <c:pt idx="12">
                  <c:v>Insurance - General</c:v>
                </c:pt>
                <c:pt idx="13">
                  <c:v>Interest Expense</c:v>
                </c:pt>
                <c:pt idx="14">
                  <c:v>License Expense</c:v>
                </c:pt>
                <c:pt idx="15">
                  <c:v>Maintenance Expense</c:v>
                </c:pt>
                <c:pt idx="16">
                  <c:v>Meals &amp; Entertainment</c:v>
                </c:pt>
                <c:pt idx="17">
                  <c:v>Office Expense</c:v>
                </c:pt>
                <c:pt idx="18">
                  <c:v>Payroll Taxes</c:v>
                </c:pt>
                <c:pt idx="19">
                  <c:v>Postage</c:v>
                </c:pt>
                <c:pt idx="20">
                  <c:v>Printing</c:v>
                </c:pt>
                <c:pt idx="21">
                  <c:v>Professional Fees</c:v>
                </c:pt>
                <c:pt idx="22">
                  <c:v>Rent</c:v>
                </c:pt>
                <c:pt idx="23">
                  <c:v>Repairs Expense</c:v>
                </c:pt>
                <c:pt idx="24">
                  <c:v>Salaries Expense</c:v>
                </c:pt>
                <c:pt idx="25">
                  <c:v>Supplies Expense</c:v>
                </c:pt>
                <c:pt idx="26">
                  <c:v>Utilities Expense</c:v>
                </c:pt>
                <c:pt idx="27">
                  <c:v>Total Expenses</c:v>
                </c:pt>
              </c:strCache>
            </c:strRef>
          </c:cat>
          <c:val>
            <c:numRef>
              <c:f>'Variance Reporting'!$K$4:$K$31</c:f>
              <c:numCache>
                <c:formatCode>0%</c:formatCode>
                <c:ptCount val="28"/>
                <c:pt idx="0">
                  <c:v>-0.28000000000000008</c:v>
                </c:pt>
                <c:pt idx="1">
                  <c:v>0</c:v>
                </c:pt>
                <c:pt idx="2">
                  <c:v>-0.15</c:v>
                </c:pt>
                <c:pt idx="3">
                  <c:v>-0.63</c:v>
                </c:pt>
                <c:pt idx="4">
                  <c:v>-0.2100000000000001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-0.76</c:v>
                </c:pt>
                <c:pt idx="9">
                  <c:v>-0.7</c:v>
                </c:pt>
                <c:pt idx="10">
                  <c:v>0</c:v>
                </c:pt>
                <c:pt idx="11">
                  <c:v>0</c:v>
                </c:pt>
                <c:pt idx="12">
                  <c:v>-0.76</c:v>
                </c:pt>
                <c:pt idx="13">
                  <c:v>0</c:v>
                </c:pt>
                <c:pt idx="14">
                  <c:v>0</c:v>
                </c:pt>
                <c:pt idx="15">
                  <c:v>-0.44</c:v>
                </c:pt>
                <c:pt idx="16">
                  <c:v>-0.19</c:v>
                </c:pt>
                <c:pt idx="17">
                  <c:v>0</c:v>
                </c:pt>
                <c:pt idx="18">
                  <c:v>-0.17000000000000004</c:v>
                </c:pt>
                <c:pt idx="19">
                  <c:v>-0.30000000000000004</c:v>
                </c:pt>
                <c:pt idx="20">
                  <c:v>0</c:v>
                </c:pt>
                <c:pt idx="21">
                  <c:v>-0.43</c:v>
                </c:pt>
                <c:pt idx="22">
                  <c:v>-0.14999999999999994</c:v>
                </c:pt>
                <c:pt idx="23">
                  <c:v>-0.75</c:v>
                </c:pt>
                <c:pt idx="24">
                  <c:v>-0.17</c:v>
                </c:pt>
                <c:pt idx="25">
                  <c:v>-0.64</c:v>
                </c:pt>
                <c:pt idx="26">
                  <c:v>0</c:v>
                </c:pt>
                <c:pt idx="27">
                  <c:v>-1.2456925739221931E-2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A-4063-9A55-AEBD5ACB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514527"/>
        <c:axId val="1884514943"/>
      </c:barChart>
      <c:catAx>
        <c:axId val="18845145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84514943"/>
        <c:crosses val="autoZero"/>
        <c:auto val="1"/>
        <c:lblAlgn val="ctr"/>
        <c:lblOffset val="100"/>
        <c:noMultiLvlLbl val="0"/>
      </c:catAx>
      <c:valAx>
        <c:axId val="1884514943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4527"/>
        <c:crosses val="autoZero"/>
        <c:crossBetween val="between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'Bridge Chart'!$J$2</c:f>
              <c:strCache>
                <c:ptCount val="1"/>
                <c:pt idx="0">
                  <c:v>Abutment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Chart'!$J$3:$J$24</c:f>
              <c:numCache>
                <c:formatCode>_(* #,##0_);_(* \(#,##0\);_(* "-"??_);_(@_)</c:formatCode>
                <c:ptCount val="22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1-4D79-A471-6A940526F46D}"/>
            </c:ext>
          </c:extLst>
        </c:ser>
        <c:ser>
          <c:idx val="1"/>
          <c:order val="1"/>
          <c:tx>
            <c:strRef>
              <c:f>'Bridge Chart'!$K$2</c:f>
              <c:strCache>
                <c:ptCount val="1"/>
                <c:pt idx="0">
                  <c:v>Spacer (Positive)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Chart'!$K$3:$K$24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116</c:v>
                </c:pt>
                <c:pt idx="4">
                  <c:v>132</c:v>
                </c:pt>
                <c:pt idx="5">
                  <c:v>143</c:v>
                </c:pt>
                <c:pt idx="6">
                  <c:v>128</c:v>
                </c:pt>
                <c:pt idx="7">
                  <c:v>92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1-4D79-A471-6A940526F46D}"/>
            </c:ext>
          </c:extLst>
        </c:ser>
        <c:ser>
          <c:idx val="2"/>
          <c:order val="2"/>
          <c:tx>
            <c:strRef>
              <c:f>'Bridge Chart'!$L$2</c:f>
              <c:strCache>
                <c:ptCount val="1"/>
                <c:pt idx="0">
                  <c:v>Spacer (Negative)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Chart'!$L$3:$L$24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-12</c:v>
                </c:pt>
                <c:pt idx="12">
                  <c:v>-22</c:v>
                </c:pt>
                <c:pt idx="13">
                  <c:v>-9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1-4D79-A471-6A940526F46D}"/>
            </c:ext>
          </c:extLst>
        </c:ser>
        <c:ser>
          <c:idx val="3"/>
          <c:order val="3"/>
          <c:tx>
            <c:strRef>
              <c:f>'Bridge Chart'!$M$2</c:f>
              <c:strCache>
                <c:ptCount val="1"/>
                <c:pt idx="0">
                  <c:v>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19B49F-6349-4FE4-8318-A6EA94959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FE1-4D79-A471-6A940526F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9FFE2D-D8A2-4A99-9FC8-7663CD2F56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FE1-4D79-A471-6A940526F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A37FB2-3635-4475-8EC1-D632F6A6B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FE1-4D79-A471-6A940526F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1B857F-BD47-4969-9D9D-4E1CA7E5F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FE1-4D79-A471-6A940526F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00D2BE-06A6-48B9-B9AF-4C051F2F3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FE1-4D79-A471-6A940526F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F39B5C-2FF5-490C-81A9-8DE1C593D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FE1-4D79-A471-6A940526F4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443DBE-7A2F-4CFB-9156-3819BBAE39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FE1-4D79-A471-6A940526F4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9C4F4C6-BC4F-452D-920A-C54F69849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FE1-4D79-A471-6A940526F4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CE88DE-7A33-43E4-B636-386960296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FE1-4D79-A471-6A940526F4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30B9D1-5BF3-49BB-A913-90E4E0271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FE1-4D79-A471-6A940526F4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AD15A2-8158-4CC6-80AA-342B7FC1F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FE1-4D79-A471-6A940526F4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C33C6A8-10FF-48E1-90ED-1514BC7AA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FE1-4D79-A471-6A940526F4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7CBCD4-456D-4692-B2B7-21D2D0433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FE1-4D79-A471-6A940526F4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20FF8C4-5CEA-4826-B1F1-708DD82F2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FE1-4D79-A471-6A940526F4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067604-06D0-4837-8B0A-F5B550C2C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FE1-4D79-A471-6A940526F4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B1F0D4F-F704-4FBF-8BE0-B4F784CDB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E1-4D79-A471-6A940526F4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660C12-B565-4F4D-AC94-4EF6E9D1B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FE1-4D79-A471-6A940526F4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D16B749-89BA-4554-B9B6-A73407D79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FE1-4D79-A471-6A940526F4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082986-DF99-4B75-B071-9C9B16423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FE1-4D79-A471-6A940526F4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01D39FF-BE07-41D8-9DC5-CA612B3A5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FE1-4D79-A471-6A940526F4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977A35A-3FEA-4729-B1F2-B2E7EE21E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FE1-4D79-A471-6A940526F4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4AFAE13-3886-4766-8185-319AF6DF5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FE1-4D79-A471-6A940526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Chart'!$M$3:$M$24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21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'Bridge Chart'!$G$3:$G$24</c15:f>
                <c15:dlblRangeCache>
                  <c:ptCount val="22"/>
                  <c:pt idx="0">
                    <c:v> 50 </c:v>
                  </c:pt>
                  <c:pt idx="1">
                    <c:v> 38 </c:v>
                  </c:pt>
                  <c:pt idx="2">
                    <c:v> 28 </c:v>
                  </c:pt>
                  <c:pt idx="3">
                    <c:v> 16 </c:v>
                  </c:pt>
                  <c:pt idx="4">
                    <c:v> 14 </c:v>
                  </c:pt>
                  <c:pt idx="5">
                    <c:v> (3)</c:v>
                  </c:pt>
                  <c:pt idx="6">
                    <c:v> (15)</c:v>
                  </c:pt>
                  <c:pt idx="7">
                    <c:v> (36)</c:v>
                  </c:pt>
                  <c:pt idx="8">
                    <c:v> (42)</c:v>
                  </c:pt>
                  <c:pt idx="9">
                    <c:v> 50 </c:v>
                  </c:pt>
                  <c:pt idx="10">
                    <c:v> (62)</c:v>
                  </c:pt>
                  <c:pt idx="11">
                    <c:v> (10)</c:v>
                  </c:pt>
                  <c:pt idx="12">
                    <c:v> (12)</c:v>
                  </c:pt>
                  <c:pt idx="13">
                    <c:v> 25 </c:v>
                  </c:pt>
                  <c:pt idx="14">
                    <c:v> 13 </c:v>
                  </c:pt>
                  <c:pt idx="15">
                    <c:v> 21 </c:v>
                  </c:pt>
                  <c:pt idx="16">
                    <c:v> (21)</c:v>
                  </c:pt>
                  <c:pt idx="17">
                    <c:v> (20)</c:v>
                  </c:pt>
                  <c:pt idx="18">
                    <c:v> 48 </c:v>
                  </c:pt>
                  <c:pt idx="19">
                    <c:v> 15 </c:v>
                  </c:pt>
                  <c:pt idx="20">
                    <c:v> (12)</c:v>
                  </c:pt>
                  <c:pt idx="21">
                    <c:v> 35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FE1-4D79-A471-6A940526F46D}"/>
            </c:ext>
          </c:extLst>
        </c:ser>
        <c:ser>
          <c:idx val="4"/>
          <c:order val="4"/>
          <c:tx>
            <c:strRef>
              <c:f>'Bridge Chart'!$N$2</c:f>
              <c:strCache>
                <c:ptCount val="1"/>
                <c:pt idx="0">
                  <c:v>Increase (Negative)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Chart'!$N$3:$N$24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</c:v>
                </c:pt>
                <c:pt idx="14">
                  <c:v>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1-4D79-A471-6A940526F46D}"/>
            </c:ext>
          </c:extLst>
        </c:ser>
        <c:ser>
          <c:idx val="5"/>
          <c:order val="5"/>
          <c:tx>
            <c:strRef>
              <c:f>'Bridge Chart'!$O$2</c:f>
              <c:strCache>
                <c:ptCount val="1"/>
                <c:pt idx="0">
                  <c:v>Decrease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Chart'!$O$3:$O$24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36</c:v>
                </c:pt>
                <c:pt idx="8">
                  <c:v>42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1-4D79-A471-6A940526F46D}"/>
            </c:ext>
          </c:extLst>
        </c:ser>
        <c:ser>
          <c:idx val="6"/>
          <c:order val="6"/>
          <c:tx>
            <c:strRef>
              <c:f>'Bridge Chart'!$P$2</c:f>
              <c:strCache>
                <c:ptCount val="1"/>
                <c:pt idx="0">
                  <c:v>Decrease (Negative)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'Bridge Chart'!$A$3:$A$24</c:f>
              <c:strCache>
                <c:ptCount val="22"/>
                <c:pt idx="0">
                  <c:v>Bridge Start</c:v>
                </c:pt>
                <c:pt idx="1">
                  <c:v>Variance 01</c:v>
                </c:pt>
                <c:pt idx="2">
                  <c:v>Variance 02</c:v>
                </c:pt>
                <c:pt idx="3">
                  <c:v>Variance 03</c:v>
                </c:pt>
                <c:pt idx="4">
                  <c:v>Variance 04</c:v>
                </c:pt>
                <c:pt idx="5">
                  <c:v>Variance 07</c:v>
                </c:pt>
                <c:pt idx="6">
                  <c:v>Variance 08</c:v>
                </c:pt>
                <c:pt idx="7">
                  <c:v>Variance 09</c:v>
                </c:pt>
                <c:pt idx="8">
                  <c:v>Variance 10</c:v>
                </c:pt>
                <c:pt idx="9">
                  <c:v>Intermediary Point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</c:v>
                </c:pt>
                <c:pt idx="16">
                  <c:v>Jul</c:v>
                </c:pt>
                <c:pt idx="17">
                  <c:v>Aug</c:v>
                </c:pt>
                <c:pt idx="18">
                  <c:v>Sep</c:v>
                </c:pt>
                <c:pt idx="19">
                  <c:v>Oct</c:v>
                </c:pt>
                <c:pt idx="20">
                  <c:v>…</c:v>
                </c:pt>
                <c:pt idx="21">
                  <c:v>Bridge End</c:v>
                </c:pt>
              </c:strCache>
            </c:strRef>
          </c:cat>
          <c:val>
            <c:numRef>
              <c:f>'Bridge Chart'!$P$3:$P$24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-12</c:v>
                </c:pt>
                <c:pt idx="11">
                  <c:v>-10</c:v>
                </c:pt>
                <c:pt idx="12">
                  <c:v>-12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E1-4D79-A471-6A940526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452128"/>
        <c:axId val="152445600"/>
      </c:barChart>
      <c:catAx>
        <c:axId val="1524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5600"/>
        <c:crosses val="autoZero"/>
        <c:auto val="1"/>
        <c:lblAlgn val="ctr"/>
        <c:lblOffset val="100"/>
        <c:noMultiLvlLbl val="0"/>
      </c:catAx>
      <c:valAx>
        <c:axId val="1524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'Bullet Chart'!$D$5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'Bullet Chart'!$B$6:$B$10</c:f>
              <c:strCache>
                <c:ptCount val="5"/>
                <c:pt idx="0">
                  <c:v>Revenue</c:v>
                </c:pt>
                <c:pt idx="1">
                  <c:v>Medical Costs</c:v>
                </c:pt>
                <c:pt idx="2">
                  <c:v>Opex</c:v>
                </c:pt>
                <c:pt idx="3">
                  <c:v>G&amp;A</c:v>
                </c:pt>
                <c:pt idx="4">
                  <c:v>Depreciation</c:v>
                </c:pt>
              </c:strCache>
            </c:strRef>
          </c:cat>
          <c:val>
            <c:numRef>
              <c:f>'Bullet Chart'!$D$6:$D$10</c:f>
              <c:numCache>
                <c:formatCode>0%</c:formatCode>
                <c:ptCount val="5"/>
                <c:pt idx="0">
                  <c:v>0.13390546641958667</c:v>
                </c:pt>
                <c:pt idx="1">
                  <c:v>0.3474336520693615</c:v>
                </c:pt>
                <c:pt idx="2">
                  <c:v>0.26413732844522331</c:v>
                </c:pt>
                <c:pt idx="3">
                  <c:v>0.84339462313759073</c:v>
                </c:pt>
                <c:pt idx="4">
                  <c:v>0.59852581585736719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75760"/>
        <c:axId val="84894064"/>
      </c:barChart>
      <c:scatterChart>
        <c:scatterStyle val="lineMarker"/>
        <c:varyColors val="0"/>
        <c:ser>
          <c:idx val="0"/>
          <c:order val="1"/>
          <c:tx>
            <c:strRef>
              <c:f>'Bullet Chart'!$C$5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0.25"/>
            <c:spPr>
              <a:noFill/>
              <a:ln w="349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'Bullet Chart'!$C$6:$C$10</c:f>
              <c:numCache>
                <c:formatCode>0%</c:formatCode>
                <c:ptCount val="5"/>
                <c:pt idx="0">
                  <c:v>0.29032258064516131</c:v>
                </c:pt>
                <c:pt idx="1">
                  <c:v>0.29032258064516131</c:v>
                </c:pt>
                <c:pt idx="2">
                  <c:v>0.29032258064516131</c:v>
                </c:pt>
                <c:pt idx="3">
                  <c:v>0.29032258064516131</c:v>
                </c:pt>
                <c:pt idx="4">
                  <c:v>0.29032258064516131</c:v>
                </c:pt>
              </c:numCache>
            </c:numRef>
          </c:xVal>
          <c:yVal>
            <c:numRef>
              <c:f>'Bullet Chart'!$E$6:$E$10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4-4EBD-8047-9DF621CE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11280"/>
        <c:axId val="1695813776"/>
      </c:scatterChart>
      <c:valAx>
        <c:axId val="169581128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13776"/>
        <c:crosses val="autoZero"/>
        <c:crossBetween val="midCat"/>
      </c:valAx>
      <c:valAx>
        <c:axId val="1695813776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5811280"/>
        <c:crosses val="autoZero"/>
        <c:crossBetween val="midCat"/>
      </c:valAx>
      <c:valAx>
        <c:axId val="84894064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84875760"/>
        <c:crosses val="max"/>
        <c:crossBetween val="between"/>
      </c:valAx>
      <c:catAx>
        <c:axId val="84875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23813</xdr:colOff>
      <xdr:row>2</xdr:row>
      <xdr:rowOff>47626</xdr:rowOff>
    </xdr:from>
    <xdr:to>
      <xdr:col>18</xdr:col>
      <xdr:colOff>1</xdr:colOff>
      <xdr:row>32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A5D98-486D-4B07-AFC1-43586E9A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47625</xdr:rowOff>
    </xdr:from>
    <xdr:to>
      <xdr:col>22</xdr:col>
      <xdr:colOff>0</xdr:colOff>
      <xdr:row>32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B803-9409-4D5F-AE21-E029351CB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27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16A9E-6885-45F5-B951-1C6194D8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23813</xdr:colOff>
      <xdr:row>3</xdr:row>
      <xdr:rowOff>95250</xdr:rowOff>
    </xdr:from>
    <xdr:to>
      <xdr:col>15</xdr:col>
      <xdr:colOff>101203</xdr:colOff>
      <xdr:row>10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84BF-7C00-47B3-A9B5-3A567537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839BD-4829-4E93-8447-5641917E264C}" name="Table1322" displayName="Table1322" ref="A2:P24" totalsRowShown="0" headerRowDxfId="17" dataDxfId="15" headerRowBorderDxfId="16" tableBorderDxfId="14">
  <autoFilter ref="A2:P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0000000-0010-0000-0000-000001000000}" name="Graph Label" dataDxfId="13"/>
    <tableColumn id="2" xr3:uid="{00000000-0010-0000-0000-000002000000}" name="Amount" dataDxfId="12" dataCellStyle="Comma"/>
    <tableColumn id="3" xr3:uid="{00000000-0010-0000-0000-000003000000}" name="Source" dataCellStyle="Normal"/>
    <tableColumn id="4" xr3:uid="{00000000-0010-0000-0000-000004000000}" name="Notes" dataCellStyle="Normal"/>
    <tableColumn id="5" xr3:uid="{00000000-0010-0000-0000-000005000000}" name="Check Values"/>
    <tableColumn id="15" xr3:uid="{00000000-0010-0000-0000-00000F000000}" name="Check Variance" dataDxfId="11" dataCellStyle="Comma">
      <calculatedColumnFormula>IF(Table1322[[#This Row],[Check Values]]&lt;&gt;"",Table1322[[#This Row],[Cumulative Blance]]-Table1322[[#This Row],[Check Values]],"")</calculatedColumnFormula>
    </tableColumn>
    <tableColumn id="16" xr3:uid="{B14B7927-F2FB-4737-AA47-20EEFCBBCFB8}" name="Display" dataDxfId="10" dataCellStyle="Comma">
      <calculatedColumnFormula>IF(Table1322[[#This Row],[Amount]]="",Table1322[[#This Row],[Cumulative Blance]],Table1322[[#This Row],[Amount]])</calculatedColumnFormula>
    </tableColumn>
    <tableColumn id="6" xr3:uid="{00000000-0010-0000-0000-000006000000}" name="Cumulative Blance" dataDxfId="9">
      <calculatedColumnFormula>SUM($B$3:B3)</calculatedColumnFormula>
    </tableColumn>
    <tableColumn id="7" xr3:uid="{00000000-0010-0000-0000-000007000000}" name="Previous Blance" dataDxfId="8">
      <calculatedColumnFormula>H3-B3</calculatedColumnFormula>
    </tableColumn>
    <tableColumn id="8" xr3:uid="{00000000-0010-0000-0000-000008000000}" name="Abutment" dataDxfId="7" dataCellStyle="Comma">
      <calculatedColumnFormula>IF(OR(AND(B3="",H3=I3),ISERROR(OFFSET(Table1322[[#This Row],[Cumulative Blance]],-1,0)+H3)),H3,"")</calculatedColumnFormula>
    </tableColumn>
    <tableColumn id="9" xr3:uid="{00000000-0010-0000-0000-000009000000}" name="Spacer (Positive)" dataDxfId="6" dataCellStyle="Comma">
      <calculatedColumnFormula>IF(AND(H3&gt;0,I3&gt;0,H3&lt;&gt;I3),IF(AND(I3&gt;0,B3&gt;0),I3,I3+B3),0)</calculatedColumnFormula>
    </tableColumn>
    <tableColumn id="10" xr3:uid="{00000000-0010-0000-0000-00000A000000}" name="Spacer (Negative)" dataDxfId="5" dataCellStyle="Comma">
      <calculatedColumnFormula>IF(AND(H3&lt;0,I3&lt;0,H3&lt;&gt;I3),IF(AND(B3&lt;0,I3&lt;0),I3,H3),0)</calculatedColumnFormula>
    </tableColumn>
    <tableColumn id="11" xr3:uid="{00000000-0010-0000-0000-00000B000000}" name="Increase" dataDxfId="4" dataCellStyle="Comma">
      <calculatedColumnFormula>IF(AND(B3&gt;0,H3&gt;0,I3&gt;=0,J3=""),B3,IF(AND(H3&gt;0,I3&lt;0),H3,0))</calculatedColumnFormula>
    </tableColumn>
    <tableColumn id="12" xr3:uid="{00000000-0010-0000-0000-00000C000000}" name="Increase (Negative)" dataDxfId="3" dataCellStyle="Comma">
      <calculatedColumnFormula>IF(AND(B3&gt;0,H3&lt;=0,I3&lt;0),-B3,IF(AND(H3&gt;0,I3&lt;0),I3,0))</calculatedColumnFormula>
    </tableColumn>
    <tableColumn id="13" xr3:uid="{00000000-0010-0000-0000-00000D000000}" name="Decrease" dataDxfId="2" dataCellStyle="Comma">
      <calculatedColumnFormula>IF(AND(H3&gt;0,I3&gt;0,B3&lt;0),-B3,IF(AND(H3&lt;=0,I3&gt;0),I3,0))</calculatedColumnFormula>
    </tableColumn>
    <tableColumn id="14" xr3:uid="{00000000-0010-0000-0000-00000E000000}" name="Decrease (Negative)" dataDxfId="1" dataCellStyle="Comma">
      <calculatedColumnFormula>IF(AND(B3&lt;0,H3&lt;0,I3&lt;=0,J3=""),B3,IF(AND(B3&lt;0,H3&lt;0,I3&gt;0),H3,0))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1441-4E5B-43DA-A0A9-375815E06AF0}">
  <sheetPr>
    <tabColor theme="1"/>
  </sheetPr>
  <dimension ref="B1:V33"/>
  <sheetViews>
    <sheetView showGridLines="0" tabSelected="1" zoomScaleNormal="100" workbookViewId="0"/>
  </sheetViews>
  <sheetFormatPr defaultRowHeight="14.25" outlineLevelCol="1" x14ac:dyDescent="0.45"/>
  <cols>
    <col min="1" max="1" width="2.796875" customWidth="1"/>
    <col min="2" max="2" width="25" bestFit="1" customWidth="1"/>
    <col min="3" max="4" width="10.86328125" bestFit="1" customWidth="1"/>
    <col min="5" max="11" width="9.06640625" hidden="1" customWidth="1" outlineLevel="1"/>
    <col min="12" max="12" width="9.06640625" collapsed="1"/>
  </cols>
  <sheetData>
    <row r="1" spans="2:22" ht="14.65" thickBot="1" x14ac:dyDescent="0.5"/>
    <row r="2" spans="2:22" ht="14.65" thickBot="1" x14ac:dyDescent="0.5">
      <c r="B2" s="48"/>
      <c r="C2" s="49"/>
      <c r="D2" s="49"/>
      <c r="E2" s="49"/>
      <c r="F2" s="49"/>
      <c r="G2" s="49"/>
      <c r="H2" s="49"/>
      <c r="I2" s="49"/>
      <c r="J2" s="49"/>
      <c r="K2" s="49"/>
      <c r="L2" s="52" t="s">
        <v>96</v>
      </c>
      <c r="M2" s="53"/>
      <c r="N2" s="53"/>
      <c r="O2" s="53"/>
      <c r="P2" s="53"/>
      <c r="Q2" s="53"/>
      <c r="R2" s="54"/>
      <c r="S2" s="52" t="s">
        <v>98</v>
      </c>
      <c r="T2" s="53"/>
      <c r="U2" s="53"/>
      <c r="V2" s="54"/>
    </row>
    <row r="3" spans="2:22" x14ac:dyDescent="0.45">
      <c r="B3" s="20" t="s">
        <v>97</v>
      </c>
      <c r="C3" s="58" t="s">
        <v>64</v>
      </c>
      <c r="D3" s="58" t="s">
        <v>65</v>
      </c>
      <c r="E3" s="40"/>
      <c r="F3" s="40" t="s">
        <v>64</v>
      </c>
      <c r="G3" s="40" t="s">
        <v>95</v>
      </c>
      <c r="H3" s="40" t="s">
        <v>94</v>
      </c>
      <c r="I3" s="40"/>
      <c r="J3" s="40" t="s">
        <v>95</v>
      </c>
      <c r="K3" s="40" t="s">
        <v>94</v>
      </c>
      <c r="L3" s="45"/>
      <c r="M3" s="40"/>
      <c r="N3" s="40"/>
      <c r="O3" s="40"/>
      <c r="P3" s="40"/>
      <c r="Q3" s="40"/>
      <c r="R3" s="25"/>
      <c r="S3" s="45"/>
      <c r="T3" s="40"/>
      <c r="U3" s="40"/>
      <c r="V3" s="25"/>
    </row>
    <row r="4" spans="2:22" x14ac:dyDescent="0.45">
      <c r="B4" s="15" t="s">
        <v>66</v>
      </c>
      <c r="C4" s="41">
        <v>536</v>
      </c>
      <c r="D4" s="41">
        <v>385.91999999999996</v>
      </c>
      <c r="E4" s="40"/>
      <c r="F4" s="42">
        <f t="shared" ref="F4:F30" si="0">MIN(C4:D4)</f>
        <v>385.91999999999996</v>
      </c>
      <c r="G4" s="42" t="str">
        <f>IF(D4-C4&gt;0,D4-C4,"")</f>
        <v/>
      </c>
      <c r="H4" s="40">
        <f>IF(D4-C4&lt;0,C4-D4,"")</f>
        <v>150.08000000000004</v>
      </c>
      <c r="I4" s="40"/>
      <c r="J4" s="43" t="str">
        <f>IFERROR(G4/C4,"")</f>
        <v/>
      </c>
      <c r="K4" s="43">
        <f>IFERROR(-H4/C4,"")</f>
        <v>-0.28000000000000008</v>
      </c>
      <c r="L4" s="45"/>
      <c r="M4" s="40"/>
      <c r="N4" s="40"/>
      <c r="O4" s="40"/>
      <c r="P4" s="40"/>
      <c r="Q4" s="40"/>
      <c r="R4" s="25"/>
      <c r="S4" s="45"/>
      <c r="T4" s="40"/>
      <c r="U4" s="40"/>
      <c r="V4" s="25"/>
    </row>
    <row r="5" spans="2:22" x14ac:dyDescent="0.45">
      <c r="B5" s="15" t="s">
        <v>67</v>
      </c>
      <c r="C5" s="19">
        <v>520</v>
      </c>
      <c r="D5" s="19">
        <v>570</v>
      </c>
      <c r="E5" s="40"/>
      <c r="F5" s="42">
        <f t="shared" si="0"/>
        <v>520</v>
      </c>
      <c r="G5" s="42">
        <f>IF(D5-C5&gt;0,D5-C5,"")</f>
        <v>50</v>
      </c>
      <c r="H5" s="40" t="str">
        <f>IF(D5-C5&lt;0,C5-D5,"")</f>
        <v/>
      </c>
      <c r="I5" s="40"/>
      <c r="J5" s="43">
        <f>IFERROR(G5/C5,"")</f>
        <v>9.6153846153846159E-2</v>
      </c>
      <c r="K5" s="43" t="str">
        <f>IFERROR(-H5/C5,"")</f>
        <v/>
      </c>
      <c r="L5" s="45"/>
      <c r="M5" s="40"/>
      <c r="N5" s="40"/>
      <c r="O5" s="40"/>
      <c r="P5" s="40"/>
      <c r="Q5" s="40"/>
      <c r="R5" s="25"/>
      <c r="S5" s="45"/>
      <c r="T5" s="40"/>
      <c r="U5" s="40"/>
      <c r="V5" s="25"/>
    </row>
    <row r="6" spans="2:22" x14ac:dyDescent="0.45">
      <c r="B6" s="15" t="s">
        <v>68</v>
      </c>
      <c r="C6" s="19">
        <v>1475</v>
      </c>
      <c r="D6" s="19">
        <v>1253.75</v>
      </c>
      <c r="E6" s="40"/>
      <c r="F6" s="42">
        <f t="shared" si="0"/>
        <v>1253.75</v>
      </c>
      <c r="G6" s="42" t="str">
        <f>IF(D6-C6&gt;0,D6-C6,"")</f>
        <v/>
      </c>
      <c r="H6" s="40">
        <f>IF(D6-C6&lt;0,C6-D6,"")</f>
        <v>221.25</v>
      </c>
      <c r="I6" s="40"/>
      <c r="J6" s="44" t="str">
        <f>IFERROR(G6/C6,"")</f>
        <v/>
      </c>
      <c r="K6" s="43">
        <f>IFERROR(-H6/C6,"")</f>
        <v>-0.15</v>
      </c>
      <c r="L6" s="45"/>
      <c r="M6" s="40"/>
      <c r="N6" s="40"/>
      <c r="O6" s="40"/>
      <c r="P6" s="40"/>
      <c r="Q6" s="40"/>
      <c r="R6" s="25"/>
      <c r="S6" s="45"/>
      <c r="T6" s="40"/>
      <c r="U6" s="40"/>
      <c r="V6" s="25"/>
    </row>
    <row r="7" spans="2:22" x14ac:dyDescent="0.45">
      <c r="B7" s="15" t="s">
        <v>69</v>
      </c>
      <c r="C7" s="19">
        <v>1842</v>
      </c>
      <c r="D7" s="19">
        <v>681.54</v>
      </c>
      <c r="E7" s="40"/>
      <c r="F7" s="42">
        <f t="shared" si="0"/>
        <v>681.54</v>
      </c>
      <c r="G7" s="42" t="str">
        <f>IF(D7-C7&gt;0,D7-C7,"")</f>
        <v/>
      </c>
      <c r="H7" s="40">
        <f>IF(D7-C7&lt;0,C7-D7,"")</f>
        <v>1160.46</v>
      </c>
      <c r="I7" s="40"/>
      <c r="J7" s="44" t="str">
        <f>IFERROR(G7/C7,"")</f>
        <v/>
      </c>
      <c r="K7" s="43">
        <f>IFERROR(-H7/C7,"")</f>
        <v>-0.63</v>
      </c>
      <c r="L7" s="45"/>
      <c r="M7" s="40"/>
      <c r="N7" s="40"/>
      <c r="O7" s="40"/>
      <c r="P7" s="40"/>
      <c r="Q7" s="40"/>
      <c r="R7" s="25"/>
      <c r="S7" s="45"/>
      <c r="T7" s="40"/>
      <c r="U7" s="40"/>
      <c r="V7" s="25"/>
    </row>
    <row r="8" spans="2:22" x14ac:dyDescent="0.45">
      <c r="B8" s="15" t="s">
        <v>70</v>
      </c>
      <c r="C8" s="19">
        <v>658</v>
      </c>
      <c r="D8" s="19">
        <v>519.81999999999994</v>
      </c>
      <c r="E8" s="40"/>
      <c r="F8" s="42">
        <f t="shared" si="0"/>
        <v>519.81999999999994</v>
      </c>
      <c r="G8" s="42" t="str">
        <f>IF(D8-C8&gt;0,D8-C8,"")</f>
        <v/>
      </c>
      <c r="H8" s="40">
        <f>IF(D8-C8&lt;0,C8-D8,"")</f>
        <v>138.18000000000006</v>
      </c>
      <c r="I8" s="40"/>
      <c r="J8" s="43" t="str">
        <f>IFERROR(G8/C8,"")</f>
        <v/>
      </c>
      <c r="K8" s="43">
        <f>IFERROR(-H8/C8,"")</f>
        <v>-0.2100000000000001</v>
      </c>
      <c r="L8" s="45"/>
      <c r="M8" s="40"/>
      <c r="N8" s="40"/>
      <c r="O8" s="40"/>
      <c r="P8" s="40"/>
      <c r="Q8" s="40"/>
      <c r="R8" s="25"/>
      <c r="S8" s="45"/>
      <c r="T8" s="40"/>
      <c r="U8" s="40"/>
      <c r="V8" s="25"/>
    </row>
    <row r="9" spans="2:22" x14ac:dyDescent="0.45">
      <c r="B9" s="15" t="s">
        <v>71</v>
      </c>
      <c r="C9" s="19">
        <v>1248</v>
      </c>
      <c r="D9" s="19">
        <v>1709.76</v>
      </c>
      <c r="E9" s="40"/>
      <c r="F9" s="42">
        <f t="shared" si="0"/>
        <v>1248</v>
      </c>
      <c r="G9" s="42">
        <f>IF(D9-C9&gt;0,D9-C9,"")</f>
        <v>461.76</v>
      </c>
      <c r="H9" s="40" t="str">
        <f>IF(D9-C9&lt;0,C9-D9,"")</f>
        <v/>
      </c>
      <c r="I9" s="40"/>
      <c r="J9" s="44">
        <f>IFERROR(G9/C9,"")</f>
        <v>0.37</v>
      </c>
      <c r="K9" s="43" t="str">
        <f>IFERROR(-H9/C9,"")</f>
        <v/>
      </c>
      <c r="L9" s="45"/>
      <c r="M9" s="40"/>
      <c r="N9" s="40"/>
      <c r="O9" s="40"/>
      <c r="P9" s="40"/>
      <c r="Q9" s="40"/>
      <c r="R9" s="25"/>
      <c r="S9" s="45"/>
      <c r="T9" s="40"/>
      <c r="U9" s="40"/>
      <c r="V9" s="25"/>
    </row>
    <row r="10" spans="2:22" x14ac:dyDescent="0.45">
      <c r="B10" s="15" t="s">
        <v>72</v>
      </c>
      <c r="C10" s="19">
        <v>169</v>
      </c>
      <c r="D10" s="19">
        <v>238.29</v>
      </c>
      <c r="E10" s="40"/>
      <c r="F10" s="42">
        <f t="shared" si="0"/>
        <v>169</v>
      </c>
      <c r="G10" s="42">
        <f>IF(D10-C10&gt;0,D10-C10,"")</f>
        <v>69.289999999999992</v>
      </c>
      <c r="H10" s="40" t="str">
        <f>IF(D10-C10&lt;0,C10-D10,"")</f>
        <v/>
      </c>
      <c r="I10" s="40"/>
      <c r="J10" s="43">
        <f>IFERROR(G10/C10,"")</f>
        <v>0.41</v>
      </c>
      <c r="K10" s="43" t="str">
        <f>IFERROR(-H10/C10,"")</f>
        <v/>
      </c>
      <c r="L10" s="45"/>
      <c r="M10" s="40"/>
      <c r="N10" s="40"/>
      <c r="O10" s="40"/>
      <c r="P10" s="40"/>
      <c r="Q10" s="40"/>
      <c r="R10" s="25"/>
      <c r="S10" s="45"/>
      <c r="T10" s="40"/>
      <c r="U10" s="40"/>
      <c r="V10" s="25"/>
    </row>
    <row r="11" spans="2:22" x14ac:dyDescent="0.45">
      <c r="B11" s="15" t="s">
        <v>73</v>
      </c>
      <c r="C11" s="19">
        <v>439</v>
      </c>
      <c r="D11" s="19">
        <v>878</v>
      </c>
      <c r="E11" s="40"/>
      <c r="F11" s="42">
        <f t="shared" si="0"/>
        <v>439</v>
      </c>
      <c r="G11" s="42">
        <f>IF(D11-C11&gt;0,D11-C11,"")</f>
        <v>439</v>
      </c>
      <c r="H11" s="40" t="str">
        <f>IF(D11-C11&lt;0,C11-D11,"")</f>
        <v/>
      </c>
      <c r="I11" s="40"/>
      <c r="J11" s="43">
        <f>IFERROR(G11/C11,"")</f>
        <v>1</v>
      </c>
      <c r="K11" s="43" t="str">
        <f>IFERROR(-H11/C11,"")</f>
        <v/>
      </c>
      <c r="L11" s="45"/>
      <c r="M11" s="40"/>
      <c r="N11" s="40"/>
      <c r="O11" s="40"/>
      <c r="P11" s="40"/>
      <c r="Q11" s="40"/>
      <c r="R11" s="25"/>
      <c r="S11" s="45"/>
      <c r="T11" s="40"/>
      <c r="U11" s="40"/>
      <c r="V11" s="25"/>
    </row>
    <row r="12" spans="2:22" x14ac:dyDescent="0.45">
      <c r="B12" s="15" t="s">
        <v>74</v>
      </c>
      <c r="C12" s="19">
        <v>140</v>
      </c>
      <c r="D12" s="19">
        <v>33.599999999999994</v>
      </c>
      <c r="E12" s="40"/>
      <c r="F12" s="42">
        <f t="shared" si="0"/>
        <v>33.599999999999994</v>
      </c>
      <c r="G12" s="42" t="str">
        <f>IF(D12-C12&gt;0,D12-C12,"")</f>
        <v/>
      </c>
      <c r="H12" s="40">
        <f>IF(D12-C12&lt;0,C12-D12,"")</f>
        <v>106.4</v>
      </c>
      <c r="I12" s="40"/>
      <c r="J12" s="43" t="str">
        <f>IFERROR(G12/C12,"")</f>
        <v/>
      </c>
      <c r="K12" s="43">
        <f>IFERROR(-H12/C12,"")</f>
        <v>-0.76</v>
      </c>
      <c r="L12" s="45"/>
      <c r="M12" s="40"/>
      <c r="N12" s="40"/>
      <c r="O12" s="40"/>
      <c r="P12" s="40"/>
      <c r="Q12" s="40"/>
      <c r="R12" s="25"/>
      <c r="S12" s="45"/>
      <c r="T12" s="40"/>
      <c r="U12" s="40"/>
      <c r="V12" s="25"/>
    </row>
    <row r="13" spans="2:22" x14ac:dyDescent="0.45">
      <c r="B13" s="15" t="s">
        <v>75</v>
      </c>
      <c r="C13" s="19">
        <v>76</v>
      </c>
      <c r="D13" s="19">
        <v>22.800000000000004</v>
      </c>
      <c r="E13" s="40"/>
      <c r="F13" s="42">
        <f t="shared" si="0"/>
        <v>22.800000000000004</v>
      </c>
      <c r="G13" s="42" t="str">
        <f>IF(D13-C13&gt;0,D13-C13,"")</f>
        <v/>
      </c>
      <c r="H13" s="40">
        <f>IF(D13-C13&lt;0,C13-D13,"")</f>
        <v>53.199999999999996</v>
      </c>
      <c r="I13" s="40"/>
      <c r="J13" s="43" t="str">
        <f>IFERROR(G13/C13,"")</f>
        <v/>
      </c>
      <c r="K13" s="43">
        <f>IFERROR(-H13/C13,"")</f>
        <v>-0.7</v>
      </c>
      <c r="L13" s="45"/>
      <c r="M13" s="40"/>
      <c r="N13" s="40"/>
      <c r="O13" s="40"/>
      <c r="P13" s="40"/>
      <c r="Q13" s="40"/>
      <c r="R13" s="25"/>
      <c r="S13" s="45"/>
      <c r="T13" s="40"/>
      <c r="U13" s="40"/>
      <c r="V13" s="25"/>
    </row>
    <row r="14" spans="2:22" x14ac:dyDescent="0.45">
      <c r="B14" s="15" t="s">
        <v>76</v>
      </c>
      <c r="C14" s="19">
        <v>1228</v>
      </c>
      <c r="D14" s="19">
        <v>1584.12</v>
      </c>
      <c r="E14" s="40"/>
      <c r="F14" s="42">
        <f t="shared" si="0"/>
        <v>1228</v>
      </c>
      <c r="G14" s="42">
        <f>IF(D14-C14&gt;0,D14-C14,"")</f>
        <v>356.11999999999989</v>
      </c>
      <c r="H14" s="40" t="str">
        <f>IF(D14-C14&lt;0,C14-D14,"")</f>
        <v/>
      </c>
      <c r="I14" s="40"/>
      <c r="J14" s="43">
        <f>IFERROR(G14/C14,"")</f>
        <v>0.28999999999999992</v>
      </c>
      <c r="K14" s="43" t="str">
        <f>IFERROR(-H14/C14,"")</f>
        <v/>
      </c>
      <c r="L14" s="45"/>
      <c r="M14" s="40"/>
      <c r="N14" s="40"/>
      <c r="O14" s="40"/>
      <c r="P14" s="40"/>
      <c r="Q14" s="40"/>
      <c r="R14" s="25"/>
      <c r="S14" s="45"/>
      <c r="T14" s="40"/>
      <c r="U14" s="40"/>
      <c r="V14" s="25"/>
    </row>
    <row r="15" spans="2:22" x14ac:dyDescent="0.45">
      <c r="B15" s="15" t="s">
        <v>77</v>
      </c>
      <c r="C15" s="19">
        <v>111</v>
      </c>
      <c r="D15" s="19">
        <v>244.2</v>
      </c>
      <c r="E15" s="40"/>
      <c r="F15" s="42">
        <f t="shared" si="0"/>
        <v>111</v>
      </c>
      <c r="G15" s="42">
        <f>IF(D15-C15&gt;0,D15-C15,"")</f>
        <v>133.19999999999999</v>
      </c>
      <c r="H15" s="40" t="str">
        <f>IF(D15-C15&lt;0,C15-D15,"")</f>
        <v/>
      </c>
      <c r="I15" s="40"/>
      <c r="J15" s="43">
        <f>IFERROR(G15/C15,"")</f>
        <v>1.2</v>
      </c>
      <c r="K15" s="43" t="str">
        <f>IFERROR(-H15/C15,"")</f>
        <v/>
      </c>
      <c r="L15" s="45"/>
      <c r="M15" s="40"/>
      <c r="N15" s="40"/>
      <c r="O15" s="40"/>
      <c r="P15" s="40"/>
      <c r="Q15" s="40"/>
      <c r="R15" s="25"/>
      <c r="S15" s="45"/>
      <c r="T15" s="40"/>
      <c r="U15" s="40"/>
      <c r="V15" s="25"/>
    </row>
    <row r="16" spans="2:22" x14ac:dyDescent="0.45">
      <c r="B16" s="15" t="s">
        <v>78</v>
      </c>
      <c r="C16" s="19">
        <v>1713</v>
      </c>
      <c r="D16" s="19">
        <v>411.11999999999989</v>
      </c>
      <c r="E16" s="40"/>
      <c r="F16" s="42">
        <f t="shared" si="0"/>
        <v>411.11999999999989</v>
      </c>
      <c r="G16" s="42" t="str">
        <f>IF(D16-C16&gt;0,D16-C16,"")</f>
        <v/>
      </c>
      <c r="H16" s="40">
        <f>IF(D16-C16&lt;0,C16-D16,"")</f>
        <v>1301.8800000000001</v>
      </c>
      <c r="I16" s="40"/>
      <c r="J16" s="44" t="str">
        <f>IFERROR(G16/C16,"")</f>
        <v/>
      </c>
      <c r="K16" s="43">
        <f>IFERROR(-H16/C16,"")</f>
        <v>-0.76</v>
      </c>
      <c r="L16" s="45"/>
      <c r="M16" s="40"/>
      <c r="N16" s="40"/>
      <c r="O16" s="40"/>
      <c r="P16" s="40"/>
      <c r="Q16" s="40"/>
      <c r="R16" s="25"/>
      <c r="S16" s="45"/>
      <c r="T16" s="40"/>
      <c r="U16" s="40"/>
      <c r="V16" s="25"/>
    </row>
    <row r="17" spans="2:22" x14ac:dyDescent="0.45">
      <c r="B17" s="15" t="s">
        <v>79</v>
      </c>
      <c r="C17" s="19">
        <v>584</v>
      </c>
      <c r="D17" s="19">
        <v>975.28</v>
      </c>
      <c r="E17" s="40"/>
      <c r="F17" s="42">
        <f t="shared" si="0"/>
        <v>584</v>
      </c>
      <c r="G17" s="42">
        <f>IF(D17-C17&gt;0,D17-C17,"")</f>
        <v>391.28</v>
      </c>
      <c r="H17" s="40" t="str">
        <f>IF(D17-C17&lt;0,C17-D17,"")</f>
        <v/>
      </c>
      <c r="I17" s="40"/>
      <c r="J17" s="43">
        <f>IFERROR(G17/C17,"")</f>
        <v>0.66999999999999993</v>
      </c>
      <c r="K17" s="43" t="str">
        <f>IFERROR(-H17/C17,"")</f>
        <v/>
      </c>
      <c r="L17" s="45"/>
      <c r="M17" s="40"/>
      <c r="N17" s="40"/>
      <c r="O17" s="40"/>
      <c r="P17" s="40"/>
      <c r="Q17" s="40"/>
      <c r="R17" s="25"/>
      <c r="S17" s="45"/>
      <c r="T17" s="40"/>
      <c r="U17" s="40"/>
      <c r="V17" s="25"/>
    </row>
    <row r="18" spans="2:22" x14ac:dyDescent="0.45">
      <c r="B18" s="15" t="s">
        <v>80</v>
      </c>
      <c r="C18" s="19">
        <v>1434</v>
      </c>
      <c r="D18" s="19">
        <v>2552.52</v>
      </c>
      <c r="E18" s="40"/>
      <c r="F18" s="42">
        <f t="shared" si="0"/>
        <v>1434</v>
      </c>
      <c r="G18" s="42">
        <f>IF(D18-C18&gt;0,D18-C18,"")</f>
        <v>1118.52</v>
      </c>
      <c r="H18" s="40" t="str">
        <f>IF(D18-C18&lt;0,C18-D18,"")</f>
        <v/>
      </c>
      <c r="I18" s="40"/>
      <c r="J18" s="44">
        <f>IFERROR(G18/C18,"")</f>
        <v>0.78</v>
      </c>
      <c r="K18" s="43" t="str">
        <f>IFERROR(-H18/C18,"")</f>
        <v/>
      </c>
      <c r="L18" s="45"/>
      <c r="M18" s="40"/>
      <c r="N18" s="40"/>
      <c r="O18" s="40"/>
      <c r="P18" s="40"/>
      <c r="Q18" s="40"/>
      <c r="R18" s="25"/>
      <c r="S18" s="45"/>
      <c r="T18" s="40"/>
      <c r="U18" s="40"/>
      <c r="V18" s="25"/>
    </row>
    <row r="19" spans="2:22" x14ac:dyDescent="0.45">
      <c r="B19" s="15" t="s">
        <v>81</v>
      </c>
      <c r="C19" s="19">
        <v>1646</v>
      </c>
      <c r="D19" s="19">
        <v>921.76</v>
      </c>
      <c r="E19" s="40"/>
      <c r="F19" s="42">
        <f t="shared" si="0"/>
        <v>921.76</v>
      </c>
      <c r="G19" s="42" t="str">
        <f>IF(D19-C19&gt;0,D19-C19,"")</f>
        <v/>
      </c>
      <c r="H19" s="40">
        <f>IF(D19-C19&lt;0,C19-D19,"")</f>
        <v>724.24</v>
      </c>
      <c r="I19" s="40"/>
      <c r="J19" s="43" t="str">
        <f>IFERROR(G19/C19,"")</f>
        <v/>
      </c>
      <c r="K19" s="43">
        <f>IFERROR(-H19/C19,"")</f>
        <v>-0.44</v>
      </c>
      <c r="L19" s="45"/>
      <c r="M19" s="40"/>
      <c r="N19" s="40"/>
      <c r="O19" s="40"/>
      <c r="P19" s="40"/>
      <c r="Q19" s="40"/>
      <c r="R19" s="25"/>
      <c r="S19" s="45"/>
      <c r="T19" s="40"/>
      <c r="U19" s="40"/>
      <c r="V19" s="25"/>
    </row>
    <row r="20" spans="2:22" x14ac:dyDescent="0.45">
      <c r="B20" s="15" t="s">
        <v>82</v>
      </c>
      <c r="C20" s="19">
        <v>1446</v>
      </c>
      <c r="D20" s="19">
        <v>1171.26</v>
      </c>
      <c r="E20" s="40"/>
      <c r="F20" s="42">
        <f t="shared" si="0"/>
        <v>1171.26</v>
      </c>
      <c r="G20" s="42" t="str">
        <f>IF(D20-C20&gt;0,D20-C20,"")</f>
        <v/>
      </c>
      <c r="H20" s="40">
        <f>IF(D20-C20&lt;0,C20-D20,"")</f>
        <v>274.74</v>
      </c>
      <c r="I20" s="40"/>
      <c r="J20" s="44" t="str">
        <f>IFERROR(G20/C20,"")</f>
        <v/>
      </c>
      <c r="K20" s="43">
        <f>IFERROR(-H20/C20,"")</f>
        <v>-0.19</v>
      </c>
      <c r="L20" s="45"/>
      <c r="M20" s="40"/>
      <c r="N20" s="40"/>
      <c r="O20" s="40"/>
      <c r="P20" s="40"/>
      <c r="Q20" s="40"/>
      <c r="R20" s="25"/>
      <c r="S20" s="45"/>
      <c r="T20" s="40"/>
      <c r="U20" s="40"/>
      <c r="V20" s="25"/>
    </row>
    <row r="21" spans="2:22" x14ac:dyDescent="0.45">
      <c r="B21" s="15" t="s">
        <v>83</v>
      </c>
      <c r="C21" s="19">
        <v>1700</v>
      </c>
      <c r="D21" s="19">
        <v>3451</v>
      </c>
      <c r="E21" s="40"/>
      <c r="F21" s="42">
        <f t="shared" si="0"/>
        <v>1700</v>
      </c>
      <c r="G21" s="42">
        <f>IF(D21-C21&gt;0,D21-C21,"")</f>
        <v>1751</v>
      </c>
      <c r="H21" s="40" t="str">
        <f>IF(D21-C21&lt;0,C21-D21,"")</f>
        <v/>
      </c>
      <c r="I21" s="40"/>
      <c r="J21" s="44">
        <f>IFERROR(G21/C21,"")</f>
        <v>1.03</v>
      </c>
      <c r="K21" s="43" t="str">
        <f>IFERROR(-H21/C21,"")</f>
        <v/>
      </c>
      <c r="L21" s="45"/>
      <c r="M21" s="40"/>
      <c r="N21" s="40"/>
      <c r="O21" s="40"/>
      <c r="P21" s="40"/>
      <c r="Q21" s="40"/>
      <c r="R21" s="25"/>
      <c r="S21" s="45"/>
      <c r="T21" s="40"/>
      <c r="U21" s="40"/>
      <c r="V21" s="25"/>
    </row>
    <row r="22" spans="2:22" x14ac:dyDescent="0.45">
      <c r="B22" s="15" t="s">
        <v>84</v>
      </c>
      <c r="C22" s="19">
        <v>1729</v>
      </c>
      <c r="D22" s="19">
        <v>1435.07</v>
      </c>
      <c r="E22" s="40"/>
      <c r="F22" s="42">
        <f t="shared" si="0"/>
        <v>1435.07</v>
      </c>
      <c r="G22" s="42" t="str">
        <f>IF(D22-C22&gt;0,D22-C22,"")</f>
        <v/>
      </c>
      <c r="H22" s="40">
        <f>IF(D22-C22&lt;0,C22-D22,"")</f>
        <v>293.93000000000006</v>
      </c>
      <c r="I22" s="40"/>
      <c r="J22" s="44" t="str">
        <f>IFERROR(G22/C22,"")</f>
        <v/>
      </c>
      <c r="K22" s="43">
        <f>IFERROR(-H22/C22,"")</f>
        <v>-0.17000000000000004</v>
      </c>
      <c r="L22" s="45"/>
      <c r="M22" s="40"/>
      <c r="N22" s="40"/>
      <c r="O22" s="40"/>
      <c r="P22" s="40"/>
      <c r="Q22" s="40"/>
      <c r="R22" s="25"/>
      <c r="S22" s="45"/>
      <c r="T22" s="40"/>
      <c r="U22" s="40"/>
      <c r="V22" s="25"/>
    </row>
    <row r="23" spans="2:22" x14ac:dyDescent="0.45">
      <c r="B23" s="15" t="s">
        <v>85</v>
      </c>
      <c r="C23" s="19">
        <v>1653</v>
      </c>
      <c r="D23" s="19">
        <v>1157.0999999999999</v>
      </c>
      <c r="E23" s="40"/>
      <c r="F23" s="42">
        <f t="shared" si="0"/>
        <v>1157.0999999999999</v>
      </c>
      <c r="G23" s="42" t="str">
        <f>IF(D23-C23&gt;0,D23-C23,"")</f>
        <v/>
      </c>
      <c r="H23" s="40">
        <f>IF(D23-C23&lt;0,C23-D23,"")</f>
        <v>495.90000000000009</v>
      </c>
      <c r="I23" s="40"/>
      <c r="J23" s="44" t="str">
        <f>IFERROR(G23/C23,"")</f>
        <v/>
      </c>
      <c r="K23" s="43">
        <f>IFERROR(-H23/C23,"")</f>
        <v>-0.30000000000000004</v>
      </c>
      <c r="L23" s="45"/>
      <c r="M23" s="40"/>
      <c r="N23" s="40"/>
      <c r="O23" s="40"/>
      <c r="P23" s="40"/>
      <c r="Q23" s="40"/>
      <c r="R23" s="25"/>
      <c r="S23" s="45"/>
      <c r="T23" s="40"/>
      <c r="U23" s="40"/>
      <c r="V23" s="25"/>
    </row>
    <row r="24" spans="2:22" x14ac:dyDescent="0.45">
      <c r="B24" s="15" t="s">
        <v>86</v>
      </c>
      <c r="C24" s="19">
        <v>1779</v>
      </c>
      <c r="D24" s="19">
        <v>2472.81</v>
      </c>
      <c r="E24" s="40"/>
      <c r="F24" s="42">
        <f t="shared" si="0"/>
        <v>1779</v>
      </c>
      <c r="G24" s="42">
        <f>IF(D24-C24&gt;0,D24-C24,"")</f>
        <v>693.81</v>
      </c>
      <c r="H24" s="40" t="str">
        <f>IF(D24-C24&lt;0,C24-D24,"")</f>
        <v/>
      </c>
      <c r="I24" s="40"/>
      <c r="J24" s="44">
        <f>IFERROR(G24/C24,"")</f>
        <v>0.38999999999999996</v>
      </c>
      <c r="K24" s="43" t="str">
        <f>IFERROR(-H24/C24,"")</f>
        <v/>
      </c>
      <c r="L24" s="45"/>
      <c r="M24" s="40"/>
      <c r="N24" s="40"/>
      <c r="O24" s="40"/>
      <c r="P24" s="40"/>
      <c r="Q24" s="40"/>
      <c r="R24" s="25"/>
      <c r="S24" s="45"/>
      <c r="T24" s="40"/>
      <c r="U24" s="40"/>
      <c r="V24" s="25"/>
    </row>
    <row r="25" spans="2:22" x14ac:dyDescent="0.45">
      <c r="B25" s="15" t="s">
        <v>87</v>
      </c>
      <c r="C25" s="19">
        <v>250</v>
      </c>
      <c r="D25" s="19">
        <v>142.5</v>
      </c>
      <c r="E25" s="40"/>
      <c r="F25" s="42">
        <f t="shared" si="0"/>
        <v>142.5</v>
      </c>
      <c r="G25" s="42" t="str">
        <f>IF(D25-C25&gt;0,D25-C25,"")</f>
        <v/>
      </c>
      <c r="H25" s="40">
        <f>IF(D25-C25&lt;0,C25-D25,"")</f>
        <v>107.5</v>
      </c>
      <c r="I25" s="40"/>
      <c r="J25" s="43" t="str">
        <f>IFERROR(G25/C25,"")</f>
        <v/>
      </c>
      <c r="K25" s="43">
        <f>IFERROR(-H25/C25,"")</f>
        <v>-0.43</v>
      </c>
      <c r="L25" s="45"/>
      <c r="M25" s="40"/>
      <c r="N25" s="40"/>
      <c r="O25" s="40"/>
      <c r="P25" s="40"/>
      <c r="Q25" s="40"/>
      <c r="R25" s="25"/>
      <c r="S25" s="45"/>
      <c r="T25" s="40"/>
      <c r="U25" s="40"/>
      <c r="V25" s="25"/>
    </row>
    <row r="26" spans="2:22" x14ac:dyDescent="0.45">
      <c r="B26" s="15" t="s">
        <v>88</v>
      </c>
      <c r="C26" s="19">
        <v>1529</v>
      </c>
      <c r="D26" s="19">
        <v>1299.6500000000001</v>
      </c>
      <c r="E26" s="40"/>
      <c r="F26" s="42">
        <f t="shared" si="0"/>
        <v>1299.6500000000001</v>
      </c>
      <c r="G26" s="42" t="str">
        <f>IF(D26-C26&gt;0,D26-C26,"")</f>
        <v/>
      </c>
      <c r="H26" s="40">
        <f>IF(D26-C26&lt;0,C26-D26,"")</f>
        <v>229.34999999999991</v>
      </c>
      <c r="I26" s="40"/>
      <c r="J26" s="43" t="str">
        <f>IFERROR(G26/C26,"")</f>
        <v/>
      </c>
      <c r="K26" s="43">
        <f>IFERROR(-H26/C26,"")</f>
        <v>-0.14999999999999994</v>
      </c>
      <c r="L26" s="45"/>
      <c r="M26" s="40"/>
      <c r="N26" s="40"/>
      <c r="O26" s="40"/>
      <c r="P26" s="40"/>
      <c r="Q26" s="40"/>
      <c r="R26" s="25"/>
      <c r="S26" s="45"/>
      <c r="T26" s="40"/>
      <c r="U26" s="40"/>
      <c r="V26" s="25"/>
    </row>
    <row r="27" spans="2:22" x14ac:dyDescent="0.45">
      <c r="B27" s="15" t="s">
        <v>89</v>
      </c>
      <c r="C27" s="19">
        <v>421</v>
      </c>
      <c r="D27" s="19">
        <v>105.25</v>
      </c>
      <c r="E27" s="40"/>
      <c r="F27" s="42">
        <f t="shared" si="0"/>
        <v>105.25</v>
      </c>
      <c r="G27" s="42" t="str">
        <f>IF(D27-C27&gt;0,D27-C27,"")</f>
        <v/>
      </c>
      <c r="H27" s="40">
        <f>IF(D27-C27&lt;0,C27-D27,"")</f>
        <v>315.75</v>
      </c>
      <c r="I27" s="40"/>
      <c r="J27" s="43" t="str">
        <f>IFERROR(G27/C27,"")</f>
        <v/>
      </c>
      <c r="K27" s="43">
        <f>IFERROR(-H27/C27,"")</f>
        <v>-0.75</v>
      </c>
      <c r="L27" s="45"/>
      <c r="M27" s="40"/>
      <c r="N27" s="40"/>
      <c r="O27" s="40"/>
      <c r="P27" s="40"/>
      <c r="Q27" s="40"/>
      <c r="R27" s="25"/>
      <c r="S27" s="45"/>
      <c r="T27" s="40"/>
      <c r="U27" s="40"/>
      <c r="V27" s="25"/>
    </row>
    <row r="28" spans="2:22" x14ac:dyDescent="0.45">
      <c r="B28" s="15" t="s">
        <v>90</v>
      </c>
      <c r="C28" s="19">
        <v>193</v>
      </c>
      <c r="D28" s="19">
        <v>160.19</v>
      </c>
      <c r="E28" s="40"/>
      <c r="F28" s="42">
        <f t="shared" si="0"/>
        <v>160.19</v>
      </c>
      <c r="G28" s="42" t="str">
        <f>IF(D28-C28&gt;0,D28-C28,"")</f>
        <v/>
      </c>
      <c r="H28" s="40">
        <f>IF(D28-C28&lt;0,C28-D28,"")</f>
        <v>32.81</v>
      </c>
      <c r="I28" s="40"/>
      <c r="J28" s="43" t="str">
        <f>IFERROR(G28/C28,"")</f>
        <v/>
      </c>
      <c r="K28" s="43">
        <f>IFERROR(-H28/C28,"")</f>
        <v>-0.17</v>
      </c>
      <c r="L28" s="45"/>
      <c r="M28" s="40"/>
      <c r="N28" s="40"/>
      <c r="O28" s="40"/>
      <c r="P28" s="40"/>
      <c r="Q28" s="40"/>
      <c r="R28" s="25"/>
      <c r="S28" s="45"/>
      <c r="T28" s="40"/>
      <c r="U28" s="40"/>
      <c r="V28" s="25"/>
    </row>
    <row r="29" spans="2:22" x14ac:dyDescent="0.45">
      <c r="B29" s="15" t="s">
        <v>91</v>
      </c>
      <c r="C29" s="19">
        <v>1151</v>
      </c>
      <c r="D29" s="19">
        <v>414.36</v>
      </c>
      <c r="E29" s="40"/>
      <c r="F29" s="42">
        <f t="shared" si="0"/>
        <v>414.36</v>
      </c>
      <c r="G29" s="42" t="str">
        <f>IF(D29-C29&gt;0,D29-C29,"")</f>
        <v/>
      </c>
      <c r="H29" s="40">
        <f>IF(D29-C29&lt;0,C29-D29,"")</f>
        <v>736.64</v>
      </c>
      <c r="I29" s="40"/>
      <c r="J29" s="44" t="str">
        <f>IFERROR(G29/C29,"")</f>
        <v/>
      </c>
      <c r="K29" s="43">
        <f>IFERROR(-H29/C29,"")</f>
        <v>-0.64</v>
      </c>
      <c r="L29" s="45"/>
      <c r="M29" s="40"/>
      <c r="N29" s="40"/>
      <c r="O29" s="40"/>
      <c r="P29" s="40"/>
      <c r="Q29" s="40"/>
      <c r="R29" s="25"/>
      <c r="S29" s="45"/>
      <c r="T29" s="40"/>
      <c r="U29" s="40"/>
      <c r="V29" s="25"/>
    </row>
    <row r="30" spans="2:22" ht="14.65" thickBot="1" x14ac:dyDescent="0.5">
      <c r="B30" s="15" t="s">
        <v>92</v>
      </c>
      <c r="C30" s="19">
        <v>912</v>
      </c>
      <c r="D30" s="19">
        <v>1459.1999999999998</v>
      </c>
      <c r="E30" s="40"/>
      <c r="F30" s="42">
        <f t="shared" si="0"/>
        <v>912</v>
      </c>
      <c r="G30" s="42">
        <f>IF(D30-C30&gt;0,D30-C30,"")</f>
        <v>547.19999999999982</v>
      </c>
      <c r="H30" s="40" t="str">
        <f>IF(D30-C30&lt;0,C30-D30,"")</f>
        <v/>
      </c>
      <c r="I30" s="40"/>
      <c r="J30" s="44">
        <f>IFERROR(G30/C30,"")</f>
        <v>0.59999999999999976</v>
      </c>
      <c r="K30" s="43" t="str">
        <f>IFERROR(-H30/C30,"")</f>
        <v/>
      </c>
      <c r="L30" s="45"/>
      <c r="M30" s="40"/>
      <c r="N30" s="40"/>
      <c r="O30" s="40"/>
      <c r="P30" s="40"/>
      <c r="Q30" s="40"/>
      <c r="R30" s="25"/>
      <c r="S30" s="45"/>
      <c r="T30" s="40"/>
      <c r="U30" s="40"/>
      <c r="V30" s="25"/>
    </row>
    <row r="31" spans="2:22" ht="14.65" thickBot="1" x14ac:dyDescent="0.5">
      <c r="B31" s="51" t="s">
        <v>93</v>
      </c>
      <c r="C31" s="55">
        <f t="shared" ref="C31:D31" si="1">SUM(C4:C30)</f>
        <v>26582</v>
      </c>
      <c r="D31" s="55">
        <f t="shared" si="1"/>
        <v>26250.870000000003</v>
      </c>
      <c r="E31" s="49"/>
      <c r="F31" s="56"/>
      <c r="G31" s="56" t="str">
        <f>IF(D31-C31&gt;0,D31-C31,"")</f>
        <v/>
      </c>
      <c r="H31" s="56">
        <f>IF(D31-C31&lt;0,C31-D31,"")</f>
        <v>331.12999999999738</v>
      </c>
      <c r="I31" s="49"/>
      <c r="J31" s="57" t="str">
        <f>IFERROR(G31/C31,"")</f>
        <v/>
      </c>
      <c r="K31" s="57">
        <f>IFERROR(-H31/C31,"")</f>
        <v>-1.2456925739221931E-2</v>
      </c>
      <c r="L31" s="48"/>
      <c r="M31" s="49"/>
      <c r="N31" s="49"/>
      <c r="O31" s="49"/>
      <c r="P31" s="49"/>
      <c r="Q31" s="49"/>
      <c r="R31" s="50"/>
      <c r="S31" s="48"/>
      <c r="T31" s="49"/>
      <c r="U31" s="49"/>
      <c r="V31" s="50"/>
    </row>
    <row r="32" spans="2:22" x14ac:dyDescent="0.45">
      <c r="B32" s="45"/>
      <c r="C32" s="40"/>
      <c r="D32" s="40"/>
      <c r="E32" s="40"/>
      <c r="F32" s="40"/>
      <c r="G32" s="40"/>
      <c r="H32" s="40"/>
      <c r="I32" s="40"/>
      <c r="J32" s="40"/>
      <c r="K32" s="40"/>
      <c r="L32" s="45"/>
      <c r="M32" s="40"/>
      <c r="N32" s="40"/>
      <c r="O32" s="40"/>
      <c r="P32" s="40"/>
      <c r="Q32" s="40"/>
      <c r="R32" s="25"/>
      <c r="S32" s="45"/>
      <c r="T32" s="40"/>
      <c r="U32" s="40"/>
      <c r="V32" s="25"/>
    </row>
    <row r="33" spans="2:22" ht="14.65" thickBot="1" x14ac:dyDescent="0.5">
      <c r="B33" s="46"/>
      <c r="C33" s="8"/>
      <c r="D33" s="8"/>
      <c r="E33" s="8"/>
      <c r="F33" s="8"/>
      <c r="G33" s="8"/>
      <c r="H33" s="8"/>
      <c r="I33" s="8"/>
      <c r="J33" s="8"/>
      <c r="K33" s="8"/>
      <c r="L33" s="46"/>
      <c r="M33" s="8"/>
      <c r="N33" s="8"/>
      <c r="O33" s="8"/>
      <c r="P33" s="8"/>
      <c r="Q33" s="8"/>
      <c r="R33" s="47"/>
      <c r="S33" s="46"/>
      <c r="T33" s="8"/>
      <c r="U33" s="8"/>
      <c r="V33" s="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EE7B-ADFA-49F9-B3E3-739BC4F42E5E}">
  <sheetPr>
    <tabColor theme="1"/>
  </sheetPr>
  <dimension ref="A1:Q24"/>
  <sheetViews>
    <sheetView zoomScale="80" zoomScaleNormal="80" workbookViewId="0"/>
  </sheetViews>
  <sheetFormatPr defaultRowHeight="14.25" outlineLevelCol="1" x14ac:dyDescent="0.45"/>
  <cols>
    <col min="1" max="1" width="19.3984375" customWidth="1"/>
    <col min="2" max="2" width="11" customWidth="1"/>
    <col min="3" max="3" width="24.1328125" customWidth="1"/>
    <col min="4" max="4" width="35.265625" bestFit="1" customWidth="1"/>
    <col min="5" max="5" width="14" customWidth="1"/>
    <col min="6" max="6" width="12.86328125" customWidth="1"/>
    <col min="7" max="7" width="12.86328125" hidden="1" customWidth="1" outlineLevel="1"/>
    <col min="8" max="14" width="12.1328125" hidden="1" customWidth="1" outlineLevel="1"/>
    <col min="15" max="16" width="9.1328125" hidden="1" customWidth="1" outlineLevel="1"/>
    <col min="17" max="17" width="3" customWidth="1" collapsed="1"/>
  </cols>
  <sheetData>
    <row r="1" spans="1:16" ht="19.899999999999999" thickBot="1" x14ac:dyDescent="0.65">
      <c r="A1" s="32" t="str">
        <f ca="1">MID(CELL("filename",A1),FIND("]",CELL("filename",A1))+1,255)</f>
        <v>Bridge Chart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6" ht="30" customHeight="1" thickBot="1" x14ac:dyDescent="0.5">
      <c r="A2" s="31" t="s">
        <v>46</v>
      </c>
      <c r="B2" s="30" t="s">
        <v>45</v>
      </c>
      <c r="C2" s="30" t="s">
        <v>44</v>
      </c>
      <c r="D2" s="29" t="s">
        <v>43</v>
      </c>
      <c r="E2" s="29" t="s">
        <v>42</v>
      </c>
      <c r="F2" s="29" t="s">
        <v>41</v>
      </c>
      <c r="G2" s="30" t="s">
        <v>53</v>
      </c>
      <c r="H2" s="31" t="s">
        <v>40</v>
      </c>
      <c r="I2" s="30" t="s">
        <v>39</v>
      </c>
      <c r="J2" s="31" t="s">
        <v>38</v>
      </c>
      <c r="K2" s="30" t="s">
        <v>37</v>
      </c>
      <c r="L2" s="30" t="s">
        <v>36</v>
      </c>
      <c r="M2" s="30" t="s">
        <v>35</v>
      </c>
      <c r="N2" s="30" t="s">
        <v>34</v>
      </c>
      <c r="O2" s="30" t="s">
        <v>33</v>
      </c>
      <c r="P2" s="29" t="s">
        <v>32</v>
      </c>
    </row>
    <row r="3" spans="1:16" x14ac:dyDescent="0.45">
      <c r="A3" s="20" t="s">
        <v>31</v>
      </c>
      <c r="B3" s="28">
        <v>50</v>
      </c>
      <c r="D3" s="27" t="s">
        <v>30</v>
      </c>
      <c r="E3" s="26">
        <v>50</v>
      </c>
      <c r="F3" s="17">
        <f>IF(Table1322[[#This Row],[Check Values]]&lt;&gt;"",Table1322[[#This Row],[Cumulative Blance]]-Table1322[[#This Row],[Check Values]],"")</f>
        <v>0</v>
      </c>
      <c r="G3" s="34">
        <f>IF(Table1322[[#This Row],[Amount]]="",Table1322[[#This Row],[Cumulative Blance]],Table1322[[#This Row],[Amount]])</f>
        <v>50</v>
      </c>
      <c r="H3" s="4">
        <f>SUM($B$3:B3)</f>
        <v>50</v>
      </c>
      <c r="I3" s="3">
        <f t="shared" ref="I3:I24" si="0">H3-B3</f>
        <v>0</v>
      </c>
      <c r="J3" s="12">
        <f ca="1">IF(OR(AND(B3="",H3=I3),ISERROR(OFFSET(Table1322[[#This Row],[Cumulative Blance]],-1,0)+H3)),H3,"")</f>
        <v>50</v>
      </c>
      <c r="K3" s="1">
        <f t="shared" ref="K3:K24" si="1">IF(AND(H3&gt;0,I3&gt;0,H3&lt;&gt;I3),IF(AND(I3&gt;0,B3&gt;0),I3,I3+B3),0)</f>
        <v>0</v>
      </c>
      <c r="L3" s="1">
        <f t="shared" ref="L3:L24" si="2">IF(AND(H3&lt;0,I3&lt;0,H3&lt;&gt;I3),IF(AND(B3&lt;0,I3&lt;0),I3,H3),0)</f>
        <v>0</v>
      </c>
      <c r="M3" s="1">
        <f t="shared" ref="M3:M24" ca="1" si="3">IF(AND(B3&gt;0,H3&gt;0,I3&gt;=0,J3=""),B3,IF(AND(H3&gt;0,I3&lt;0),H3,0))</f>
        <v>0</v>
      </c>
      <c r="N3" s="1">
        <f t="shared" ref="N3:N24" si="4">IF(AND(B3&gt;0,H3&lt;=0,I3&lt;0),-B3,IF(AND(H3&gt;0,I3&lt;0),I3,0))</f>
        <v>0</v>
      </c>
      <c r="O3" s="1">
        <f t="shared" ref="O3:O24" si="5">IF(AND(H3&gt;0,I3&gt;0,B3&lt;0),-B3,IF(AND(H3&lt;=0,I3&gt;0),I3,0))</f>
        <v>0</v>
      </c>
      <c r="P3" s="1">
        <f t="shared" ref="P3:P24" ca="1" si="6">IF(AND(B3&lt;0,H3&lt;0,I3&lt;=0,J3=""),B3,IF(AND(B3&lt;0,H3&lt;0,I3&gt;0),H3,0))</f>
        <v>0</v>
      </c>
    </row>
    <row r="4" spans="1:16" x14ac:dyDescent="0.45">
      <c r="A4" s="15" t="s">
        <v>29</v>
      </c>
      <c r="B4" s="16">
        <v>38</v>
      </c>
      <c r="D4" s="25" t="s">
        <v>28</v>
      </c>
      <c r="E4" s="24"/>
      <c r="F4" s="24" t="str">
        <f>IF(Table1322[[#This Row],[Check Values]]&lt;&gt;"",Table1322[[#This Row],[Cumulative Blance]]-Table1322[[#This Row],[Check Values]],"")</f>
        <v/>
      </c>
      <c r="G4" s="35">
        <f>IF(Table1322[[#This Row],[Amount]]="",Table1322[[#This Row],[Cumulative Blance]],Table1322[[#This Row],[Amount]])</f>
        <v>38</v>
      </c>
      <c r="H4" s="4">
        <f>SUM($B$3:B4)</f>
        <v>88</v>
      </c>
      <c r="I4" s="3">
        <f t="shared" si="0"/>
        <v>50</v>
      </c>
      <c r="J4" s="23" t="str">
        <f ca="1">IF(OR(AND(B4="",H4=I4),ISERROR(OFFSET(Table1322[[#This Row],[Cumulative Blance]],-1,0)+H4)),H4,"")</f>
        <v/>
      </c>
      <c r="K4" s="22">
        <f t="shared" si="1"/>
        <v>50</v>
      </c>
      <c r="L4" s="21">
        <f t="shared" si="2"/>
        <v>0</v>
      </c>
      <c r="M4" s="21">
        <f t="shared" ca="1" si="3"/>
        <v>38</v>
      </c>
      <c r="N4" s="21">
        <f t="shared" si="4"/>
        <v>0</v>
      </c>
      <c r="O4" s="21">
        <f t="shared" si="5"/>
        <v>0</v>
      </c>
      <c r="P4" s="21">
        <f t="shared" ca="1" si="6"/>
        <v>0</v>
      </c>
    </row>
    <row r="5" spans="1:16" x14ac:dyDescent="0.45">
      <c r="A5" s="15" t="s">
        <v>27</v>
      </c>
      <c r="B5" s="16">
        <v>28</v>
      </c>
      <c r="D5" s="25" t="s">
        <v>51</v>
      </c>
      <c r="E5" s="24"/>
      <c r="F5" s="24" t="str">
        <f>IF(Table1322[[#This Row],[Check Values]]&lt;&gt;"",Table1322[[#This Row],[Cumulative Blance]]-Table1322[[#This Row],[Check Values]],"")</f>
        <v/>
      </c>
      <c r="G5" s="35">
        <f>IF(Table1322[[#This Row],[Amount]]="",Table1322[[#This Row],[Cumulative Blance]],Table1322[[#This Row],[Amount]])</f>
        <v>28</v>
      </c>
      <c r="H5" s="4">
        <f>SUM($B$3:B5)</f>
        <v>116</v>
      </c>
      <c r="I5" s="3">
        <f t="shared" si="0"/>
        <v>88</v>
      </c>
      <c r="J5" s="23" t="str">
        <f ca="1">IF(OR(AND(B5="",H5=I5),ISERROR(OFFSET(Table1322[[#This Row],[Cumulative Blance]],-1,0)+H5)),H5,"")</f>
        <v/>
      </c>
      <c r="K5" s="22">
        <f t="shared" si="1"/>
        <v>88</v>
      </c>
      <c r="L5" s="21">
        <f t="shared" si="2"/>
        <v>0</v>
      </c>
      <c r="M5" s="21">
        <f t="shared" ca="1" si="3"/>
        <v>28</v>
      </c>
      <c r="N5" s="21">
        <f t="shared" si="4"/>
        <v>0</v>
      </c>
      <c r="O5" s="21">
        <f t="shared" si="5"/>
        <v>0</v>
      </c>
      <c r="P5" s="21">
        <f t="shared" ca="1" si="6"/>
        <v>0</v>
      </c>
    </row>
    <row r="6" spans="1:16" x14ac:dyDescent="0.45">
      <c r="A6" s="15" t="s">
        <v>26</v>
      </c>
      <c r="B6" s="16">
        <v>16</v>
      </c>
      <c r="D6" s="25" t="s">
        <v>52</v>
      </c>
      <c r="E6" s="24"/>
      <c r="F6" s="24" t="str">
        <f>IF(Table1322[[#This Row],[Check Values]]&lt;&gt;"",Table1322[[#This Row],[Cumulative Blance]]-Table1322[[#This Row],[Check Values]],"")</f>
        <v/>
      </c>
      <c r="G6" s="35">
        <f>IF(Table1322[[#This Row],[Amount]]="",Table1322[[#This Row],[Cumulative Blance]],Table1322[[#This Row],[Amount]])</f>
        <v>16</v>
      </c>
      <c r="H6" s="4">
        <f>SUM($B$3:B6)</f>
        <v>132</v>
      </c>
      <c r="I6" s="3">
        <f t="shared" si="0"/>
        <v>116</v>
      </c>
      <c r="J6" s="23" t="str">
        <f ca="1">IF(OR(AND(B6="",H6=I6),ISERROR(OFFSET(Table1322[[#This Row],[Cumulative Blance]],-1,0)+H6)),H6,"")</f>
        <v/>
      </c>
      <c r="K6" s="22">
        <f t="shared" si="1"/>
        <v>116</v>
      </c>
      <c r="L6" s="21">
        <f t="shared" si="2"/>
        <v>0</v>
      </c>
      <c r="M6" s="21">
        <f t="shared" ca="1" si="3"/>
        <v>16</v>
      </c>
      <c r="N6" s="21">
        <f t="shared" si="4"/>
        <v>0</v>
      </c>
      <c r="O6" s="21">
        <f t="shared" si="5"/>
        <v>0</v>
      </c>
      <c r="P6" s="21">
        <f t="shared" ca="1" si="6"/>
        <v>0</v>
      </c>
    </row>
    <row r="7" spans="1:16" x14ac:dyDescent="0.45">
      <c r="A7" s="15" t="s">
        <v>25</v>
      </c>
      <c r="B7" s="16">
        <v>14</v>
      </c>
      <c r="D7" s="25"/>
      <c r="E7" s="24"/>
      <c r="F7" s="24" t="str">
        <f>IF(Table1322[[#This Row],[Check Values]]&lt;&gt;"",Table1322[[#This Row],[Cumulative Blance]]-Table1322[[#This Row],[Check Values]],"")</f>
        <v/>
      </c>
      <c r="G7" s="35">
        <f>IF(Table1322[[#This Row],[Amount]]="",Table1322[[#This Row],[Cumulative Blance]],Table1322[[#This Row],[Amount]])</f>
        <v>14</v>
      </c>
      <c r="H7" s="4">
        <f>SUM($B$3:B7)</f>
        <v>146</v>
      </c>
      <c r="I7" s="3">
        <f t="shared" si="0"/>
        <v>132</v>
      </c>
      <c r="J7" s="23" t="str">
        <f ca="1">IF(OR(AND(B7="",H7=I7),ISERROR(OFFSET(Table1322[[#This Row],[Cumulative Blance]],-1,0)+H7)),H7,"")</f>
        <v/>
      </c>
      <c r="K7" s="22">
        <f t="shared" si="1"/>
        <v>132</v>
      </c>
      <c r="L7" s="21">
        <f t="shared" si="2"/>
        <v>0</v>
      </c>
      <c r="M7" s="21">
        <f t="shared" ca="1" si="3"/>
        <v>14</v>
      </c>
      <c r="N7" s="21">
        <f t="shared" si="4"/>
        <v>0</v>
      </c>
      <c r="O7" s="21">
        <f t="shared" si="5"/>
        <v>0</v>
      </c>
      <c r="P7" s="21">
        <f t="shared" ca="1" si="6"/>
        <v>0</v>
      </c>
    </row>
    <row r="8" spans="1:16" x14ac:dyDescent="0.45">
      <c r="A8" s="15" t="s">
        <v>24</v>
      </c>
      <c r="B8" s="16">
        <v>-3</v>
      </c>
      <c r="D8" s="25" t="s">
        <v>47</v>
      </c>
      <c r="E8" s="24"/>
      <c r="F8" s="24" t="str">
        <f>IF(Table1322[[#This Row],[Check Values]]&lt;&gt;"",Table1322[[#This Row],[Cumulative Blance]]-Table1322[[#This Row],[Check Values]],"")</f>
        <v/>
      </c>
      <c r="G8" s="35">
        <f>IF(Table1322[[#This Row],[Amount]]="",Table1322[[#This Row],[Cumulative Blance]],Table1322[[#This Row],[Amount]])</f>
        <v>-3</v>
      </c>
      <c r="H8" s="4">
        <f>SUM($B$3:B8)</f>
        <v>143</v>
      </c>
      <c r="I8" s="3">
        <f t="shared" si="0"/>
        <v>146</v>
      </c>
      <c r="J8" s="23" t="str">
        <f ca="1">IF(OR(AND(B8="",H8=I8),ISERROR(OFFSET(Table1322[[#This Row],[Cumulative Blance]],-1,0)+H8)),H8,"")</f>
        <v/>
      </c>
      <c r="K8" s="22">
        <f t="shared" si="1"/>
        <v>143</v>
      </c>
      <c r="L8" s="21">
        <f t="shared" si="2"/>
        <v>0</v>
      </c>
      <c r="M8" s="21">
        <f t="shared" ca="1" si="3"/>
        <v>0</v>
      </c>
      <c r="N8" s="21">
        <f t="shared" si="4"/>
        <v>0</v>
      </c>
      <c r="O8" s="21">
        <f t="shared" si="5"/>
        <v>3</v>
      </c>
      <c r="P8" s="21">
        <f t="shared" ca="1" si="6"/>
        <v>0</v>
      </c>
    </row>
    <row r="9" spans="1:16" x14ac:dyDescent="0.45">
      <c r="A9" s="15" t="s">
        <v>23</v>
      </c>
      <c r="B9" s="16">
        <v>-15</v>
      </c>
      <c r="D9" s="25" t="s">
        <v>48</v>
      </c>
      <c r="E9" s="24"/>
      <c r="F9" s="24" t="str">
        <f>IF(Table1322[[#This Row],[Check Values]]&lt;&gt;"",Table1322[[#This Row],[Cumulative Blance]]-Table1322[[#This Row],[Check Values]],"")</f>
        <v/>
      </c>
      <c r="G9" s="35">
        <f>IF(Table1322[[#This Row],[Amount]]="",Table1322[[#This Row],[Cumulative Blance]],Table1322[[#This Row],[Amount]])</f>
        <v>-15</v>
      </c>
      <c r="H9" s="4">
        <f>SUM($B$3:B9)</f>
        <v>128</v>
      </c>
      <c r="I9" s="3">
        <f t="shared" si="0"/>
        <v>143</v>
      </c>
      <c r="J9" s="23" t="str">
        <f ca="1">IF(OR(AND(B9="",H9=I9),ISERROR(OFFSET(Table1322[[#This Row],[Cumulative Blance]],-1,0)+H9)),H9,"")</f>
        <v/>
      </c>
      <c r="K9" s="22">
        <f t="shared" si="1"/>
        <v>128</v>
      </c>
      <c r="L9" s="21">
        <f t="shared" si="2"/>
        <v>0</v>
      </c>
      <c r="M9" s="21">
        <f t="shared" ca="1" si="3"/>
        <v>0</v>
      </c>
      <c r="N9" s="21">
        <f t="shared" si="4"/>
        <v>0</v>
      </c>
      <c r="O9" s="21">
        <f t="shared" si="5"/>
        <v>15</v>
      </c>
      <c r="P9" s="21">
        <f t="shared" ca="1" si="6"/>
        <v>0</v>
      </c>
    </row>
    <row r="10" spans="1:16" x14ac:dyDescent="0.45">
      <c r="A10" s="15" t="s">
        <v>22</v>
      </c>
      <c r="B10" s="16">
        <v>-36</v>
      </c>
      <c r="D10" s="25" t="s">
        <v>49</v>
      </c>
      <c r="E10" s="24"/>
      <c r="F10" s="24" t="str">
        <f>IF(Table1322[[#This Row],[Check Values]]&lt;&gt;"",Table1322[[#This Row],[Cumulative Blance]]-Table1322[[#This Row],[Check Values]],"")</f>
        <v/>
      </c>
      <c r="G10" s="35">
        <f>IF(Table1322[[#This Row],[Amount]]="",Table1322[[#This Row],[Cumulative Blance]],Table1322[[#This Row],[Amount]])</f>
        <v>-36</v>
      </c>
      <c r="H10" s="4">
        <f>SUM($B$3:B10)</f>
        <v>92</v>
      </c>
      <c r="I10" s="3">
        <f t="shared" si="0"/>
        <v>128</v>
      </c>
      <c r="J10" s="23" t="str">
        <f ca="1">IF(OR(AND(B10="",H10=I10),ISERROR(OFFSET(Table1322[[#This Row],[Cumulative Blance]],-1,0)+H10)),H10,"")</f>
        <v/>
      </c>
      <c r="K10" s="22">
        <f t="shared" si="1"/>
        <v>92</v>
      </c>
      <c r="L10" s="21">
        <f t="shared" si="2"/>
        <v>0</v>
      </c>
      <c r="M10" s="21">
        <f t="shared" ca="1" si="3"/>
        <v>0</v>
      </c>
      <c r="N10" s="21">
        <f t="shared" si="4"/>
        <v>0</v>
      </c>
      <c r="O10" s="21">
        <f t="shared" si="5"/>
        <v>36</v>
      </c>
      <c r="P10" s="21">
        <f t="shared" ca="1" si="6"/>
        <v>0</v>
      </c>
    </row>
    <row r="11" spans="1:16" x14ac:dyDescent="0.45">
      <c r="A11" s="15" t="s">
        <v>21</v>
      </c>
      <c r="B11" s="16">
        <v>-42</v>
      </c>
      <c r="D11" s="25" t="s">
        <v>50</v>
      </c>
      <c r="E11" s="24"/>
      <c r="F11" s="24" t="str">
        <f>IF(Table1322[[#This Row],[Check Values]]&lt;&gt;"",Table1322[[#This Row],[Cumulative Blance]]-Table1322[[#This Row],[Check Values]],"")</f>
        <v/>
      </c>
      <c r="G11" s="35">
        <f>IF(Table1322[[#This Row],[Amount]]="",Table1322[[#This Row],[Cumulative Blance]],Table1322[[#This Row],[Amount]])</f>
        <v>-42</v>
      </c>
      <c r="H11" s="4">
        <f>SUM($B$3:B11)</f>
        <v>50</v>
      </c>
      <c r="I11" s="3">
        <f t="shared" si="0"/>
        <v>92</v>
      </c>
      <c r="J11" s="23" t="str">
        <f ca="1">IF(OR(AND(B11="",H11=I11),ISERROR(OFFSET(Table1322[[#This Row],[Cumulative Blance]],-1,0)+H11)),H11,"")</f>
        <v/>
      </c>
      <c r="K11" s="22">
        <f t="shared" si="1"/>
        <v>50</v>
      </c>
      <c r="L11" s="21">
        <f t="shared" si="2"/>
        <v>0</v>
      </c>
      <c r="M11" s="21">
        <f t="shared" ca="1" si="3"/>
        <v>0</v>
      </c>
      <c r="N11" s="21">
        <f t="shared" si="4"/>
        <v>0</v>
      </c>
      <c r="O11" s="21">
        <f t="shared" si="5"/>
        <v>42</v>
      </c>
      <c r="P11" s="21">
        <f t="shared" ca="1" si="6"/>
        <v>0</v>
      </c>
    </row>
    <row r="12" spans="1:16" x14ac:dyDescent="0.45">
      <c r="A12" s="20" t="s">
        <v>20</v>
      </c>
      <c r="B12" s="19"/>
      <c r="D12" s="13"/>
      <c r="E12" s="18">
        <v>50</v>
      </c>
      <c r="F12" s="17">
        <f>IF(Table1322[[#This Row],[Check Values]]&lt;&gt;"",Table1322[[#This Row],[Cumulative Blance]]-Table1322[[#This Row],[Check Values]],"")</f>
        <v>0</v>
      </c>
      <c r="G12" s="34">
        <f>IF(Table1322[[#This Row],[Amount]]="",Table1322[[#This Row],[Cumulative Blance]],Table1322[[#This Row],[Amount]])</f>
        <v>50</v>
      </c>
      <c r="H12" s="4">
        <f>SUM($B$3:B12)</f>
        <v>50</v>
      </c>
      <c r="I12" s="3">
        <f t="shared" si="0"/>
        <v>50</v>
      </c>
      <c r="J12" s="2">
        <f ca="1">IF(OR(AND(B12="",H12=I12),ISERROR(OFFSET(Table1322[[#This Row],[Cumulative Blance]],-1,0)+H12)),H12,"")</f>
        <v>50</v>
      </c>
      <c r="K12" s="1">
        <f t="shared" si="1"/>
        <v>0</v>
      </c>
      <c r="L12" s="1">
        <f t="shared" si="2"/>
        <v>0</v>
      </c>
      <c r="M12" s="11">
        <f t="shared" ca="1" si="3"/>
        <v>0</v>
      </c>
      <c r="N12" s="1">
        <f t="shared" si="4"/>
        <v>0</v>
      </c>
      <c r="O12" s="11">
        <f t="shared" si="5"/>
        <v>0</v>
      </c>
      <c r="P12" s="1">
        <f t="shared" ca="1" si="6"/>
        <v>0</v>
      </c>
    </row>
    <row r="13" spans="1:16" x14ac:dyDescent="0.45">
      <c r="A13" s="15" t="s">
        <v>19</v>
      </c>
      <c r="B13" s="16">
        <v>-62</v>
      </c>
      <c r="D13" s="13" t="s">
        <v>18</v>
      </c>
      <c r="E13" s="13"/>
      <c r="F13" s="13" t="str">
        <f>IF(Table1322[[#This Row],[Check Values]]&lt;&gt;"",Table1322[[#This Row],[Cumulative Blance]]-Table1322[[#This Row],[Check Values]],"")</f>
        <v/>
      </c>
      <c r="G13" s="19">
        <f>IF(Table1322[[#This Row],[Amount]]="",Table1322[[#This Row],[Cumulative Blance]],Table1322[[#This Row],[Amount]])</f>
        <v>-62</v>
      </c>
      <c r="H13" s="4">
        <f>SUM($B$3:B13)</f>
        <v>-12</v>
      </c>
      <c r="I13" s="3">
        <f t="shared" si="0"/>
        <v>50</v>
      </c>
      <c r="J13" s="12" t="str">
        <f ca="1">IF(OR(AND(B13="",H13=I13),ISERROR(OFFSET(Table1322[[#This Row],[Cumulative Blance]],-1,0)+H13)),H13,"")</f>
        <v/>
      </c>
      <c r="K13" s="1">
        <f t="shared" si="1"/>
        <v>0</v>
      </c>
      <c r="L13" s="11">
        <f t="shared" si="2"/>
        <v>0</v>
      </c>
      <c r="M13" s="11">
        <f t="shared" ca="1" si="3"/>
        <v>0</v>
      </c>
      <c r="N13" s="11">
        <f t="shared" si="4"/>
        <v>0</v>
      </c>
      <c r="O13" s="11">
        <f t="shared" si="5"/>
        <v>50</v>
      </c>
      <c r="P13" s="11">
        <f t="shared" ca="1" si="6"/>
        <v>-12</v>
      </c>
    </row>
    <row r="14" spans="1:16" x14ac:dyDescent="0.45">
      <c r="A14" s="15" t="s">
        <v>17</v>
      </c>
      <c r="B14" s="16">
        <v>-10</v>
      </c>
      <c r="D14" s="13" t="s">
        <v>16</v>
      </c>
      <c r="E14" s="13"/>
      <c r="F14" s="13" t="str">
        <f>IF(Table1322[[#This Row],[Check Values]]&lt;&gt;"",Table1322[[#This Row],[Cumulative Blance]]-Table1322[[#This Row],[Check Values]],"")</f>
        <v/>
      </c>
      <c r="G14" s="19">
        <f>IF(Table1322[[#This Row],[Amount]]="",Table1322[[#This Row],[Cumulative Blance]],Table1322[[#This Row],[Amount]])</f>
        <v>-10</v>
      </c>
      <c r="H14" s="4">
        <f>SUM($B$3:B14)</f>
        <v>-22</v>
      </c>
      <c r="I14" s="3">
        <f t="shared" si="0"/>
        <v>-12</v>
      </c>
      <c r="J14" s="12" t="str">
        <f ca="1">IF(OR(AND(B14="",H14=I14),ISERROR(OFFSET(Table1322[[#This Row],[Cumulative Blance]],-1,0)+H14)),H14,"")</f>
        <v/>
      </c>
      <c r="K14" s="1">
        <f t="shared" si="1"/>
        <v>0</v>
      </c>
      <c r="L14" s="11">
        <f t="shared" si="2"/>
        <v>-12</v>
      </c>
      <c r="M14" s="11">
        <f t="shared" ca="1" si="3"/>
        <v>0</v>
      </c>
      <c r="N14" s="11">
        <f t="shared" si="4"/>
        <v>0</v>
      </c>
      <c r="O14" s="11">
        <f t="shared" si="5"/>
        <v>0</v>
      </c>
      <c r="P14" s="11">
        <f t="shared" ca="1" si="6"/>
        <v>-10</v>
      </c>
    </row>
    <row r="15" spans="1:16" x14ac:dyDescent="0.45">
      <c r="A15" s="15" t="s">
        <v>15</v>
      </c>
      <c r="B15" s="16">
        <v>-12</v>
      </c>
      <c r="D15" s="13" t="s">
        <v>14</v>
      </c>
      <c r="E15" s="13"/>
      <c r="F15" s="13" t="str">
        <f>IF(Table1322[[#This Row],[Check Values]]&lt;&gt;"",Table1322[[#This Row],[Cumulative Blance]]-Table1322[[#This Row],[Check Values]],"")</f>
        <v/>
      </c>
      <c r="G15" s="19">
        <f>IF(Table1322[[#This Row],[Amount]]="",Table1322[[#This Row],[Cumulative Blance]],Table1322[[#This Row],[Amount]])</f>
        <v>-12</v>
      </c>
      <c r="H15" s="4">
        <f>SUM($B$3:B15)</f>
        <v>-34</v>
      </c>
      <c r="I15" s="3">
        <f t="shared" si="0"/>
        <v>-22</v>
      </c>
      <c r="J15" s="12" t="str">
        <f ca="1">IF(OR(AND(B15="",H15=I15),ISERROR(OFFSET(Table1322[[#This Row],[Cumulative Blance]],-1,0)+H15)),H15,"")</f>
        <v/>
      </c>
      <c r="K15" s="1">
        <f t="shared" si="1"/>
        <v>0</v>
      </c>
      <c r="L15" s="11">
        <f t="shared" si="2"/>
        <v>-22</v>
      </c>
      <c r="M15" s="11">
        <f t="shared" ca="1" si="3"/>
        <v>0</v>
      </c>
      <c r="N15" s="11">
        <f t="shared" si="4"/>
        <v>0</v>
      </c>
      <c r="O15" s="11">
        <f t="shared" si="5"/>
        <v>0</v>
      </c>
      <c r="P15" s="11">
        <f t="shared" ca="1" si="6"/>
        <v>-12</v>
      </c>
    </row>
    <row r="16" spans="1:16" x14ac:dyDescent="0.45">
      <c r="A16" s="15" t="s">
        <v>13</v>
      </c>
      <c r="B16" s="16">
        <v>25</v>
      </c>
      <c r="D16" s="13"/>
      <c r="E16" s="13"/>
      <c r="F16" s="13" t="str">
        <f>IF(Table1322[[#This Row],[Check Values]]&lt;&gt;"",Table1322[[#This Row],[Cumulative Blance]]-Table1322[[#This Row],[Check Values]],"")</f>
        <v/>
      </c>
      <c r="G16" s="19">
        <f>IF(Table1322[[#This Row],[Amount]]="",Table1322[[#This Row],[Cumulative Blance]],Table1322[[#This Row],[Amount]])</f>
        <v>25</v>
      </c>
      <c r="H16" s="4">
        <f>SUM($B$3:B16)</f>
        <v>-9</v>
      </c>
      <c r="I16" s="3">
        <f t="shared" si="0"/>
        <v>-34</v>
      </c>
      <c r="J16" s="12" t="str">
        <f ca="1">IF(OR(AND(B16="",H16=I16),ISERROR(OFFSET(Table1322[[#This Row],[Cumulative Blance]],-1,0)+H16)),H16,"")</f>
        <v/>
      </c>
      <c r="K16" s="1">
        <f t="shared" si="1"/>
        <v>0</v>
      </c>
      <c r="L16" s="11">
        <f t="shared" si="2"/>
        <v>-9</v>
      </c>
      <c r="M16" s="11">
        <f t="shared" ca="1" si="3"/>
        <v>0</v>
      </c>
      <c r="N16" s="11">
        <f t="shared" si="4"/>
        <v>-25</v>
      </c>
      <c r="O16" s="11">
        <f t="shared" si="5"/>
        <v>0</v>
      </c>
      <c r="P16" s="11">
        <f t="shared" ca="1" si="6"/>
        <v>0</v>
      </c>
    </row>
    <row r="17" spans="1:16" x14ac:dyDescent="0.45">
      <c r="A17" s="15" t="s">
        <v>12</v>
      </c>
      <c r="B17" s="16">
        <v>13</v>
      </c>
      <c r="D17" s="33" t="s">
        <v>11</v>
      </c>
      <c r="E17" s="13"/>
      <c r="F17" s="13" t="str">
        <f>IF(Table1322[[#This Row],[Check Values]]&lt;&gt;"",Table1322[[#This Row],[Cumulative Blance]]-Table1322[[#This Row],[Check Values]],"")</f>
        <v/>
      </c>
      <c r="G17" s="19">
        <f>IF(Table1322[[#This Row],[Amount]]="",Table1322[[#This Row],[Cumulative Blance]],Table1322[[#This Row],[Amount]])</f>
        <v>13</v>
      </c>
      <c r="H17" s="4">
        <f>SUM($B$3:B17)</f>
        <v>4</v>
      </c>
      <c r="I17" s="3">
        <f t="shared" si="0"/>
        <v>-9</v>
      </c>
      <c r="J17" s="12" t="str">
        <f ca="1">IF(OR(AND(B17="",H17=I17),ISERROR(OFFSET(Table1322[[#This Row],[Cumulative Blance]],-1,0)+H17)),H17,"")</f>
        <v/>
      </c>
      <c r="K17" s="1">
        <f t="shared" si="1"/>
        <v>0</v>
      </c>
      <c r="L17" s="11">
        <f t="shared" si="2"/>
        <v>0</v>
      </c>
      <c r="M17" s="11">
        <f t="shared" ca="1" si="3"/>
        <v>4</v>
      </c>
      <c r="N17" s="11">
        <f t="shared" si="4"/>
        <v>-9</v>
      </c>
      <c r="O17" s="11">
        <f t="shared" si="5"/>
        <v>0</v>
      </c>
      <c r="P17" s="11">
        <f t="shared" ca="1" si="6"/>
        <v>0</v>
      </c>
    </row>
    <row r="18" spans="1:16" x14ac:dyDescent="0.45">
      <c r="A18" s="15" t="s">
        <v>10</v>
      </c>
      <c r="B18" s="16">
        <v>21</v>
      </c>
      <c r="D18" s="33" t="s">
        <v>9</v>
      </c>
      <c r="E18" s="13"/>
      <c r="F18" s="13" t="str">
        <f>IF(Table1322[[#This Row],[Check Values]]&lt;&gt;"",Table1322[[#This Row],[Cumulative Blance]]-Table1322[[#This Row],[Check Values]],"")</f>
        <v/>
      </c>
      <c r="G18" s="19">
        <f>IF(Table1322[[#This Row],[Amount]]="",Table1322[[#This Row],[Cumulative Blance]],Table1322[[#This Row],[Amount]])</f>
        <v>21</v>
      </c>
      <c r="H18" s="4">
        <f>SUM($B$3:B18)</f>
        <v>25</v>
      </c>
      <c r="I18" s="3">
        <f t="shared" si="0"/>
        <v>4</v>
      </c>
      <c r="J18" s="12" t="str">
        <f ca="1">IF(OR(AND(B18="",H18=I18),ISERROR(OFFSET(Table1322[[#This Row],[Cumulative Blance]],-1,0)+H18)),H18,"")</f>
        <v/>
      </c>
      <c r="K18" s="1">
        <f t="shared" si="1"/>
        <v>4</v>
      </c>
      <c r="L18" s="11">
        <f t="shared" si="2"/>
        <v>0</v>
      </c>
      <c r="M18" s="11">
        <f t="shared" ca="1" si="3"/>
        <v>21</v>
      </c>
      <c r="N18" s="11">
        <f t="shared" si="4"/>
        <v>0</v>
      </c>
      <c r="O18" s="11">
        <f t="shared" si="5"/>
        <v>0</v>
      </c>
      <c r="P18" s="11">
        <f t="shared" ca="1" si="6"/>
        <v>0</v>
      </c>
    </row>
    <row r="19" spans="1:16" x14ac:dyDescent="0.45">
      <c r="A19" s="15" t="s">
        <v>8</v>
      </c>
      <c r="B19" s="16">
        <v>-21</v>
      </c>
      <c r="D19" s="33" t="s">
        <v>7</v>
      </c>
      <c r="E19" s="13"/>
      <c r="F19" s="13" t="str">
        <f>IF(Table1322[[#This Row],[Check Values]]&lt;&gt;"",Table1322[[#This Row],[Cumulative Blance]]-Table1322[[#This Row],[Check Values]],"")</f>
        <v/>
      </c>
      <c r="G19" s="19">
        <f>IF(Table1322[[#This Row],[Amount]]="",Table1322[[#This Row],[Cumulative Blance]],Table1322[[#This Row],[Amount]])</f>
        <v>-21</v>
      </c>
      <c r="H19" s="4">
        <f>SUM($B$3:B19)</f>
        <v>4</v>
      </c>
      <c r="I19" s="3">
        <f t="shared" si="0"/>
        <v>25</v>
      </c>
      <c r="J19" s="12" t="str">
        <f ca="1">IF(OR(AND(B19="",H19=I19),ISERROR(OFFSET(Table1322[[#This Row],[Cumulative Blance]],-1,0)+H19)),H19,"")</f>
        <v/>
      </c>
      <c r="K19" s="1">
        <f t="shared" si="1"/>
        <v>4</v>
      </c>
      <c r="L19" s="11">
        <f t="shared" si="2"/>
        <v>0</v>
      </c>
      <c r="M19" s="11">
        <f t="shared" ca="1" si="3"/>
        <v>0</v>
      </c>
      <c r="N19" s="11">
        <f t="shared" si="4"/>
        <v>0</v>
      </c>
      <c r="O19" s="11">
        <f t="shared" si="5"/>
        <v>21</v>
      </c>
      <c r="P19" s="11">
        <f t="shared" ca="1" si="6"/>
        <v>0</v>
      </c>
    </row>
    <row r="20" spans="1:16" x14ac:dyDescent="0.45">
      <c r="A20" s="15" t="s">
        <v>6</v>
      </c>
      <c r="B20" s="16">
        <v>-20</v>
      </c>
      <c r="D20" s="33" t="s">
        <v>5</v>
      </c>
      <c r="E20" s="13"/>
      <c r="F20" s="13" t="str">
        <f>IF(Table1322[[#This Row],[Check Values]]&lt;&gt;"",Table1322[[#This Row],[Cumulative Blance]]-Table1322[[#This Row],[Check Values]],"")</f>
        <v/>
      </c>
      <c r="G20" s="19">
        <f>IF(Table1322[[#This Row],[Amount]]="",Table1322[[#This Row],[Cumulative Blance]],Table1322[[#This Row],[Amount]])</f>
        <v>-20</v>
      </c>
      <c r="H20" s="4">
        <f>SUM($B$3:B20)</f>
        <v>-16</v>
      </c>
      <c r="I20" s="3">
        <f t="shared" si="0"/>
        <v>4</v>
      </c>
      <c r="J20" s="12" t="str">
        <f ca="1">IF(OR(AND(B20="",H20=I20),ISERROR(OFFSET(Table1322[[#This Row],[Cumulative Blance]],-1,0)+H20)),H20,"")</f>
        <v/>
      </c>
      <c r="K20" s="1">
        <f t="shared" si="1"/>
        <v>0</v>
      </c>
      <c r="L20" s="11">
        <f t="shared" si="2"/>
        <v>0</v>
      </c>
      <c r="M20" s="11">
        <f t="shared" ca="1" si="3"/>
        <v>0</v>
      </c>
      <c r="N20" s="11">
        <f t="shared" si="4"/>
        <v>0</v>
      </c>
      <c r="O20" s="11">
        <f t="shared" si="5"/>
        <v>4</v>
      </c>
      <c r="P20" s="11">
        <f t="shared" ca="1" si="6"/>
        <v>-16</v>
      </c>
    </row>
    <row r="21" spans="1:16" x14ac:dyDescent="0.45">
      <c r="A21" s="15" t="s">
        <v>4</v>
      </c>
      <c r="B21" s="16">
        <v>48</v>
      </c>
      <c r="D21" s="33" t="s">
        <v>3</v>
      </c>
      <c r="E21" s="13"/>
      <c r="F21" s="13" t="str">
        <f>IF(Table1322[[#This Row],[Check Values]]&lt;&gt;"",Table1322[[#This Row],[Cumulative Blance]]-Table1322[[#This Row],[Check Values]],"")</f>
        <v/>
      </c>
      <c r="G21" s="19">
        <f>IF(Table1322[[#This Row],[Amount]]="",Table1322[[#This Row],[Cumulative Blance]],Table1322[[#This Row],[Amount]])</f>
        <v>48</v>
      </c>
      <c r="H21" s="4">
        <f>SUM($B$3:B21)</f>
        <v>32</v>
      </c>
      <c r="I21" s="3">
        <f t="shared" si="0"/>
        <v>-16</v>
      </c>
      <c r="J21" s="12" t="str">
        <f ca="1">IF(OR(AND(B21="",H21=I21),ISERROR(OFFSET(Table1322[[#This Row],[Cumulative Blance]],-1,0)+H21)),H21,"")</f>
        <v/>
      </c>
      <c r="K21" s="1">
        <f t="shared" si="1"/>
        <v>0</v>
      </c>
      <c r="L21" s="11">
        <f t="shared" si="2"/>
        <v>0</v>
      </c>
      <c r="M21" s="11">
        <f t="shared" ca="1" si="3"/>
        <v>32</v>
      </c>
      <c r="N21" s="11">
        <f t="shared" si="4"/>
        <v>-16</v>
      </c>
      <c r="O21" s="11">
        <f t="shared" si="5"/>
        <v>0</v>
      </c>
      <c r="P21" s="11">
        <f t="shared" ca="1" si="6"/>
        <v>0</v>
      </c>
    </row>
    <row r="22" spans="1:16" x14ac:dyDescent="0.45">
      <c r="A22" s="15" t="s">
        <v>2</v>
      </c>
      <c r="B22" s="16">
        <v>15</v>
      </c>
      <c r="D22" s="13"/>
      <c r="E22" s="13"/>
      <c r="F22" s="13" t="str">
        <f>IF(Table1322[[#This Row],[Check Values]]&lt;&gt;"",Table1322[[#This Row],[Cumulative Blance]]-Table1322[[#This Row],[Check Values]],"")</f>
        <v/>
      </c>
      <c r="G22" s="19">
        <f>IF(Table1322[[#This Row],[Amount]]="",Table1322[[#This Row],[Cumulative Blance]],Table1322[[#This Row],[Amount]])</f>
        <v>15</v>
      </c>
      <c r="H22" s="4">
        <f>SUM($B$3:B22)</f>
        <v>47</v>
      </c>
      <c r="I22" s="3">
        <f t="shared" si="0"/>
        <v>32</v>
      </c>
      <c r="J22" s="12" t="str">
        <f ca="1">IF(OR(AND(B22="",H22=I22),ISERROR(OFFSET(Table1322[[#This Row],[Cumulative Blance]],-1,0)+H22)),H22,"")</f>
        <v/>
      </c>
      <c r="K22" s="1">
        <f t="shared" si="1"/>
        <v>32</v>
      </c>
      <c r="L22" s="11">
        <f t="shared" si="2"/>
        <v>0</v>
      </c>
      <c r="M22" s="11">
        <f t="shared" ca="1" si="3"/>
        <v>15</v>
      </c>
      <c r="N22" s="11">
        <f t="shared" si="4"/>
        <v>0</v>
      </c>
      <c r="O22" s="11">
        <f t="shared" si="5"/>
        <v>0</v>
      </c>
      <c r="P22" s="11">
        <f t="shared" ca="1" si="6"/>
        <v>0</v>
      </c>
    </row>
    <row r="23" spans="1:16" x14ac:dyDescent="0.45">
      <c r="A23" s="15" t="s">
        <v>1</v>
      </c>
      <c r="B23" s="14">
        <v>-12</v>
      </c>
      <c r="D23" s="13"/>
      <c r="E23" s="13"/>
      <c r="F23" s="13" t="str">
        <f>IF(Table1322[[#This Row],[Check Values]]&lt;&gt;"",Table1322[[#This Row],[Cumulative Blance]]-Table1322[[#This Row],[Check Values]],"")</f>
        <v/>
      </c>
      <c r="G23" s="19">
        <f>IF(Table1322[[#This Row],[Amount]]="",Table1322[[#This Row],[Cumulative Blance]],Table1322[[#This Row],[Amount]])</f>
        <v>-12</v>
      </c>
      <c r="H23" s="4">
        <f>SUM($B$3:B23)</f>
        <v>35</v>
      </c>
      <c r="I23" s="3">
        <f t="shared" si="0"/>
        <v>47</v>
      </c>
      <c r="J23" s="12" t="str">
        <f ca="1">IF(OR(AND(B23="",H23=I23),ISERROR(OFFSET(Table1322[[#This Row],[Cumulative Blance]],-1,0)+H23)),H23,"")</f>
        <v/>
      </c>
      <c r="K23" s="1">
        <f t="shared" si="1"/>
        <v>35</v>
      </c>
      <c r="L23" s="11">
        <f t="shared" si="2"/>
        <v>0</v>
      </c>
      <c r="M23" s="11">
        <f t="shared" ca="1" si="3"/>
        <v>0</v>
      </c>
      <c r="N23" s="11">
        <f t="shared" si="4"/>
        <v>0</v>
      </c>
      <c r="O23" s="11">
        <f t="shared" si="5"/>
        <v>12</v>
      </c>
      <c r="P23" s="11">
        <f t="shared" ca="1" si="6"/>
        <v>0</v>
      </c>
    </row>
    <row r="24" spans="1:16" ht="14.65" thickBot="1" x14ac:dyDescent="0.5">
      <c r="A24" s="10" t="s">
        <v>0</v>
      </c>
      <c r="B24" s="9"/>
      <c r="C24" s="8"/>
      <c r="D24" s="7"/>
      <c r="E24" s="6">
        <v>35</v>
      </c>
      <c r="F24" s="5">
        <f>IF(Table1322[[#This Row],[Check Values]]&lt;&gt;"",Table1322[[#This Row],[Cumulative Blance]]-Table1322[[#This Row],[Check Values]],"")</f>
        <v>0</v>
      </c>
      <c r="G24" s="34">
        <f>IF(Table1322[[#This Row],[Amount]]="",Table1322[[#This Row],[Cumulative Blance]],Table1322[[#This Row],[Amount]])</f>
        <v>35</v>
      </c>
      <c r="H24" s="4">
        <f>SUM($B$3:B24)</f>
        <v>35</v>
      </c>
      <c r="I24" s="3">
        <f t="shared" si="0"/>
        <v>35</v>
      </c>
      <c r="J24" s="2">
        <f ca="1">IF(OR(AND(B24="",H24=I24),ISERROR(OFFSET(Table1322[[#This Row],[Cumulative Blance]],-1,0)+H24)),H24,"")</f>
        <v>35</v>
      </c>
      <c r="K24" s="1">
        <f t="shared" si="1"/>
        <v>0</v>
      </c>
      <c r="L24" s="1">
        <f t="shared" si="2"/>
        <v>0</v>
      </c>
      <c r="M24" s="1">
        <f t="shared" ca="1" si="3"/>
        <v>0</v>
      </c>
      <c r="N24" s="1">
        <f t="shared" si="4"/>
        <v>0</v>
      </c>
      <c r="O24" s="1">
        <f t="shared" si="5"/>
        <v>0</v>
      </c>
      <c r="P24" s="1">
        <f t="shared" ca="1" si="6"/>
        <v>0</v>
      </c>
    </row>
  </sheetData>
  <conditionalFormatting sqref="A3:P24">
    <cfRule type="expression" dxfId="0" priority="1">
      <formula>AND($F3&lt;&gt;"",$F3=0)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1C8C-25F0-4CA5-9148-2ADEF180D254}">
  <sheetPr>
    <tabColor theme="1"/>
  </sheetPr>
  <dimension ref="A1:E10"/>
  <sheetViews>
    <sheetView showGridLines="0" zoomScaleNormal="100" workbookViewId="0">
      <selection activeCell="B1" sqref="B1"/>
    </sheetView>
  </sheetViews>
  <sheetFormatPr defaultRowHeight="14.25" x14ac:dyDescent="0.45"/>
  <cols>
    <col min="1" max="1" width="2.86328125" customWidth="1"/>
    <col min="2" max="2" width="15" bestFit="1" customWidth="1"/>
    <col min="5" max="5" width="0" hidden="1" customWidth="1"/>
  </cols>
  <sheetData>
    <row r="1" spans="1:5" ht="19.5" x14ac:dyDescent="0.6">
      <c r="A1" s="32" t="str">
        <f ca="1">MID(CELL("filename",A1),FIND("]",CELL("filename",A1))+1,255)</f>
        <v>Bullet Chart</v>
      </c>
      <c r="B1" s="32"/>
    </row>
    <row r="3" spans="1:5" x14ac:dyDescent="0.45">
      <c r="B3" t="s">
        <v>54</v>
      </c>
      <c r="C3" s="37">
        <f ca="1">DAY(TODAY())/DAY(EOMONTH(TODAY(),0))</f>
        <v>0.29032258064516131</v>
      </c>
    </row>
    <row r="5" spans="1:5" x14ac:dyDescent="0.45">
      <c r="B5" s="38" t="s">
        <v>62</v>
      </c>
      <c r="C5" s="39" t="s">
        <v>55</v>
      </c>
      <c r="D5" s="39" t="s">
        <v>56</v>
      </c>
      <c r="E5" s="38" t="s">
        <v>63</v>
      </c>
    </row>
    <row r="6" spans="1:5" x14ac:dyDescent="0.45">
      <c r="B6" t="s">
        <v>57</v>
      </c>
      <c r="C6" s="36">
        <f ca="1">$C$3</f>
        <v>0.29032258064516131</v>
      </c>
      <c r="D6" s="36">
        <f t="shared" ref="D6:D10" ca="1" si="0">RAND()</f>
        <v>0.13390546641958667</v>
      </c>
      <c r="E6">
        <v>0.5</v>
      </c>
    </row>
    <row r="7" spans="1:5" x14ac:dyDescent="0.45">
      <c r="B7" t="s">
        <v>61</v>
      </c>
      <c r="C7" s="36">
        <f ca="1">$C$3</f>
        <v>0.29032258064516131</v>
      </c>
      <c r="D7" s="36">
        <f t="shared" ca="1" si="0"/>
        <v>0.3474336520693615</v>
      </c>
      <c r="E7">
        <f t="shared" ref="E7:E10" si="1">E6+1</f>
        <v>1.5</v>
      </c>
    </row>
    <row r="8" spans="1:5" x14ac:dyDescent="0.45">
      <c r="B8" t="s">
        <v>58</v>
      </c>
      <c r="C8" s="36">
        <f ca="1">$C$3</f>
        <v>0.29032258064516131</v>
      </c>
      <c r="D8" s="36">
        <f t="shared" ca="1" si="0"/>
        <v>0.26413732844522331</v>
      </c>
      <c r="E8">
        <f t="shared" si="1"/>
        <v>2.5</v>
      </c>
    </row>
    <row r="9" spans="1:5" x14ac:dyDescent="0.45">
      <c r="B9" t="s">
        <v>59</v>
      </c>
      <c r="C9" s="36">
        <f ca="1">$C$3</f>
        <v>0.29032258064516131</v>
      </c>
      <c r="D9" s="36">
        <f t="shared" ca="1" si="0"/>
        <v>0.84339462313759073</v>
      </c>
      <c r="E9">
        <f t="shared" si="1"/>
        <v>3.5</v>
      </c>
    </row>
    <row r="10" spans="1:5" x14ac:dyDescent="0.45">
      <c r="B10" t="s">
        <v>60</v>
      </c>
      <c r="C10" s="36">
        <f ca="1">$C$3</f>
        <v>0.29032258064516131</v>
      </c>
      <c r="D10" s="36">
        <f t="shared" ca="1" si="0"/>
        <v>0.59852581585736719</v>
      </c>
      <c r="E10">
        <f t="shared" si="1"/>
        <v>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 Reporting</vt:lpstr>
      <vt:lpstr>Bridge Chart</vt:lpstr>
      <vt:lpstr>Bullet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2015-06-05T18:17:20Z</dcterms:created>
  <dcterms:modified xsi:type="dcterms:W3CDTF">2021-10-09T16:07:57Z</dcterms:modified>
</cp:coreProperties>
</file>