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"/>
    </mc:Choice>
  </mc:AlternateContent>
  <xr:revisionPtr revIDLastSave="0" documentId="13_ncr:1_{A290C06B-8406-4C46-9102-1ED607CE8A2B}" xr6:coauthVersionLast="47" xr6:coauthVersionMax="47" xr10:uidLastSave="{00000000-0000-0000-0000-000000000000}"/>
  <bookViews>
    <workbookView xWindow="2910" yWindow="2910" windowWidth="16875" windowHeight="10343" xr2:uid="{620CCB9D-F00A-499F-9086-805A67DF22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6" i="2"/>
  <c r="F27" i="2"/>
  <c r="F28" i="2"/>
  <c r="I27" i="2"/>
  <c r="I28" i="2"/>
  <c r="F26" i="2"/>
  <c r="I26" i="2"/>
  <c r="K23" i="2"/>
  <c r="K22" i="2"/>
  <c r="F23" i="2"/>
  <c r="F22" i="2"/>
  <c r="D23" i="2"/>
  <c r="D22" i="2"/>
  <c r="T15" i="2"/>
  <c r="U15" i="2"/>
  <c r="S15" i="2"/>
  <c r="R15" i="2"/>
  <c r="U17" i="2"/>
  <c r="S17" i="2"/>
  <c r="R17" i="2"/>
  <c r="T17" i="2"/>
  <c r="P12" i="2"/>
  <c r="Q12" i="2"/>
  <c r="R12" i="2"/>
  <c r="T12" i="2" s="1"/>
  <c r="U12" i="2" s="1"/>
  <c r="P8" i="2"/>
  <c r="P9" i="2"/>
  <c r="P10" i="2"/>
  <c r="P11" i="2"/>
  <c r="Q11" i="2"/>
  <c r="R11" i="2"/>
  <c r="T11" i="2" s="1"/>
  <c r="U11" i="2" s="1"/>
  <c r="Q10" i="2"/>
  <c r="R10" i="2"/>
  <c r="T10" i="2" s="1"/>
  <c r="U10" i="2" s="1"/>
  <c r="R8" i="2"/>
  <c r="T8" i="2" s="1"/>
  <c r="U8" i="2" s="1"/>
  <c r="R9" i="2"/>
  <c r="T9" i="2" s="1"/>
  <c r="U9" i="2" s="1"/>
  <c r="Q8" i="2"/>
  <c r="Q9" i="2"/>
  <c r="K65" i="1"/>
  <c r="N65" i="1"/>
  <c r="P65" i="1"/>
  <c r="O65" i="1"/>
  <c r="E22" i="2" l="1"/>
  <c r="E23" i="2"/>
</calcChain>
</file>

<file path=xl/sharedStrings.xml><?xml version="1.0" encoding="utf-8"?>
<sst xmlns="http://schemas.openxmlformats.org/spreadsheetml/2006/main" count="269" uniqueCount="134">
  <si>
    <t>Index</t>
  </si>
  <si>
    <t>Referee</t>
  </si>
  <si>
    <t>Matches</t>
  </si>
  <si>
    <t>p_HWins</t>
  </si>
  <si>
    <t>p_Draws</t>
  </si>
  <si>
    <t>p_AWins</t>
  </si>
  <si>
    <t>p_HSG</t>
  </si>
  <si>
    <t>p_ASG</t>
  </si>
  <si>
    <t>p_SG</t>
  </si>
  <si>
    <t>Matches2</t>
  </si>
  <si>
    <t>Home Team Win</t>
  </si>
  <si>
    <t>Draw</t>
  </si>
  <si>
    <t>Away Team Win</t>
  </si>
  <si>
    <t>Home Goals Scored</t>
  </si>
  <si>
    <t>Away Scored Goals</t>
  </si>
  <si>
    <t>Scored Goals Overall</t>
  </si>
  <si>
    <t>M Pike</t>
  </si>
  <si>
    <t>M Heywood</t>
  </si>
  <si>
    <t>P Walton</t>
  </si>
  <si>
    <t>D Drysdale</t>
  </si>
  <si>
    <t>D Foster</t>
  </si>
  <si>
    <t>M Atkinson</t>
  </si>
  <si>
    <t>R Madley</t>
  </si>
  <si>
    <t>C Kavanagh</t>
  </si>
  <si>
    <t>R Joyce</t>
  </si>
  <si>
    <t>J Linington</t>
  </si>
  <si>
    <t>S McLean</t>
  </si>
  <si>
    <t>B Madden</t>
  </si>
  <si>
    <t>P Tierney</t>
  </si>
  <si>
    <t>D McDermid</t>
  </si>
  <si>
    <t>R Wigglesworth</t>
  </si>
  <si>
    <t>D Handley</t>
  </si>
  <si>
    <t>D Sheldrake</t>
  </si>
  <si>
    <t>S Attwell</t>
  </si>
  <si>
    <t>C Hicks</t>
  </si>
  <si>
    <t>M Jones</t>
  </si>
  <si>
    <t>L Mason</t>
  </si>
  <si>
    <t>D Deadman</t>
  </si>
  <si>
    <t>R Styles</t>
  </si>
  <si>
    <t>A Haines</t>
  </si>
  <si>
    <t>M Fletcher</t>
  </si>
  <si>
    <t>A Madley</t>
  </si>
  <si>
    <t>R Jones</t>
  </si>
  <si>
    <t>J Beaton</t>
  </si>
  <si>
    <t>R Clark</t>
  </si>
  <si>
    <t>M Riley</t>
  </si>
  <si>
    <t>I Brines</t>
  </si>
  <si>
    <t>S Tanner</t>
  </si>
  <si>
    <t>J Busby</t>
  </si>
  <si>
    <t>M Dean</t>
  </si>
  <si>
    <t>K Clancy</t>
  </si>
  <si>
    <t>C Penton</t>
  </si>
  <si>
    <t>T Harrington</t>
  </si>
  <si>
    <t>B Curson</t>
  </si>
  <si>
    <t>C Foy</t>
  </si>
  <si>
    <t>R Lewis</t>
  </si>
  <si>
    <t>D Gallagher</t>
  </si>
  <si>
    <t>J Moss</t>
  </si>
  <si>
    <t>A Penn</t>
  </si>
  <si>
    <t>K Evans</t>
  </si>
  <si>
    <t>O Yates</t>
  </si>
  <si>
    <t>G Eltringham</t>
  </si>
  <si>
    <t>J Singh</t>
  </si>
  <si>
    <t>D England</t>
  </si>
  <si>
    <t>B Huxtable</t>
  </si>
  <si>
    <t>N Kinseley</t>
  </si>
  <si>
    <t>S Stockbridge</t>
  </si>
  <si>
    <t>A Muir</t>
  </si>
  <si>
    <t>L Swabey</t>
  </si>
  <si>
    <t>D Robertson</t>
  </si>
  <si>
    <t>R Beeby</t>
  </si>
  <si>
    <t>A Bates</t>
  </si>
  <si>
    <t>S Rushton</t>
  </si>
  <si>
    <t>G Scott</t>
  </si>
  <si>
    <t>G Horwood</t>
  </si>
  <si>
    <t>S Mathieson</t>
  </si>
  <si>
    <t>M Brown</t>
  </si>
  <si>
    <t>J Brooks</t>
  </si>
  <si>
    <t>G Hegley</t>
  </si>
  <si>
    <t>Home</t>
  </si>
  <si>
    <t>Away</t>
  </si>
  <si>
    <t>Bet</t>
  </si>
  <si>
    <t>Cluster</t>
  </si>
  <si>
    <t>Return</t>
  </si>
  <si>
    <t>H18</t>
  </si>
  <si>
    <t>H</t>
  </si>
  <si>
    <t>Home+</t>
  </si>
  <si>
    <t>H18-</t>
  </si>
  <si>
    <t>HorA</t>
  </si>
  <si>
    <t>XorA</t>
  </si>
  <si>
    <t>Draw-</t>
  </si>
  <si>
    <t>HorX</t>
  </si>
  <si>
    <t>T: HorA</t>
  </si>
  <si>
    <t>Referees</t>
  </si>
  <si>
    <t>D</t>
  </si>
  <si>
    <t>xSample</t>
  </si>
  <si>
    <t>D-</t>
  </si>
  <si>
    <t>A</t>
  </si>
  <si>
    <t>HA</t>
  </si>
  <si>
    <t>HX</t>
  </si>
  <si>
    <t>XA</t>
  </si>
  <si>
    <t>Home-</t>
  </si>
  <si>
    <t>Won</t>
  </si>
  <si>
    <t>Lost</t>
  </si>
  <si>
    <t>Earnings</t>
  </si>
  <si>
    <t>Balance</t>
  </si>
  <si>
    <t>Balance%</t>
  </si>
  <si>
    <t>RatioW</t>
  </si>
  <si>
    <t>Amount</t>
  </si>
  <si>
    <t>Principal</t>
  </si>
  <si>
    <t>A-</t>
  </si>
  <si>
    <t>xH</t>
  </si>
  <si>
    <t>xD</t>
  </si>
  <si>
    <t>xA</t>
  </si>
  <si>
    <t>hH</t>
  </si>
  <si>
    <t>hD</t>
  </si>
  <si>
    <t>hA</t>
  </si>
  <si>
    <t>Edge</t>
  </si>
  <si>
    <t>Draw+</t>
  </si>
  <si>
    <t>Away+</t>
  </si>
  <si>
    <t>Bet2</t>
  </si>
  <si>
    <t>DrawB</t>
  </si>
  <si>
    <t>HomeW</t>
  </si>
  <si>
    <t>xHomeW</t>
  </si>
  <si>
    <t>Draws</t>
  </si>
  <si>
    <t>xDraws</t>
  </si>
  <si>
    <t>AwayW</t>
  </si>
  <si>
    <t>xAwayW</t>
  </si>
  <si>
    <t>Ad</t>
  </si>
  <si>
    <t>A%</t>
  </si>
  <si>
    <t>D%</t>
  </si>
  <si>
    <t>Dd</t>
  </si>
  <si>
    <t>EdgeA%</t>
  </si>
  <si>
    <t>EdgeD%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</si>
</sst>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7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3" fillId="7" borderId="0" xfId="0" applyFont="1" applyFill="1"/>
    <xf numFmtId="0" fontId="3" fillId="8" borderId="0" xfId="0" applyFont="1" applyFill="1"/>
    <xf numFmtId="9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/>
    <xf numFmtId="0" fontId="0" fillId="9" borderId="0" xfId="0" applyFill="1"/>
    <xf numFmtId="9" fontId="0" fillId="3" borderId="0" xfId="1" applyFont="1" applyFill="1"/>
    <xf numFmtId="0" fontId="5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5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15F86-7C3D-4106-9C83-3491EFF875AF}" name="Table1" displayName="Table1" ref="A1:S65" totalsRowCount="1">
  <autoFilter ref="A1:S64" xr:uid="{31915F86-7C3D-4106-9C83-3491EFF875AF}">
    <filterColumn colId="10">
      <filters>
        <filter val="Away"/>
      </filters>
    </filterColumn>
  </autoFilter>
  <sortState xmlns:xlrd2="http://schemas.microsoft.com/office/spreadsheetml/2017/richdata2" ref="A2:S64">
    <sortCondition descending="1" ref="P1:P64"/>
  </sortState>
  <tableColumns count="19">
    <tableColumn id="1" xr3:uid="{5D9EC069-DA26-4DB8-B396-53C214296E8F}" name="Index"/>
    <tableColumn id="2" xr3:uid="{46BF8F44-C518-440B-B0EF-B361C3AD25BC}" name="Referee"/>
    <tableColumn id="3" xr3:uid="{00836709-B20D-4F54-9ECD-0E202399136E}" name="Matches"/>
    <tableColumn id="4" xr3:uid="{99B3B3B0-F64F-4631-8EF6-2FBED08A3163}" name="p_HWins"/>
    <tableColumn id="5" xr3:uid="{591C1A23-CB4B-4CF7-ACD7-5D3BD07C5134}" name="p_Draws"/>
    <tableColumn id="6" xr3:uid="{5AF8E4C9-9455-45C0-B1AC-846CC6783275}" name="p_AWins"/>
    <tableColumn id="7" xr3:uid="{1C6597D5-BB6C-435E-9EAD-A4527409A946}" name="p_HSG"/>
    <tableColumn id="8" xr3:uid="{7130D047-F7C2-432F-9416-BCCDAB8A74D3}" name="p_ASG"/>
    <tableColumn id="9" xr3:uid="{BCA29DB2-9C74-4390-A33B-16A2909DE2F3}" name="p_SG"/>
    <tableColumn id="18" xr3:uid="{72BE12BB-E81B-4756-AE07-61545C2DAC70}" name="Cluster"/>
    <tableColumn id="17" xr3:uid="{371D8628-0995-4D66-88AA-359670EFA4C3}" name="Bet" totalsRowFunction="count"/>
    <tableColumn id="19" xr3:uid="{84091B38-907B-4099-88D5-22B518EDAE1E}" name="Bet2"/>
    <tableColumn id="10" xr3:uid="{39757E03-E501-40D2-B656-6712C36C0108}" name="Matches2"/>
    <tableColumn id="11" xr3:uid="{3CA96A58-5488-46A7-B4C7-4F1C9474979C}" name="Home Team Win" totalsRowFunction="average" dataDxfId="14" totalsRowDxfId="5"/>
    <tableColumn id="12" xr3:uid="{16F50F65-7A95-43BD-901B-4751697CE163}" name="Draw" totalsRowFunction="average" dataDxfId="13" totalsRowDxfId="4"/>
    <tableColumn id="13" xr3:uid="{4C3CB33E-092F-4371-B705-BDA139B29748}" name="Away Team Win" totalsRowFunction="average" dataDxfId="12" totalsRowDxfId="3"/>
    <tableColumn id="14" xr3:uid="{AB78C408-596B-4057-97C7-B08E11C89DFF}" name="Home Goals Scored" dataDxfId="11" totalsRowDxfId="2"/>
    <tableColumn id="15" xr3:uid="{57C029B2-563E-49AA-A467-F680108DDFF1}" name="Away Scored Goals" dataDxfId="10" totalsRowDxfId="1"/>
    <tableColumn id="16" xr3:uid="{52453426-E459-4093-BDAE-454A1D8695E0}" name="Scored Goals Overall" dataDxfId="9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2A281-A25F-4290-833A-9C5B3F6BD4F0}" name="Table2" displayName="Table2" ref="B7:U12" totalsRowShown="0">
  <autoFilter ref="B7:U12" xr:uid="{A352A281-A25F-4290-833A-9C5B3F6BD4F0}"/>
  <tableColumns count="20">
    <tableColumn id="1" xr3:uid="{6E8F35C7-E182-4A1C-89D9-75A67E8B8426}" name="Bet"/>
    <tableColumn id="2" xr3:uid="{F79A0286-9FB9-45AE-BE70-8AE824CE2992}" name="Matches"/>
    <tableColumn id="10" xr3:uid="{75B9C1A8-528F-4583-89D7-8300BABDB20E}" name="Referee"/>
    <tableColumn id="20" xr3:uid="{364F3D80-8516-4CC1-BC18-3249C9BB5030}" name="hH"/>
    <tableColumn id="14" xr3:uid="{1EDEA628-618D-46E1-8810-4D15AF2C70C9}" name="hD"/>
    <tableColumn id="17" xr3:uid="{9DCDE948-7D1E-41B9-B564-485816CA8987}" name="hA"/>
    <tableColumn id="15" xr3:uid="{5D14968E-7E0F-4D81-A4F8-A1A4670FB4F9}" name="Edge" dataDxfId="6"/>
    <tableColumn id="16" xr3:uid="{681668BE-2815-4C0C-88AA-9D4A5D8498BF}" name="H"/>
    <tableColumn id="18" xr3:uid="{5E6CD799-0CA0-43F1-A236-BE810036AC83}" name="xH"/>
    <tableColumn id="11" xr3:uid="{47E9917B-0B61-4EF6-AFDD-F86F85FDB7B9}" name="D"/>
    <tableColumn id="13" xr3:uid="{CB088EA5-00AF-4EF0-BE93-7A338506A4D0}" name="xD"/>
    <tableColumn id="19" xr3:uid="{4EB34FB8-9AAA-477C-BC74-DEEFD47A2B46}" name="A"/>
    <tableColumn id="12" xr3:uid="{7DD7C757-9DB4-4B9E-A846-4E0278DE6F66}" name="xA"/>
    <tableColumn id="3" xr3:uid="{656E5EF3-5B75-43D3-A585-1F5D8B2259BA}" name="Won"/>
    <tableColumn id="4" xr3:uid="{5219129F-A3FE-412F-8674-7671EB5C9E0C}" name="Lost" dataDxfId="7">
      <calculatedColumnFormula>Table2[[#This Row],[Matches]]-Table2[[#This Row],[Won]]</calculatedColumnFormula>
    </tableColumn>
    <tableColumn id="5" xr3:uid="{7D0F35EC-B0A3-4D56-81AB-F2F02EBBC173}" name="RatioW" dataCellStyle="Percent">
      <calculatedColumnFormula>Table2[[#This Row],[Won]]/Table2[[#This Row],[Matches]]</calculatedColumnFormula>
    </tableColumn>
    <tableColumn id="6" xr3:uid="{AF2349F3-222B-46EF-9B80-BAF00782E805}" name="Principal" dataDxfId="8">
      <calculatedColumnFormula>Table2[[#This Row],[Matches]]*$C$4</calculatedColumnFormula>
    </tableColumn>
    <tableColumn id="7" xr3:uid="{A9449722-9001-41EC-828F-74E6C4B2FF9D}" name="Earnings"/>
    <tableColumn id="8" xr3:uid="{07705A2D-B147-4A36-B5B8-70EA5208E5E5}" name="Balance"/>
    <tableColumn id="9" xr3:uid="{A803FA24-3ECD-4A0D-B191-568CECD93D94}" name="Balance%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0DF5-DE33-4D78-9E71-F924F93448BB}">
  <dimension ref="A1:S81"/>
  <sheetViews>
    <sheetView tabSelected="1" topLeftCell="B1" zoomScaleNormal="100" workbookViewId="0">
      <selection activeCell="L3" sqref="L3"/>
    </sheetView>
  </sheetViews>
  <sheetFormatPr defaultRowHeight="14.25" x14ac:dyDescent="0.45"/>
  <cols>
    <col min="2" max="2" width="13.265625" bestFit="1" customWidth="1"/>
    <col min="3" max="3" width="9.33203125" hidden="1" customWidth="1"/>
    <col min="4" max="4" width="9.6640625" hidden="1" customWidth="1"/>
    <col min="5" max="5" width="9.46484375" hidden="1" customWidth="1"/>
    <col min="6" max="6" width="9.59765625" hidden="1" customWidth="1"/>
    <col min="7" max="9" width="0" hidden="1" customWidth="1"/>
    <col min="13" max="13" width="10.33203125" customWidth="1"/>
    <col min="14" max="14" width="15.73046875" customWidth="1"/>
    <col min="15" max="15" width="11.796875" bestFit="1" customWidth="1"/>
    <col min="16" max="16" width="15.3984375" customWidth="1"/>
    <col min="17" max="17" width="17.796875" customWidth="1"/>
    <col min="18" max="18" width="17.46484375" customWidth="1"/>
    <col min="19" max="19" width="18.730468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82</v>
      </c>
      <c r="K1" t="s">
        <v>81</v>
      </c>
      <c r="L1" t="s">
        <v>120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45">
      <c r="A2">
        <v>71</v>
      </c>
      <c r="B2" s="8" t="s">
        <v>34</v>
      </c>
      <c r="C2">
        <v>161</v>
      </c>
      <c r="D2">
        <v>0.9193969271819159</v>
      </c>
      <c r="E2">
        <v>0.82506200704237898</v>
      </c>
      <c r="F2">
        <v>1.2740069864476602</v>
      </c>
      <c r="G2">
        <v>0.91011761973535843</v>
      </c>
      <c r="H2">
        <v>0.96313151149263676</v>
      </c>
      <c r="I2">
        <v>0.93336196185789044</v>
      </c>
      <c r="K2" s="13" t="s">
        <v>80</v>
      </c>
      <c r="L2" s="13"/>
      <c r="M2">
        <v>161</v>
      </c>
      <c r="N2" s="2">
        <v>-8.0603072818084094</v>
      </c>
      <c r="O2" s="2">
        <v>-17.493799295762102</v>
      </c>
      <c r="P2" s="2">
        <v>27.40069864476602</v>
      </c>
      <c r="Q2" s="2">
        <v>-8.9882380264641561</v>
      </c>
      <c r="R2" s="2">
        <v>-3.686848850736324</v>
      </c>
      <c r="S2" s="2">
        <v>-6.6638038142109561</v>
      </c>
    </row>
    <row r="3" spans="1:19" x14ac:dyDescent="0.45">
      <c r="A3">
        <v>37</v>
      </c>
      <c r="B3" s="8" t="s">
        <v>27</v>
      </c>
      <c r="C3">
        <v>196</v>
      </c>
      <c r="D3">
        <v>1.0105022990002075</v>
      </c>
      <c r="E3">
        <v>0.68986576553539947</v>
      </c>
      <c r="F3">
        <v>1.2178361563535234</v>
      </c>
      <c r="G3">
        <v>1.0061862544309366</v>
      </c>
      <c r="H3">
        <v>1.1007091728381977</v>
      </c>
      <c r="I3">
        <v>1.0486899832630798</v>
      </c>
      <c r="K3" s="16" t="s">
        <v>80</v>
      </c>
      <c r="M3">
        <v>196</v>
      </c>
      <c r="N3" s="2">
        <v>1.0502299000207493</v>
      </c>
      <c r="O3" s="2">
        <v>-31.013423446460052</v>
      </c>
      <c r="P3" s="2">
        <v>21.783615635352337</v>
      </c>
      <c r="Q3" s="2">
        <v>0.61862544309365664</v>
      </c>
      <c r="R3" s="2">
        <v>10.070917283819769</v>
      </c>
      <c r="S3" s="2">
        <v>4.8689983263079828</v>
      </c>
    </row>
    <row r="4" spans="1:19" x14ac:dyDescent="0.45">
      <c r="A4">
        <v>124</v>
      </c>
      <c r="B4" s="8" t="s">
        <v>48</v>
      </c>
      <c r="C4">
        <v>175</v>
      </c>
      <c r="D4">
        <v>0.97756277962894922</v>
      </c>
      <c r="E4">
        <v>0.80148595151928759</v>
      </c>
      <c r="F4">
        <v>1.2044273801214966</v>
      </c>
      <c r="G4">
        <v>1.0084149376564022</v>
      </c>
      <c r="H4">
        <v>1.04179558117544</v>
      </c>
      <c r="I4">
        <v>1.0231424928777721</v>
      </c>
      <c r="K4" s="13" t="s">
        <v>80</v>
      </c>
      <c r="L4" s="13"/>
      <c r="M4">
        <v>175</v>
      </c>
      <c r="N4" s="2">
        <v>-2.2437220371050781</v>
      </c>
      <c r="O4" s="2">
        <v>-19.85140484807124</v>
      </c>
      <c r="P4" s="2">
        <v>20.442738012149665</v>
      </c>
      <c r="Q4" s="2">
        <v>0.84149376564022216</v>
      </c>
      <c r="R4" s="2">
        <v>4.1795581175440022</v>
      </c>
      <c r="S4" s="2">
        <v>2.3142492877772147</v>
      </c>
    </row>
    <row r="5" spans="1:19" x14ac:dyDescent="0.45">
      <c r="A5">
        <v>5</v>
      </c>
      <c r="B5" s="8" t="s">
        <v>17</v>
      </c>
      <c r="C5">
        <v>181</v>
      </c>
      <c r="D5">
        <v>0.94400311732223896</v>
      </c>
      <c r="E5">
        <v>0.87800860901200062</v>
      </c>
      <c r="F5">
        <v>1.1792884329194722</v>
      </c>
      <c r="G5">
        <v>0.92863720795401661</v>
      </c>
      <c r="H5">
        <v>1.025365163054285</v>
      </c>
      <c r="I5">
        <v>0.97268954945945962</v>
      </c>
      <c r="K5" t="s">
        <v>80</v>
      </c>
      <c r="L5" t="s">
        <v>80</v>
      </c>
      <c r="M5">
        <v>181</v>
      </c>
      <c r="N5" s="2">
        <v>-5.599688267776104</v>
      </c>
      <c r="O5" s="2">
        <v>-12.199139098799938</v>
      </c>
      <c r="P5" s="2">
        <v>17.928843291947217</v>
      </c>
      <c r="Q5" s="2">
        <v>-7.1362792045983392</v>
      </c>
      <c r="R5" s="2">
        <v>2.5365163054285045</v>
      </c>
      <c r="S5" s="2">
        <v>-2.7310450540540376</v>
      </c>
    </row>
    <row r="6" spans="1:19" hidden="1" x14ac:dyDescent="0.45">
      <c r="A6">
        <v>16</v>
      </c>
      <c r="B6" s="7" t="s">
        <v>20</v>
      </c>
      <c r="C6">
        <v>123</v>
      </c>
      <c r="D6">
        <v>0.81860352082867016</v>
      </c>
      <c r="E6">
        <v>1.1172693016465054</v>
      </c>
      <c r="F6">
        <v>1.1743854428321334</v>
      </c>
      <c r="G6">
        <v>0.92680902765802153</v>
      </c>
      <c r="H6">
        <v>1.1622525209066674</v>
      </c>
      <c r="I6">
        <v>1.0280348111419437</v>
      </c>
      <c r="J6" t="s">
        <v>100</v>
      </c>
      <c r="K6" t="s">
        <v>89</v>
      </c>
      <c r="L6" t="s">
        <v>80</v>
      </c>
      <c r="M6">
        <v>123</v>
      </c>
      <c r="N6" s="2">
        <v>-18.139647917132983</v>
      </c>
      <c r="O6" s="2">
        <v>11.72693016465054</v>
      </c>
      <c r="P6" s="2">
        <v>17.438544283213343</v>
      </c>
      <c r="Q6" s="2">
        <v>-7.3190972341978462</v>
      </c>
      <c r="R6" s="2">
        <v>16.225252090666743</v>
      </c>
      <c r="S6" s="2">
        <v>2.8034811141943727</v>
      </c>
    </row>
    <row r="7" spans="1:19" x14ac:dyDescent="0.45">
      <c r="A7">
        <v>212</v>
      </c>
      <c r="B7" s="8" t="s">
        <v>65</v>
      </c>
      <c r="C7">
        <v>225</v>
      </c>
      <c r="D7">
        <v>0.96528075731183949</v>
      </c>
      <c r="E7">
        <v>0.87705993141705396</v>
      </c>
      <c r="F7">
        <v>1.1590921646737327</v>
      </c>
      <c r="G7">
        <v>1.0117518396053786</v>
      </c>
      <c r="H7">
        <v>1.1404257768937742</v>
      </c>
      <c r="I7">
        <v>1.0683274505173421</v>
      </c>
      <c r="K7" t="s">
        <v>80</v>
      </c>
      <c r="L7" t="s">
        <v>80</v>
      </c>
      <c r="M7">
        <v>225</v>
      </c>
      <c r="N7" s="2">
        <v>-3.4719242688160512</v>
      </c>
      <c r="O7" s="2">
        <v>-12.294006858294605</v>
      </c>
      <c r="P7" s="2">
        <v>15.909216467373266</v>
      </c>
      <c r="Q7" s="2">
        <v>1.1751839605378622</v>
      </c>
      <c r="R7" s="2">
        <v>14.042577689377422</v>
      </c>
      <c r="S7" s="2">
        <v>6.8327450517342125</v>
      </c>
    </row>
    <row r="8" spans="1:19" hidden="1" x14ac:dyDescent="0.45">
      <c r="A8">
        <v>32</v>
      </c>
      <c r="B8" s="8" t="s">
        <v>25</v>
      </c>
      <c r="C8">
        <v>351</v>
      </c>
      <c r="D8">
        <v>1.0035860768343965</v>
      </c>
      <c r="E8">
        <v>0.82289246232226487</v>
      </c>
      <c r="F8">
        <v>1.1580078967748817</v>
      </c>
      <c r="G8">
        <v>1.0202196854059964</v>
      </c>
      <c r="H8">
        <v>1.1003760113508467</v>
      </c>
      <c r="I8">
        <v>1.0553922619008744</v>
      </c>
      <c r="J8" t="s">
        <v>92</v>
      </c>
      <c r="K8" t="s">
        <v>88</v>
      </c>
      <c r="L8" t="s">
        <v>80</v>
      </c>
      <c r="M8">
        <v>351</v>
      </c>
      <c r="N8" s="2">
        <v>0.35860768343964899</v>
      </c>
      <c r="O8" s="2">
        <v>-17.710753767773511</v>
      </c>
      <c r="P8" s="2">
        <v>15.800789677488169</v>
      </c>
      <c r="Q8" s="2">
        <v>2.021968540599639</v>
      </c>
      <c r="R8" s="2">
        <v>10.037601135084673</v>
      </c>
      <c r="S8" s="2">
        <v>5.5392261900874429</v>
      </c>
    </row>
    <row r="9" spans="1:19" x14ac:dyDescent="0.45">
      <c r="A9">
        <v>122</v>
      </c>
      <c r="B9" s="8" t="s">
        <v>47</v>
      </c>
      <c r="C9">
        <v>246</v>
      </c>
      <c r="D9">
        <v>0.9755553569348393</v>
      </c>
      <c r="E9">
        <v>0.87933202148288214</v>
      </c>
      <c r="F9">
        <v>1.1564990353926317</v>
      </c>
      <c r="G9">
        <v>0.91458034632945961</v>
      </c>
      <c r="H9">
        <v>1.0311299330692718</v>
      </c>
      <c r="I9">
        <v>0.96414862122092648</v>
      </c>
      <c r="K9" t="s">
        <v>80</v>
      </c>
      <c r="L9" t="s">
        <v>80</v>
      </c>
      <c r="M9">
        <v>246</v>
      </c>
      <c r="N9" s="2">
        <v>-2.4444643065160698</v>
      </c>
      <c r="O9" s="2">
        <v>-12.066797851711787</v>
      </c>
      <c r="P9" s="2">
        <v>15.649903539263166</v>
      </c>
      <c r="Q9" s="2">
        <v>-8.5419653670540381</v>
      </c>
      <c r="R9" s="2">
        <v>3.1129933069271809</v>
      </c>
      <c r="S9" s="2">
        <v>-3.5851378779073517</v>
      </c>
    </row>
    <row r="10" spans="1:19" hidden="1" x14ac:dyDescent="0.45">
      <c r="A10">
        <v>223</v>
      </c>
      <c r="B10" s="8" t="s">
        <v>68</v>
      </c>
      <c r="C10">
        <v>164</v>
      </c>
      <c r="D10">
        <v>1.0111497575680173</v>
      </c>
      <c r="E10">
        <v>0.79984832261936301</v>
      </c>
      <c r="F10">
        <v>1.1537894950238721</v>
      </c>
      <c r="G10">
        <v>0.93773355468546016</v>
      </c>
      <c r="H10">
        <v>0.97236741966251206</v>
      </c>
      <c r="I10">
        <v>0.95349239867857949</v>
      </c>
      <c r="J10" t="s">
        <v>92</v>
      </c>
      <c r="K10" t="s">
        <v>88</v>
      </c>
      <c r="L10" t="s">
        <v>80</v>
      </c>
      <c r="M10">
        <v>164</v>
      </c>
      <c r="N10" s="2">
        <v>1.1149757568017282</v>
      </c>
      <c r="O10" s="2">
        <v>-20.015167738063699</v>
      </c>
      <c r="P10" s="2">
        <v>15.378949502387208</v>
      </c>
      <c r="Q10" s="2">
        <v>-6.2266445314539842</v>
      </c>
      <c r="R10" s="2">
        <v>-2.7632580337487944</v>
      </c>
      <c r="S10" s="2">
        <v>-4.6507601321420511</v>
      </c>
    </row>
    <row r="11" spans="1:19" x14ac:dyDescent="0.45">
      <c r="A11">
        <v>180</v>
      </c>
      <c r="B11" s="8" t="s">
        <v>59</v>
      </c>
      <c r="C11">
        <v>195</v>
      </c>
      <c r="D11">
        <v>0.97700159585067259</v>
      </c>
      <c r="E11">
        <v>0.87416859383697409</v>
      </c>
      <c r="F11">
        <v>1.146925020311129</v>
      </c>
      <c r="G11">
        <v>1.0166708557481605</v>
      </c>
      <c r="H11">
        <v>1.073167508719354</v>
      </c>
      <c r="I11">
        <v>1.04125463961332</v>
      </c>
      <c r="K11" t="s">
        <v>80</v>
      </c>
      <c r="L11" t="s">
        <v>80</v>
      </c>
      <c r="M11">
        <v>195</v>
      </c>
      <c r="N11" s="2">
        <v>-2.2998404149327412</v>
      </c>
      <c r="O11" s="2">
        <v>-12.58314061630259</v>
      </c>
      <c r="P11" s="2">
        <v>14.692502031112898</v>
      </c>
      <c r="Q11" s="2">
        <v>1.6670855748160518</v>
      </c>
      <c r="R11" s="2">
        <v>7.3167508719353958</v>
      </c>
      <c r="S11" s="2">
        <v>4.1254639613319988</v>
      </c>
    </row>
    <row r="12" spans="1:19" hidden="1" x14ac:dyDescent="0.45">
      <c r="A12">
        <v>274</v>
      </c>
      <c r="B12" s="7" t="s">
        <v>75</v>
      </c>
      <c r="C12">
        <v>355</v>
      </c>
      <c r="D12">
        <v>0.81732889461821978</v>
      </c>
      <c r="E12">
        <v>1.1620411194007294</v>
      </c>
      <c r="F12">
        <v>1.1393074957202096</v>
      </c>
      <c r="G12">
        <v>0.95592593495492972</v>
      </c>
      <c r="H12">
        <v>1.0966081168282742</v>
      </c>
      <c r="I12">
        <v>1.0161230267726868</v>
      </c>
      <c r="J12" t="s">
        <v>100</v>
      </c>
      <c r="K12" t="s">
        <v>89</v>
      </c>
      <c r="L12" s="16" t="s">
        <v>121</v>
      </c>
      <c r="M12">
        <v>355</v>
      </c>
      <c r="N12" s="2">
        <v>-18.267110538178024</v>
      </c>
      <c r="O12" s="2">
        <v>16.204111940072941</v>
      </c>
      <c r="P12" s="2">
        <v>13.930749572020961</v>
      </c>
      <c r="Q12" s="2">
        <v>-4.4074065045070281</v>
      </c>
      <c r="R12" s="2">
        <v>9.6608116828274184</v>
      </c>
      <c r="S12" s="2">
        <v>1.6123026772686844</v>
      </c>
    </row>
    <row r="13" spans="1:19" hidden="1" x14ac:dyDescent="0.45">
      <c r="A13">
        <v>40</v>
      </c>
      <c r="B13" s="7" t="s">
        <v>28</v>
      </c>
      <c r="C13">
        <v>321</v>
      </c>
      <c r="D13">
        <v>0.90855198400750126</v>
      </c>
      <c r="E13">
        <v>0.99981904944409106</v>
      </c>
      <c r="F13">
        <v>1.1328356939365885</v>
      </c>
      <c r="G13">
        <v>0.90650331180468502</v>
      </c>
      <c r="H13">
        <v>1.0695939181293712</v>
      </c>
      <c r="I13">
        <v>0.97798807196227777</v>
      </c>
      <c r="J13" t="s">
        <v>100</v>
      </c>
      <c r="K13" t="s">
        <v>89</v>
      </c>
      <c r="M13">
        <v>321</v>
      </c>
      <c r="N13" s="2">
        <v>-9.1448015992498739</v>
      </c>
      <c r="O13" s="2">
        <v>-1.8095055590894304E-2</v>
      </c>
      <c r="P13" s="2">
        <v>13.283569393658844</v>
      </c>
      <c r="Q13" s="2">
        <v>-9.3496688195314981</v>
      </c>
      <c r="R13" s="2">
        <v>6.9593918129371213</v>
      </c>
      <c r="S13" s="2">
        <v>-2.2011928037722228</v>
      </c>
    </row>
    <row r="14" spans="1:19" hidden="1" x14ac:dyDescent="0.45">
      <c r="A14">
        <v>162</v>
      </c>
      <c r="B14" s="8" t="s">
        <v>57</v>
      </c>
      <c r="C14">
        <v>485</v>
      </c>
      <c r="D14">
        <v>1.0135783741778575</v>
      </c>
      <c r="E14">
        <v>0.83472107317067978</v>
      </c>
      <c r="F14">
        <v>1.1176434212000035</v>
      </c>
      <c r="G14">
        <v>1.025980064765297</v>
      </c>
      <c r="H14">
        <v>1.1488522561883594</v>
      </c>
      <c r="I14">
        <v>1.0793955252467886</v>
      </c>
      <c r="J14" t="s">
        <v>92</v>
      </c>
      <c r="K14" t="s">
        <v>88</v>
      </c>
      <c r="M14">
        <v>485</v>
      </c>
      <c r="N14" s="2">
        <v>1.3578374177857455</v>
      </c>
      <c r="O14" s="2">
        <v>-16.52789268293202</v>
      </c>
      <c r="P14" s="2">
        <v>11.764342120000348</v>
      </c>
      <c r="Q14" s="2">
        <v>2.5980064765297017</v>
      </c>
      <c r="R14" s="2">
        <v>14.885225618835939</v>
      </c>
      <c r="S14" s="2">
        <v>7.9395525246788612</v>
      </c>
    </row>
    <row r="15" spans="1:19" x14ac:dyDescent="0.45">
      <c r="A15">
        <v>35</v>
      </c>
      <c r="B15" s="8" t="s">
        <v>26</v>
      </c>
      <c r="C15">
        <v>214</v>
      </c>
      <c r="D15">
        <v>0.9664999937648413</v>
      </c>
      <c r="E15">
        <v>0.89881755210587344</v>
      </c>
      <c r="F15">
        <v>1.1149299325611366</v>
      </c>
      <c r="G15">
        <v>1.0532609168747684</v>
      </c>
      <c r="H15">
        <v>1.1093618659828699</v>
      </c>
      <c r="I15">
        <v>1.0791680018605949</v>
      </c>
      <c r="K15" s="16" t="s">
        <v>80</v>
      </c>
      <c r="M15">
        <v>214</v>
      </c>
      <c r="N15" s="2">
        <v>-3.3500006235158697</v>
      </c>
      <c r="O15" s="2">
        <v>-10.118244789412657</v>
      </c>
      <c r="P15" s="2">
        <v>11.49299325611366</v>
      </c>
      <c r="Q15" s="2">
        <v>5.3260916874768416</v>
      </c>
      <c r="R15" s="2">
        <v>10.936186598286991</v>
      </c>
      <c r="S15" s="2">
        <v>7.9168001860594917</v>
      </c>
    </row>
    <row r="16" spans="1:19" hidden="1" x14ac:dyDescent="0.45">
      <c r="A16">
        <v>232</v>
      </c>
      <c r="B16" s="7" t="s">
        <v>69</v>
      </c>
      <c r="C16">
        <v>146</v>
      </c>
      <c r="D16">
        <v>0.85864316600124524</v>
      </c>
      <c r="E16">
        <v>1.104686280572551</v>
      </c>
      <c r="F16">
        <v>1.1027391657329149</v>
      </c>
      <c r="G16">
        <v>0.8511741598095186</v>
      </c>
      <c r="H16">
        <v>1.0233840018908351</v>
      </c>
      <c r="I16">
        <v>0.92983062218009493</v>
      </c>
      <c r="J16" t="s">
        <v>100</v>
      </c>
      <c r="K16" t="s">
        <v>89</v>
      </c>
      <c r="M16">
        <v>146</v>
      </c>
      <c r="N16" s="2">
        <v>-14.135683399875475</v>
      </c>
      <c r="O16" s="2">
        <v>10.468628057255103</v>
      </c>
      <c r="P16" s="2">
        <v>10.273916573291487</v>
      </c>
      <c r="Q16" s="2">
        <v>-14.882584019048139</v>
      </c>
      <c r="R16" s="2">
        <v>2.3384001890835115</v>
      </c>
      <c r="S16" s="2">
        <v>-7.0169377819905066</v>
      </c>
    </row>
    <row r="17" spans="1:19" hidden="1" x14ac:dyDescent="0.45">
      <c r="A17">
        <v>111</v>
      </c>
      <c r="B17" s="6" t="s">
        <v>43</v>
      </c>
      <c r="C17">
        <v>183</v>
      </c>
      <c r="D17">
        <v>1.0714533564981992</v>
      </c>
      <c r="E17">
        <v>0.75094825730793957</v>
      </c>
      <c r="F17">
        <v>1.0952714124118408</v>
      </c>
      <c r="G17">
        <v>0.97761433402109099</v>
      </c>
      <c r="H17">
        <v>1.0557834519310363</v>
      </c>
      <c r="I17">
        <v>1.0132211844387464</v>
      </c>
      <c r="K17" t="s">
        <v>88</v>
      </c>
      <c r="M17">
        <v>183</v>
      </c>
      <c r="N17" s="2">
        <v>7.1453356498199172</v>
      </c>
      <c r="O17" s="2">
        <v>-24.905174269206043</v>
      </c>
      <c r="P17" s="2">
        <v>9.5271412411840792</v>
      </c>
      <c r="Q17" s="2">
        <v>-2.2385665978909008</v>
      </c>
      <c r="R17" s="2">
        <v>5.5783451931036288</v>
      </c>
      <c r="S17" s="2">
        <v>1.3221184438746425</v>
      </c>
    </row>
    <row r="18" spans="1:19" hidden="1" x14ac:dyDescent="0.45">
      <c r="A18">
        <v>118</v>
      </c>
      <c r="B18" s="7" t="s">
        <v>46</v>
      </c>
      <c r="C18">
        <v>181</v>
      </c>
      <c r="D18">
        <v>0.90161044439925675</v>
      </c>
      <c r="E18">
        <v>1.0698467801960425</v>
      </c>
      <c r="F18">
        <v>1.0945169299336752</v>
      </c>
      <c r="G18">
        <v>0.90146759932939668</v>
      </c>
      <c r="H18">
        <v>0.96501128214538046</v>
      </c>
      <c r="I18">
        <v>0.92858409522257535</v>
      </c>
      <c r="J18" t="s">
        <v>100</v>
      </c>
      <c r="K18" t="s">
        <v>89</v>
      </c>
      <c r="M18">
        <v>181</v>
      </c>
      <c r="N18" s="2">
        <v>-9.838955560074325</v>
      </c>
      <c r="O18" s="2">
        <v>6.9846780196042513</v>
      </c>
      <c r="P18" s="2">
        <v>9.4516929933675229</v>
      </c>
      <c r="Q18" s="2">
        <v>-9.853240067060332</v>
      </c>
      <c r="R18" s="2">
        <v>-3.4988717854619544</v>
      </c>
      <c r="S18" s="2">
        <v>-7.141590477742465</v>
      </c>
    </row>
    <row r="19" spans="1:19" hidden="1" x14ac:dyDescent="0.45">
      <c r="A19">
        <v>146</v>
      </c>
      <c r="B19" s="6" t="s">
        <v>52</v>
      </c>
      <c r="C19">
        <v>275</v>
      </c>
      <c r="D19">
        <v>1.0785292915766957</v>
      </c>
      <c r="E19">
        <v>0.76998021418012574</v>
      </c>
      <c r="F19">
        <v>1.0936665816403772</v>
      </c>
      <c r="G19">
        <v>1.0061171076914572</v>
      </c>
      <c r="H19">
        <v>1.0195843521621677</v>
      </c>
      <c r="I19">
        <v>1.0120853833956212</v>
      </c>
      <c r="K19" t="s">
        <v>88</v>
      </c>
      <c r="M19">
        <v>275</v>
      </c>
      <c r="N19" s="2">
        <v>7.8529291576695748</v>
      </c>
      <c r="O19" s="2">
        <v>-23.001978581987427</v>
      </c>
      <c r="P19" s="2">
        <v>9.3666581640377231</v>
      </c>
      <c r="Q19" s="2">
        <v>0.61171076914572353</v>
      </c>
      <c r="R19" s="2">
        <v>1.9584352162167695</v>
      </c>
      <c r="S19" s="2">
        <v>1.2085383395621152</v>
      </c>
    </row>
    <row r="20" spans="1:19" hidden="1" x14ac:dyDescent="0.45">
      <c r="A20">
        <v>105</v>
      </c>
      <c r="B20" s="6" t="s">
        <v>41</v>
      </c>
      <c r="C20">
        <v>294</v>
      </c>
      <c r="D20">
        <v>1.0324500463323372</v>
      </c>
      <c r="E20">
        <v>0.84608415250040414</v>
      </c>
      <c r="F20">
        <v>1.0917898751365041</v>
      </c>
      <c r="G20">
        <v>0.96939432019958061</v>
      </c>
      <c r="H20">
        <v>1.0208827185931468</v>
      </c>
      <c r="I20">
        <v>0.9922256429828844</v>
      </c>
      <c r="K20" t="s">
        <v>88</v>
      </c>
      <c r="M20">
        <v>294</v>
      </c>
      <c r="N20" s="2">
        <v>3.2450046332337168</v>
      </c>
      <c r="O20" s="2">
        <v>-15.391584749959586</v>
      </c>
      <c r="P20" s="2">
        <v>9.1789875136504051</v>
      </c>
      <c r="Q20" s="2">
        <v>-3.0605679800419394</v>
      </c>
      <c r="R20" s="2">
        <v>2.0882718593146832</v>
      </c>
      <c r="S20" s="2">
        <v>-0.77743570171155962</v>
      </c>
    </row>
    <row r="21" spans="1:19" hidden="1" x14ac:dyDescent="0.45">
      <c r="A21">
        <v>201</v>
      </c>
      <c r="B21" s="6" t="s">
        <v>61</v>
      </c>
      <c r="C21">
        <v>321</v>
      </c>
      <c r="D21">
        <v>1.0305717371050371</v>
      </c>
      <c r="E21">
        <v>0.85270851074059295</v>
      </c>
      <c r="F21">
        <v>1.0894640914010398</v>
      </c>
      <c r="G21">
        <v>1.0285170768684582</v>
      </c>
      <c r="H21">
        <v>1.024719373039761</v>
      </c>
      <c r="I21">
        <v>1.0268376303767714</v>
      </c>
      <c r="K21" t="s">
        <v>88</v>
      </c>
      <c r="M21">
        <v>321</v>
      </c>
      <c r="N21" s="2">
        <v>3.0571737105037133</v>
      </c>
      <c r="O21" s="2">
        <v>-14.729148925940706</v>
      </c>
      <c r="P21" s="2">
        <v>8.9464091401039845</v>
      </c>
      <c r="Q21" s="2">
        <v>2.8517076868458169</v>
      </c>
      <c r="R21" s="2">
        <v>2.4719373039761017</v>
      </c>
      <c r="S21" s="2">
        <v>2.6837630376771449</v>
      </c>
    </row>
    <row r="22" spans="1:19" hidden="1" x14ac:dyDescent="0.45">
      <c r="A22">
        <v>107</v>
      </c>
      <c r="B22" s="6" t="s">
        <v>42</v>
      </c>
      <c r="C22">
        <v>183</v>
      </c>
      <c r="D22">
        <v>1.0472619914237042</v>
      </c>
      <c r="E22">
        <v>0.82752635162544042</v>
      </c>
      <c r="F22">
        <v>1.0828588031116284</v>
      </c>
      <c r="G22">
        <v>0.92012722061808705</v>
      </c>
      <c r="H22">
        <v>0.92215087209956514</v>
      </c>
      <c r="I22">
        <v>0.92102244431787095</v>
      </c>
      <c r="K22" t="s">
        <v>88</v>
      </c>
      <c r="M22">
        <v>183</v>
      </c>
      <c r="N22" s="2">
        <v>4.7261991423704242</v>
      </c>
      <c r="O22" s="2">
        <v>-17.247364837455958</v>
      </c>
      <c r="P22" s="2">
        <v>8.2858803111628418</v>
      </c>
      <c r="Q22" s="2">
        <v>-7.9872779381912951</v>
      </c>
      <c r="R22" s="2">
        <v>-7.7849127900434851</v>
      </c>
      <c r="S22" s="2">
        <v>-7.8977555682129053</v>
      </c>
    </row>
    <row r="23" spans="1:19" hidden="1" x14ac:dyDescent="0.45">
      <c r="A23">
        <v>154</v>
      </c>
      <c r="B23" s="6" t="s">
        <v>54</v>
      </c>
      <c r="C23">
        <v>354</v>
      </c>
      <c r="D23">
        <v>1.0364551201812557</v>
      </c>
      <c r="E23">
        <v>0.86678413983807412</v>
      </c>
      <c r="F23">
        <v>1.0613725826280289</v>
      </c>
      <c r="G23">
        <v>0.97696159777576996</v>
      </c>
      <c r="H23">
        <v>0.9930640436022754</v>
      </c>
      <c r="I23">
        <v>0.98384803771453277</v>
      </c>
      <c r="K23" t="s">
        <v>88</v>
      </c>
      <c r="M23">
        <v>354</v>
      </c>
      <c r="N23" s="2">
        <v>3.645512018125574</v>
      </c>
      <c r="O23" s="2">
        <v>-13.321586016192589</v>
      </c>
      <c r="P23" s="2">
        <v>6.1372582628028916</v>
      </c>
      <c r="Q23" s="2">
        <v>-2.3038402224230037</v>
      </c>
      <c r="R23" s="2">
        <v>-0.69359563977245964</v>
      </c>
      <c r="S23" s="2">
        <v>-1.6151962285467225</v>
      </c>
    </row>
    <row r="24" spans="1:19" hidden="1" x14ac:dyDescent="0.45">
      <c r="A24">
        <v>259</v>
      </c>
      <c r="B24" s="6" t="s">
        <v>73</v>
      </c>
      <c r="C24">
        <v>354</v>
      </c>
      <c r="D24">
        <v>1.0823442698474806</v>
      </c>
      <c r="E24">
        <v>0.8012418233761659</v>
      </c>
      <c r="F24">
        <v>1.0551280893753547</v>
      </c>
      <c r="G24">
        <v>1.0027503433135989</v>
      </c>
      <c r="H24">
        <v>0.98868188112723432</v>
      </c>
      <c r="I24">
        <v>0.99661743659442337</v>
      </c>
      <c r="K24" t="s">
        <v>88</v>
      </c>
      <c r="M24">
        <v>354</v>
      </c>
      <c r="N24" s="2">
        <v>8.2344269847480547</v>
      </c>
      <c r="O24" s="2">
        <v>-19.875817662383412</v>
      </c>
      <c r="P24" s="2">
        <v>5.5128089375354739</v>
      </c>
      <c r="Q24" s="2">
        <v>0.2750343313598913</v>
      </c>
      <c r="R24" s="2">
        <v>-1.1318118872765681</v>
      </c>
      <c r="S24" s="2">
        <v>-0.33825634055766329</v>
      </c>
    </row>
    <row r="25" spans="1:19" hidden="1" x14ac:dyDescent="0.45">
      <c r="A25">
        <v>87</v>
      </c>
      <c r="B25" s="7" t="s">
        <v>37</v>
      </c>
      <c r="C25">
        <v>345</v>
      </c>
      <c r="D25">
        <v>0.85227014469331752</v>
      </c>
      <c r="E25">
        <v>1.1847723503614449</v>
      </c>
      <c r="F25">
        <v>1.0516425883835865</v>
      </c>
      <c r="G25">
        <v>0.90204483757265408</v>
      </c>
      <c r="H25">
        <v>1.0183565719970635</v>
      </c>
      <c r="I25">
        <v>0.95292181687603106</v>
      </c>
      <c r="J25" t="s">
        <v>100</v>
      </c>
      <c r="K25" t="s">
        <v>89</v>
      </c>
      <c r="L25" s="16" t="s">
        <v>121</v>
      </c>
      <c r="M25">
        <v>345</v>
      </c>
      <c r="N25" s="2">
        <v>-14.772985530668247</v>
      </c>
      <c r="O25" s="2">
        <v>18.477235036144492</v>
      </c>
      <c r="P25" s="2">
        <v>5.1642588383586485</v>
      </c>
      <c r="Q25" s="2">
        <v>-9.7955162427345925</v>
      </c>
      <c r="R25" s="2">
        <v>1.8356571997063531</v>
      </c>
      <c r="S25" s="2">
        <v>-4.7078183123968937</v>
      </c>
    </row>
    <row r="26" spans="1:19" hidden="1" x14ac:dyDescent="0.45">
      <c r="A26">
        <v>202</v>
      </c>
      <c r="B26" s="6" t="s">
        <v>62</v>
      </c>
      <c r="C26">
        <v>150</v>
      </c>
      <c r="D26">
        <v>1.0587020577124664</v>
      </c>
      <c r="E26">
        <v>0.84900533895457186</v>
      </c>
      <c r="F26">
        <v>1.0489843380504027</v>
      </c>
      <c r="G26">
        <v>0.96481395892718458</v>
      </c>
      <c r="H26">
        <v>0.90581571388029192</v>
      </c>
      <c r="I26">
        <v>0.9397209542567212</v>
      </c>
      <c r="K26" t="s">
        <v>88</v>
      </c>
      <c r="M26">
        <v>150</v>
      </c>
      <c r="N26" s="2">
        <v>5.8702057712466393</v>
      </c>
      <c r="O26" s="2">
        <v>-15.099466104542813</v>
      </c>
      <c r="P26" s="2">
        <v>4.8984338050402698</v>
      </c>
      <c r="Q26" s="2">
        <v>-3.5186041072815422</v>
      </c>
      <c r="R26" s="2">
        <v>-9.4184286119708087</v>
      </c>
      <c r="S26" s="2">
        <v>-6.0279045743278807</v>
      </c>
    </row>
    <row r="27" spans="1:19" hidden="1" x14ac:dyDescent="0.45">
      <c r="A27">
        <v>272</v>
      </c>
      <c r="B27" s="7" t="s">
        <v>74</v>
      </c>
      <c r="C27">
        <v>233</v>
      </c>
      <c r="D27">
        <v>0.86327849446020555</v>
      </c>
      <c r="E27">
        <v>1.1711215599309659</v>
      </c>
      <c r="F27">
        <v>1.0429627386486118</v>
      </c>
      <c r="G27">
        <v>0.95111475249893396</v>
      </c>
      <c r="H27">
        <v>1.0730173580425573</v>
      </c>
      <c r="I27">
        <v>1.0050606107424569</v>
      </c>
      <c r="J27" t="s">
        <v>100</v>
      </c>
      <c r="K27" t="s">
        <v>89</v>
      </c>
      <c r="L27" s="16" t="s">
        <v>121</v>
      </c>
      <c r="M27">
        <v>233</v>
      </c>
      <c r="N27" s="2">
        <v>-13.672150553979446</v>
      </c>
      <c r="O27" s="2">
        <v>17.112155993096589</v>
      </c>
      <c r="P27" s="2">
        <v>4.2962738648611776</v>
      </c>
      <c r="Q27" s="2">
        <v>-4.8885247501066047</v>
      </c>
      <c r="R27" s="2">
        <v>7.3017358042557268</v>
      </c>
      <c r="S27" s="2">
        <v>0.50606107424568947</v>
      </c>
    </row>
    <row r="28" spans="1:19" hidden="1" x14ac:dyDescent="0.45">
      <c r="A28">
        <v>19</v>
      </c>
      <c r="B28" s="6" t="s">
        <v>21</v>
      </c>
      <c r="C28">
        <v>528</v>
      </c>
      <c r="D28">
        <v>1.0339140464024512</v>
      </c>
      <c r="E28">
        <v>0.90245992401965169</v>
      </c>
      <c r="F28">
        <v>1.033053051606917</v>
      </c>
      <c r="G28">
        <v>0.98759747127089492</v>
      </c>
      <c r="H28">
        <v>0.94636647391597462</v>
      </c>
      <c r="I28">
        <v>0.9696830633499367</v>
      </c>
      <c r="K28" t="s">
        <v>88</v>
      </c>
      <c r="M28">
        <v>528</v>
      </c>
      <c r="N28" s="2">
        <v>3.3914046402451214</v>
      </c>
      <c r="O28" s="2">
        <v>-9.7540075980348302</v>
      </c>
      <c r="P28" s="2">
        <v>3.3053051606916961</v>
      </c>
      <c r="Q28" s="2">
        <v>-1.2402528729105078</v>
      </c>
      <c r="R28" s="2">
        <v>-5.363352608402538</v>
      </c>
      <c r="S28" s="2">
        <v>-3.0316936650063298</v>
      </c>
    </row>
    <row r="29" spans="1:19" hidden="1" x14ac:dyDescent="0.45">
      <c r="A29">
        <v>283</v>
      </c>
      <c r="B29" s="3" t="s">
        <v>78</v>
      </c>
      <c r="C29">
        <v>245</v>
      </c>
      <c r="D29">
        <v>1.1391141743816617</v>
      </c>
      <c r="E29">
        <v>0.76597809910652936</v>
      </c>
      <c r="F29">
        <v>0.98883939216658356</v>
      </c>
      <c r="G29">
        <v>1.0739248463498707</v>
      </c>
      <c r="H29">
        <v>0.98908624200677508</v>
      </c>
      <c r="I29">
        <v>1.0387750493052841</v>
      </c>
      <c r="J29" t="s">
        <v>84</v>
      </c>
      <c r="K29" t="s">
        <v>79</v>
      </c>
      <c r="M29">
        <v>245</v>
      </c>
      <c r="N29" s="2">
        <v>13.911417438166174</v>
      </c>
      <c r="O29" s="2">
        <v>-23.402190089347062</v>
      </c>
      <c r="P29" s="2">
        <v>-1.1160607833416436</v>
      </c>
      <c r="Q29" s="2">
        <v>7.3924846349870732</v>
      </c>
      <c r="R29" s="2">
        <v>-1.0913757993224915</v>
      </c>
      <c r="S29" s="2">
        <v>3.8775049305284082</v>
      </c>
    </row>
    <row r="30" spans="1:19" hidden="1" x14ac:dyDescent="0.45">
      <c r="A30">
        <v>83</v>
      </c>
      <c r="B30" s="5" t="s">
        <v>35</v>
      </c>
      <c r="C30">
        <v>466</v>
      </c>
      <c r="D30">
        <v>0.94196015764242758</v>
      </c>
      <c r="E30">
        <v>1.1213472760055758</v>
      </c>
      <c r="F30">
        <v>0.98622150902777372</v>
      </c>
      <c r="G30">
        <v>0.94864131784448336</v>
      </c>
      <c r="H30">
        <v>1.0001532682546288</v>
      </c>
      <c r="I30">
        <v>0.96987638444096735</v>
      </c>
      <c r="K30" t="s">
        <v>90</v>
      </c>
      <c r="M30">
        <v>466</v>
      </c>
      <c r="N30" s="2">
        <v>-5.8039842357572429</v>
      </c>
      <c r="O30" s="2">
        <v>12.134727600557582</v>
      </c>
      <c r="P30" s="2">
        <v>-1.3778490972226276</v>
      </c>
      <c r="Q30" s="2">
        <v>-5.135868215551664</v>
      </c>
      <c r="R30" s="2">
        <v>1.5326825462880223E-2</v>
      </c>
      <c r="S30" s="2">
        <v>-3.0123615559032646</v>
      </c>
    </row>
    <row r="31" spans="1:19" hidden="1" x14ac:dyDescent="0.45">
      <c r="A31">
        <v>46</v>
      </c>
      <c r="B31" s="5" t="s">
        <v>30</v>
      </c>
      <c r="C31">
        <v>120</v>
      </c>
      <c r="D31">
        <v>0.95850960186262679</v>
      </c>
      <c r="E31">
        <v>1.0979309564033537</v>
      </c>
      <c r="F31">
        <v>0.97644746922234449</v>
      </c>
      <c r="G31">
        <v>1.0314129811617392</v>
      </c>
      <c r="H31">
        <v>1.057468230543873</v>
      </c>
      <c r="I31">
        <v>1.0429130114270737</v>
      </c>
      <c r="K31" t="s">
        <v>90</v>
      </c>
      <c r="M31">
        <v>120</v>
      </c>
      <c r="N31" s="2">
        <v>-4.1490398137373212</v>
      </c>
      <c r="O31" s="2">
        <v>9.7930956403353697</v>
      </c>
      <c r="P31" s="2">
        <v>-2.3552530777655512</v>
      </c>
      <c r="Q31" s="2">
        <v>3.1412981161739184</v>
      </c>
      <c r="R31" s="2">
        <v>5.7468230543872956</v>
      </c>
      <c r="S31" s="2">
        <v>4.2913011427073711</v>
      </c>
    </row>
    <row r="32" spans="1:19" hidden="1" x14ac:dyDescent="0.45">
      <c r="A32">
        <v>247</v>
      </c>
      <c r="B32" s="5" t="s">
        <v>71</v>
      </c>
      <c r="C32">
        <v>276</v>
      </c>
      <c r="D32">
        <v>0.94408440943217531</v>
      </c>
      <c r="E32">
        <v>1.1225653585209507</v>
      </c>
      <c r="F32">
        <v>0.97309852713033607</v>
      </c>
      <c r="G32">
        <v>0.9694416100702089</v>
      </c>
      <c r="H32">
        <v>0.94798714205639567</v>
      </c>
      <c r="I32">
        <v>0.96030090363440512</v>
      </c>
      <c r="K32" t="s">
        <v>90</v>
      </c>
      <c r="M32">
        <v>276</v>
      </c>
      <c r="N32" s="2">
        <v>-5.5915590567824687</v>
      </c>
      <c r="O32" s="2">
        <v>12.256535852095073</v>
      </c>
      <c r="P32" s="2">
        <v>-2.6901472869663934</v>
      </c>
      <c r="Q32" s="2">
        <v>-3.0558389929791097</v>
      </c>
      <c r="R32" s="2">
        <v>-5.2012857943604329</v>
      </c>
      <c r="S32" s="2">
        <v>-3.9699096365594877</v>
      </c>
    </row>
    <row r="33" spans="1:19" hidden="1" x14ac:dyDescent="0.45">
      <c r="A33">
        <v>23</v>
      </c>
      <c r="B33" s="3" t="s">
        <v>23</v>
      </c>
      <c r="C33">
        <v>209</v>
      </c>
      <c r="D33">
        <v>1.083906631239814</v>
      </c>
      <c r="E33">
        <v>0.88470606761961257</v>
      </c>
      <c r="F33">
        <v>0.97298680244967573</v>
      </c>
      <c r="G33">
        <v>0.98781056760518593</v>
      </c>
      <c r="H33">
        <v>0.95488602651657983</v>
      </c>
      <c r="I33">
        <v>0.97352269791636248</v>
      </c>
      <c r="J33" t="s">
        <v>84</v>
      </c>
      <c r="K33" s="13" t="s">
        <v>79</v>
      </c>
      <c r="L33" s="13"/>
      <c r="M33">
        <v>209</v>
      </c>
      <c r="N33" s="2">
        <v>8.3906631239814011</v>
      </c>
      <c r="O33" s="2">
        <v>-11.529393238038743</v>
      </c>
      <c r="P33" s="2">
        <v>-2.7013197550324275</v>
      </c>
      <c r="Q33" s="2">
        <v>-1.218943239481407</v>
      </c>
      <c r="R33" s="2">
        <v>-4.5113973483420171</v>
      </c>
      <c r="S33" s="2">
        <v>-2.6477302083637522</v>
      </c>
    </row>
    <row r="34" spans="1:19" hidden="1" x14ac:dyDescent="0.45">
      <c r="A34">
        <v>114</v>
      </c>
      <c r="B34" s="3" t="s">
        <v>45</v>
      </c>
      <c r="C34">
        <v>194</v>
      </c>
      <c r="D34">
        <v>1.0866089737866904</v>
      </c>
      <c r="E34">
        <v>0.87403096712253681</v>
      </c>
      <c r="F34">
        <v>0.96844593236290089</v>
      </c>
      <c r="G34">
        <v>0.95196288913048466</v>
      </c>
      <c r="H34">
        <v>0.90009700780345425</v>
      </c>
      <c r="I34">
        <v>0.93062462368552135</v>
      </c>
      <c r="J34" t="s">
        <v>84</v>
      </c>
      <c r="K34" t="s">
        <v>79</v>
      </c>
      <c r="M34">
        <v>194</v>
      </c>
      <c r="N34" s="2">
        <v>8.6608973786690413</v>
      </c>
      <c r="O34" s="2">
        <v>-12.596903287746319</v>
      </c>
      <c r="P34" s="2">
        <v>-3.1554067637099115</v>
      </c>
      <c r="Q34" s="2">
        <v>-4.8037110869515338</v>
      </c>
      <c r="R34" s="2">
        <v>-9.9902992196545739</v>
      </c>
      <c r="S34" s="2">
        <v>-6.9375376314478654</v>
      </c>
    </row>
    <row r="35" spans="1:19" hidden="1" x14ac:dyDescent="0.45">
      <c r="A35">
        <v>26</v>
      </c>
      <c r="B35" t="s">
        <v>24</v>
      </c>
      <c r="C35">
        <v>260</v>
      </c>
      <c r="D35">
        <v>0.98329659447277795</v>
      </c>
      <c r="E35">
        <v>1.0645011079001827</v>
      </c>
      <c r="F35">
        <v>0.96715089957258049</v>
      </c>
      <c r="G35">
        <v>1.0103698483647381</v>
      </c>
      <c r="H35">
        <v>1.0657571346603987</v>
      </c>
      <c r="I35">
        <v>1.0352920564776054</v>
      </c>
      <c r="M35">
        <v>260</v>
      </c>
      <c r="N35" s="2">
        <v>-1.6703405527222048</v>
      </c>
      <c r="O35" s="2">
        <v>6.4501107900182708</v>
      </c>
      <c r="P35" s="2">
        <v>-3.2849100427419509</v>
      </c>
      <c r="Q35" s="2">
        <v>1.0369848364738088</v>
      </c>
      <c r="R35" s="2">
        <v>6.5757134660398675</v>
      </c>
      <c r="S35" s="2">
        <v>3.529205647760536</v>
      </c>
    </row>
    <row r="36" spans="1:19" hidden="1" x14ac:dyDescent="0.45">
      <c r="A36">
        <v>160</v>
      </c>
      <c r="B36" t="s">
        <v>56</v>
      </c>
      <c r="C36">
        <v>164</v>
      </c>
      <c r="D36">
        <v>1.0583528652632357</v>
      </c>
      <c r="E36">
        <v>0.94564981524324665</v>
      </c>
      <c r="F36">
        <v>0.9605544710534506</v>
      </c>
      <c r="G36">
        <v>0.95310628223226457</v>
      </c>
      <c r="H36">
        <v>0.91979398910585741</v>
      </c>
      <c r="I36">
        <v>0.93857450161498779</v>
      </c>
      <c r="J36" t="s">
        <v>87</v>
      </c>
      <c r="K36" t="s">
        <v>79</v>
      </c>
      <c r="M36">
        <v>164</v>
      </c>
      <c r="N36" s="2">
        <v>5.8352865263235687</v>
      </c>
      <c r="O36" s="2">
        <v>-5.435018475675335</v>
      </c>
      <c r="P36" s="2">
        <v>-3.9445528946549402</v>
      </c>
      <c r="Q36" s="2">
        <v>-4.6893717767735428</v>
      </c>
      <c r="R36" s="2">
        <v>-8.0206010894142583</v>
      </c>
      <c r="S36" s="2">
        <v>-6.1425498385012212</v>
      </c>
    </row>
    <row r="37" spans="1:19" hidden="1" x14ac:dyDescent="0.45">
      <c r="A37">
        <v>56</v>
      </c>
      <c r="B37" s="3" t="s">
        <v>32</v>
      </c>
      <c r="C37">
        <v>166</v>
      </c>
      <c r="D37">
        <v>1.0989406955332433</v>
      </c>
      <c r="E37">
        <v>0.88875503141006429</v>
      </c>
      <c r="F37">
        <v>0.95969712016290221</v>
      </c>
      <c r="G37">
        <v>1.042030187472571</v>
      </c>
      <c r="H37">
        <v>0.96833951112205696</v>
      </c>
      <c r="I37">
        <v>1.0091929642894573</v>
      </c>
      <c r="J37" t="s">
        <v>84</v>
      </c>
      <c r="K37" t="s">
        <v>79</v>
      </c>
      <c r="M37">
        <v>166</v>
      </c>
      <c r="N37" s="2">
        <v>9.894069553324325</v>
      </c>
      <c r="O37" s="2">
        <v>-11.12449685899357</v>
      </c>
      <c r="P37" s="2">
        <v>-4.0302879837097798</v>
      </c>
      <c r="Q37" s="2">
        <v>4.2030187472571034</v>
      </c>
      <c r="R37" s="2">
        <v>-3.1660488877943038</v>
      </c>
      <c r="S37" s="2">
        <v>0.91929642894572616</v>
      </c>
    </row>
    <row r="38" spans="1:19" hidden="1" x14ac:dyDescent="0.45">
      <c r="A38">
        <v>99</v>
      </c>
      <c r="B38" s="5" t="s">
        <v>39</v>
      </c>
      <c r="C38">
        <v>375</v>
      </c>
      <c r="D38">
        <v>0.93700799657417178</v>
      </c>
      <c r="E38">
        <v>1.1489722027402176</v>
      </c>
      <c r="F38">
        <v>0.95669227789507716</v>
      </c>
      <c r="G38">
        <v>1.0120787406529386</v>
      </c>
      <c r="H38">
        <v>1.0271691141926145</v>
      </c>
      <c r="I38">
        <v>1.0187850221371928</v>
      </c>
      <c r="K38" t="s">
        <v>90</v>
      </c>
      <c r="L38" s="16" t="s">
        <v>121</v>
      </c>
      <c r="M38">
        <v>375</v>
      </c>
      <c r="N38" s="2">
        <v>-6.2992003425828225</v>
      </c>
      <c r="O38" s="2">
        <v>14.897220274021761</v>
      </c>
      <c r="P38" s="2">
        <v>-4.3307722104922846</v>
      </c>
      <c r="Q38" s="2">
        <v>1.2078740652938569</v>
      </c>
      <c r="R38" s="2">
        <v>2.7169114192614474</v>
      </c>
      <c r="S38" s="2">
        <v>1.8785022137192797</v>
      </c>
    </row>
    <row r="39" spans="1:19" hidden="1" x14ac:dyDescent="0.45">
      <c r="A39">
        <v>234</v>
      </c>
      <c r="B39" s="3" t="s">
        <v>70</v>
      </c>
      <c r="C39">
        <v>204</v>
      </c>
      <c r="D39">
        <v>1.0936949637917532</v>
      </c>
      <c r="E39">
        <v>0.88382070987408601</v>
      </c>
      <c r="F39">
        <v>0.95238368353801528</v>
      </c>
      <c r="G39">
        <v>0.96482271701264055</v>
      </c>
      <c r="H39">
        <v>0.83991782802759796</v>
      </c>
      <c r="I39">
        <v>0.91278845922905094</v>
      </c>
      <c r="J39" t="s">
        <v>84</v>
      </c>
      <c r="K39" t="s">
        <v>79</v>
      </c>
      <c r="M39">
        <v>204</v>
      </c>
      <c r="N39" s="2">
        <v>9.3694963791753239</v>
      </c>
      <c r="O39" s="2">
        <v>-11.6179290125914</v>
      </c>
      <c r="P39" s="2">
        <v>-4.761631646198472</v>
      </c>
      <c r="Q39" s="2">
        <v>-3.5177282987359448</v>
      </c>
      <c r="R39" s="2">
        <v>-16.008217197240203</v>
      </c>
      <c r="S39" s="2">
        <v>-8.721154077094905</v>
      </c>
    </row>
    <row r="40" spans="1:19" hidden="1" x14ac:dyDescent="0.45">
      <c r="A40">
        <v>177</v>
      </c>
      <c r="B40" s="5" t="s">
        <v>58</v>
      </c>
      <c r="C40">
        <v>228</v>
      </c>
      <c r="D40">
        <v>0.96923638577643445</v>
      </c>
      <c r="E40">
        <v>1.1026982673860948</v>
      </c>
      <c r="F40">
        <v>0.95186413037635897</v>
      </c>
      <c r="G40">
        <v>0.94115228290702169</v>
      </c>
      <c r="H40">
        <v>0.99413849866596193</v>
      </c>
      <c r="I40">
        <v>0.96355224491974689</v>
      </c>
      <c r="K40" t="s">
        <v>90</v>
      </c>
      <c r="M40">
        <v>228</v>
      </c>
      <c r="N40" s="2">
        <v>-3.076361422356555</v>
      </c>
      <c r="O40" s="2">
        <v>10.269826738609478</v>
      </c>
      <c r="P40" s="2">
        <v>-4.8135869623641021</v>
      </c>
      <c r="Q40" s="2">
        <v>-5.8847717092978318</v>
      </c>
      <c r="R40" s="2">
        <v>-0.58615013340380662</v>
      </c>
      <c r="S40" s="2">
        <v>-3.6447755080253108</v>
      </c>
    </row>
    <row r="41" spans="1:19" hidden="1" x14ac:dyDescent="0.45">
      <c r="A41">
        <v>62</v>
      </c>
      <c r="B41" s="5" t="s">
        <v>33</v>
      </c>
      <c r="C41">
        <v>328</v>
      </c>
      <c r="D41">
        <v>0.95192120541170955</v>
      </c>
      <c r="E41">
        <v>1.1380604448455707</v>
      </c>
      <c r="F41">
        <v>0.95092522996361895</v>
      </c>
      <c r="G41">
        <v>0.96324077347641368</v>
      </c>
      <c r="H41">
        <v>1.011410506320584</v>
      </c>
      <c r="I41">
        <v>0.98396419631673071</v>
      </c>
      <c r="K41" t="s">
        <v>90</v>
      </c>
      <c r="M41">
        <v>328</v>
      </c>
      <c r="N41" s="2">
        <v>-4.8078794588290457</v>
      </c>
      <c r="O41" s="2">
        <v>13.806044484557066</v>
      </c>
      <c r="P41" s="2">
        <v>-4.907477003638105</v>
      </c>
      <c r="Q41" s="2">
        <v>-3.6759226523586319</v>
      </c>
      <c r="R41" s="2">
        <v>1.1410506320584046</v>
      </c>
      <c r="S41" s="2">
        <v>-1.603580368326929</v>
      </c>
    </row>
    <row r="42" spans="1:19" hidden="1" x14ac:dyDescent="0.45">
      <c r="A42">
        <v>12</v>
      </c>
      <c r="B42" s="5" t="s">
        <v>19</v>
      </c>
      <c r="C42">
        <v>368</v>
      </c>
      <c r="D42">
        <v>0.93792001969549599</v>
      </c>
      <c r="E42">
        <v>1.1590611683955807</v>
      </c>
      <c r="F42">
        <v>0.94840993436411281</v>
      </c>
      <c r="G42">
        <v>0.98161174676272656</v>
      </c>
      <c r="H42">
        <v>1.0108726133723294</v>
      </c>
      <c r="I42">
        <v>0.99416745498264159</v>
      </c>
      <c r="K42" t="s">
        <v>90</v>
      </c>
      <c r="L42" s="16" t="s">
        <v>121</v>
      </c>
      <c r="M42">
        <v>368</v>
      </c>
      <c r="N42" s="2">
        <v>-6.2079980304504012</v>
      </c>
      <c r="O42" s="2">
        <v>15.90611683955807</v>
      </c>
      <c r="P42" s="2">
        <v>-5.1590065635887195</v>
      </c>
      <c r="Q42" s="2">
        <v>-1.8388253237273444</v>
      </c>
      <c r="R42" s="2">
        <v>1.0872613372329365</v>
      </c>
      <c r="S42" s="2">
        <v>-0.58325450173584148</v>
      </c>
    </row>
    <row r="43" spans="1:19" hidden="1" x14ac:dyDescent="0.45">
      <c r="A43">
        <v>126</v>
      </c>
      <c r="B43" s="5" t="s">
        <v>49</v>
      </c>
      <c r="C43">
        <v>599</v>
      </c>
      <c r="D43">
        <v>0.9685063018611868</v>
      </c>
      <c r="E43">
        <v>1.1165278888756605</v>
      </c>
      <c r="F43">
        <v>0.94837281085483705</v>
      </c>
      <c r="G43">
        <v>1.0184521701689107</v>
      </c>
      <c r="H43">
        <v>1.0340315779451916</v>
      </c>
      <c r="I43">
        <v>1.0252610378846909</v>
      </c>
      <c r="K43" t="s">
        <v>90</v>
      </c>
      <c r="M43">
        <v>599</v>
      </c>
      <c r="N43" s="2">
        <v>-3.1493698138813198</v>
      </c>
      <c r="O43" s="2">
        <v>11.652788887566047</v>
      </c>
      <c r="P43" s="2">
        <v>-5.1627189145162955</v>
      </c>
      <c r="Q43" s="2">
        <v>1.8452170168910653</v>
      </c>
      <c r="R43" s="2">
        <v>3.4031577945191627</v>
      </c>
      <c r="S43" s="2">
        <v>2.5261037884690918</v>
      </c>
    </row>
    <row r="44" spans="1:19" hidden="1" x14ac:dyDescent="0.45">
      <c r="A44">
        <v>206</v>
      </c>
      <c r="B44" s="3" t="s">
        <v>64</v>
      </c>
      <c r="C44">
        <v>194</v>
      </c>
      <c r="D44">
        <v>1.1023890165762047</v>
      </c>
      <c r="E44">
        <v>0.8943249134662693</v>
      </c>
      <c r="F44">
        <v>0.94497949586289776</v>
      </c>
      <c r="G44">
        <v>1.0549174536457055</v>
      </c>
      <c r="H44">
        <v>0.95113635830037868</v>
      </c>
      <c r="I44">
        <v>1.0091295957148014</v>
      </c>
      <c r="J44" t="s">
        <v>84</v>
      </c>
      <c r="K44" s="13" t="s">
        <v>79</v>
      </c>
      <c r="L44" s="13"/>
      <c r="M44">
        <v>194</v>
      </c>
      <c r="N44" s="2">
        <v>10.23890165762047</v>
      </c>
      <c r="O44" s="2">
        <v>-10.56750865337307</v>
      </c>
      <c r="P44" s="2">
        <v>-5.502050413710224</v>
      </c>
      <c r="Q44" s="2">
        <v>5.491745364570555</v>
      </c>
      <c r="R44" s="2">
        <v>-4.8863641699621319</v>
      </c>
      <c r="S44" s="2">
        <v>0.91295957148014306</v>
      </c>
    </row>
    <row r="45" spans="1:19" hidden="1" x14ac:dyDescent="0.45">
      <c r="A45">
        <v>193</v>
      </c>
      <c r="B45" s="4" t="s">
        <v>60</v>
      </c>
      <c r="C45">
        <v>115</v>
      </c>
      <c r="D45">
        <v>0.91522987389079502</v>
      </c>
      <c r="E45">
        <v>1.1950346864617023</v>
      </c>
      <c r="F45">
        <v>0.94452090708817593</v>
      </c>
      <c r="G45">
        <v>0.83211306309746358</v>
      </c>
      <c r="H45">
        <v>0.89527323394075131</v>
      </c>
      <c r="I45">
        <v>0.86129859052513269</v>
      </c>
      <c r="J45" t="s">
        <v>94</v>
      </c>
      <c r="K45" s="13" t="s">
        <v>11</v>
      </c>
      <c r="L45" s="13"/>
      <c r="M45">
        <v>115</v>
      </c>
      <c r="N45" s="2">
        <v>-8.4770126109204984</v>
      </c>
      <c r="O45" s="2">
        <v>19.50346864617023</v>
      </c>
      <c r="P45" s="2">
        <v>-5.5479092911824068</v>
      </c>
      <c r="Q45" s="2">
        <v>-16.788693690253641</v>
      </c>
      <c r="R45" s="2">
        <v>-10.472676605924869</v>
      </c>
      <c r="S45" s="2">
        <v>-13.870140947486732</v>
      </c>
    </row>
    <row r="46" spans="1:19" hidden="1" x14ac:dyDescent="0.45">
      <c r="A46">
        <v>22</v>
      </c>
      <c r="B46" t="s">
        <v>22</v>
      </c>
      <c r="C46">
        <v>233</v>
      </c>
      <c r="D46">
        <v>1.0376941896057139</v>
      </c>
      <c r="E46">
        <v>0.99353068919403431</v>
      </c>
      <c r="F46">
        <v>0.94170776752364982</v>
      </c>
      <c r="G46">
        <v>1.0044435865304848</v>
      </c>
      <c r="H46">
        <v>0.93154818257879679</v>
      </c>
      <c r="I46">
        <v>0.97413159033521046</v>
      </c>
      <c r="J46" t="s">
        <v>87</v>
      </c>
      <c r="K46" s="13" t="s">
        <v>101</v>
      </c>
      <c r="L46" s="13"/>
      <c r="M46">
        <v>233</v>
      </c>
      <c r="N46" s="2">
        <v>3.7694189605713913</v>
      </c>
      <c r="O46" s="2">
        <v>-0.6469310805965689</v>
      </c>
      <c r="P46" s="2">
        <v>-5.8292232476350181</v>
      </c>
      <c r="Q46" s="2">
        <v>0.44435865304848221</v>
      </c>
      <c r="R46" s="2">
        <v>-6.8451817421203209</v>
      </c>
      <c r="S46" s="2">
        <v>-2.5868409664789538</v>
      </c>
    </row>
    <row r="47" spans="1:19" hidden="1" x14ac:dyDescent="0.45">
      <c r="A47">
        <v>127</v>
      </c>
      <c r="B47" s="5" t="s">
        <v>50</v>
      </c>
      <c r="C47">
        <v>172</v>
      </c>
      <c r="D47">
        <v>0.97643353885502615</v>
      </c>
      <c r="E47">
        <v>1.1251384536853006</v>
      </c>
      <c r="F47">
        <v>0.94112061585887619</v>
      </c>
      <c r="G47">
        <v>1.0084555119247893</v>
      </c>
      <c r="H47">
        <v>0.91109560486411445</v>
      </c>
      <c r="I47">
        <v>0.96438757752623505</v>
      </c>
      <c r="K47" t="s">
        <v>90</v>
      </c>
      <c r="M47">
        <v>172</v>
      </c>
      <c r="N47" s="2">
        <v>-2.3566461144973849</v>
      </c>
      <c r="O47" s="2">
        <v>12.513845368530063</v>
      </c>
      <c r="P47" s="2">
        <v>-5.8879384141123818</v>
      </c>
      <c r="Q47" s="2">
        <v>0.84555119247893273</v>
      </c>
      <c r="R47" s="2">
        <v>-8.8904395135885554</v>
      </c>
      <c r="S47" s="2">
        <v>-3.5612422473764949</v>
      </c>
    </row>
    <row r="48" spans="1:19" hidden="1" x14ac:dyDescent="0.45">
      <c r="A48">
        <v>203</v>
      </c>
      <c r="B48" t="s">
        <v>63</v>
      </c>
      <c r="C48">
        <v>204</v>
      </c>
      <c r="D48">
        <v>1.0267041954932412</v>
      </c>
      <c r="E48">
        <v>1.0317167471121633</v>
      </c>
      <c r="F48">
        <v>0.93307384497263646</v>
      </c>
      <c r="G48">
        <v>0.97495590696076739</v>
      </c>
      <c r="H48">
        <v>1.0060615914343163</v>
      </c>
      <c r="I48">
        <v>0.98865863094091899</v>
      </c>
      <c r="M48">
        <v>204</v>
      </c>
      <c r="N48" s="2">
        <v>2.6704195493241212</v>
      </c>
      <c r="O48" s="2">
        <v>3.1716747112163324</v>
      </c>
      <c r="P48" s="2">
        <v>-6.6926155027363539</v>
      </c>
      <c r="Q48" s="2">
        <v>-2.5044093039232607</v>
      </c>
      <c r="R48" s="2">
        <v>0.60615914343162824</v>
      </c>
      <c r="S48" s="2">
        <v>-1.1341369059081008</v>
      </c>
    </row>
    <row r="49" spans="1:19" hidden="1" x14ac:dyDescent="0.45">
      <c r="A49">
        <v>214</v>
      </c>
      <c r="B49" t="s">
        <v>66</v>
      </c>
      <c r="C49">
        <v>245</v>
      </c>
      <c r="D49">
        <v>1.0729024669781382</v>
      </c>
      <c r="E49">
        <v>0.96907423687440064</v>
      </c>
      <c r="F49">
        <v>0.92893078594930123</v>
      </c>
      <c r="G49">
        <v>1.1123240935860808</v>
      </c>
      <c r="H49">
        <v>1.0744454393284162</v>
      </c>
      <c r="I49">
        <v>1.0951767599411024</v>
      </c>
      <c r="J49" t="s">
        <v>87</v>
      </c>
      <c r="K49" s="13" t="s">
        <v>101</v>
      </c>
      <c r="L49" s="13"/>
      <c r="M49">
        <v>245</v>
      </c>
      <c r="N49" s="2">
        <v>7.2902466978138181</v>
      </c>
      <c r="O49" s="2">
        <v>-3.0925763125599359</v>
      </c>
      <c r="P49" s="2">
        <v>-7.106921405069877</v>
      </c>
      <c r="Q49" s="2">
        <v>11.232409358608075</v>
      </c>
      <c r="R49" s="2">
        <v>7.4445439328416185</v>
      </c>
      <c r="S49" s="2">
        <v>9.5176759941102418</v>
      </c>
    </row>
    <row r="50" spans="1:19" hidden="1" x14ac:dyDescent="0.45">
      <c r="A50">
        <v>42</v>
      </c>
      <c r="B50" s="5" t="s">
        <v>29</v>
      </c>
      <c r="C50">
        <v>127</v>
      </c>
      <c r="D50">
        <v>0.98543871454975884</v>
      </c>
      <c r="E50">
        <v>1.1029123863032086</v>
      </c>
      <c r="F50">
        <v>0.92497783528524868</v>
      </c>
      <c r="G50">
        <v>0.95853524994095929</v>
      </c>
      <c r="H50">
        <v>0.96416433998620021</v>
      </c>
      <c r="I50">
        <v>0.96089642543486209</v>
      </c>
      <c r="K50" t="s">
        <v>90</v>
      </c>
      <c r="M50">
        <v>127</v>
      </c>
      <c r="N50" s="2">
        <v>-1.4561285450241157</v>
      </c>
      <c r="O50" s="2">
        <v>10.291238630320866</v>
      </c>
      <c r="P50" s="2">
        <v>-7.5022164714751316</v>
      </c>
      <c r="Q50" s="2">
        <v>-4.1464750059040707</v>
      </c>
      <c r="R50" s="2">
        <v>-3.5835660013799786</v>
      </c>
      <c r="S50" s="2">
        <v>-3.9103574565137911</v>
      </c>
    </row>
    <row r="51" spans="1:19" hidden="1" x14ac:dyDescent="0.45">
      <c r="A51">
        <v>89</v>
      </c>
      <c r="B51" s="5" t="s">
        <v>38</v>
      </c>
      <c r="C51">
        <v>231</v>
      </c>
      <c r="D51">
        <v>0.96938996465415184</v>
      </c>
      <c r="E51">
        <v>1.1435397054002221</v>
      </c>
      <c r="F51">
        <v>0.91985635537606592</v>
      </c>
      <c r="G51">
        <v>0.89695658628844721</v>
      </c>
      <c r="H51">
        <v>0.86654291262387917</v>
      </c>
      <c r="I51">
        <v>0.88395356699038052</v>
      </c>
      <c r="K51" t="s">
        <v>90</v>
      </c>
      <c r="M51">
        <v>231</v>
      </c>
      <c r="N51" s="2">
        <v>-3.0610035345848163</v>
      </c>
      <c r="O51" s="2">
        <v>14.35397054002221</v>
      </c>
      <c r="P51" s="2">
        <v>-8.0143644623934094</v>
      </c>
      <c r="Q51" s="2">
        <v>-10.304341371155278</v>
      </c>
      <c r="R51" s="2">
        <v>-13.345708737612084</v>
      </c>
      <c r="S51" s="2">
        <v>-11.604643300961948</v>
      </c>
    </row>
    <row r="52" spans="1:19" hidden="1" x14ac:dyDescent="0.45">
      <c r="A52">
        <v>216</v>
      </c>
      <c r="B52" s="5" t="s">
        <v>67</v>
      </c>
      <c r="C52">
        <v>203</v>
      </c>
      <c r="D52">
        <v>0.97385250262950085</v>
      </c>
      <c r="E52">
        <v>1.1532746129629778</v>
      </c>
      <c r="F52">
        <v>0.9184364911859213</v>
      </c>
      <c r="G52">
        <v>0.95706872357043526</v>
      </c>
      <c r="H52">
        <v>0.93403276815134606</v>
      </c>
      <c r="I52">
        <v>0.94686055024367777</v>
      </c>
      <c r="K52" t="s">
        <v>90</v>
      </c>
      <c r="L52" s="16" t="s">
        <v>121</v>
      </c>
      <c r="M52">
        <v>203</v>
      </c>
      <c r="N52" s="2">
        <v>-2.6147497370499151</v>
      </c>
      <c r="O52" s="2">
        <v>15.327461296297784</v>
      </c>
      <c r="P52" s="2">
        <v>-8.1563508814078709</v>
      </c>
      <c r="Q52" s="2">
        <v>-4.293127642956474</v>
      </c>
      <c r="R52" s="2">
        <v>-6.596723184865394</v>
      </c>
      <c r="S52" s="2">
        <v>-5.3139449756322232</v>
      </c>
    </row>
    <row r="53" spans="1:19" hidden="1" x14ac:dyDescent="0.45">
      <c r="A53">
        <v>136</v>
      </c>
      <c r="B53" s="5" t="s">
        <v>51</v>
      </c>
      <c r="C53">
        <v>190</v>
      </c>
      <c r="D53">
        <v>0.98722902410357849</v>
      </c>
      <c r="E53">
        <v>1.1184816163879061</v>
      </c>
      <c r="F53">
        <v>0.90968053876486854</v>
      </c>
      <c r="G53">
        <v>0.9797916049238381</v>
      </c>
      <c r="H53">
        <v>0.98436722722368031</v>
      </c>
      <c r="I53">
        <v>0.98177618628491459</v>
      </c>
      <c r="K53" t="s">
        <v>90</v>
      </c>
      <c r="M53">
        <v>190</v>
      </c>
      <c r="N53" s="2">
        <v>-1.277097589642151</v>
      </c>
      <c r="O53" s="2">
        <v>11.848161638790611</v>
      </c>
      <c r="P53" s="2">
        <v>-9.031946123513146</v>
      </c>
      <c r="Q53" s="2">
        <v>-2.02083950761619</v>
      </c>
      <c r="R53" s="2">
        <v>-1.5632772776319692</v>
      </c>
      <c r="S53" s="2">
        <v>-1.8223813715085413</v>
      </c>
    </row>
    <row r="54" spans="1:19" hidden="1" x14ac:dyDescent="0.45">
      <c r="A54">
        <v>254</v>
      </c>
      <c r="B54" s="3" t="s">
        <v>72</v>
      </c>
      <c r="C54">
        <v>162</v>
      </c>
      <c r="D54">
        <v>1.1797092785548631</v>
      </c>
      <c r="E54">
        <v>0.81777029327874617</v>
      </c>
      <c r="F54">
        <v>0.89079216237874725</v>
      </c>
      <c r="G54">
        <v>1.0804651938318752</v>
      </c>
      <c r="H54">
        <v>0.9876565125708906</v>
      </c>
      <c r="I54">
        <v>1.0402034993898652</v>
      </c>
      <c r="J54" t="s">
        <v>84</v>
      </c>
      <c r="K54" t="s">
        <v>79</v>
      </c>
      <c r="M54">
        <v>162</v>
      </c>
      <c r="N54" s="2">
        <v>17.970927855486309</v>
      </c>
      <c r="O54" s="2">
        <v>-18.222970672125381</v>
      </c>
      <c r="P54" s="2">
        <v>-10.920783762125275</v>
      </c>
      <c r="Q54" s="2">
        <v>8.0465193831875226</v>
      </c>
      <c r="R54" s="2">
        <v>-1.2343487429109401</v>
      </c>
      <c r="S54" s="2">
        <v>4.0203499389865227</v>
      </c>
    </row>
    <row r="55" spans="1:19" hidden="1" x14ac:dyDescent="0.45">
      <c r="A55">
        <v>86</v>
      </c>
      <c r="B55" s="5" t="s">
        <v>36</v>
      </c>
      <c r="C55">
        <v>502</v>
      </c>
      <c r="D55">
        <v>1.0224149668867886</v>
      </c>
      <c r="E55">
        <v>1.1087513926674686</v>
      </c>
      <c r="F55">
        <v>0.86743832911182384</v>
      </c>
      <c r="G55">
        <v>0.96955895708605233</v>
      </c>
      <c r="H55">
        <v>0.93734086796801741</v>
      </c>
      <c r="I55">
        <v>0.95603562945596365</v>
      </c>
      <c r="K55" t="s">
        <v>90</v>
      </c>
      <c r="M55">
        <v>502</v>
      </c>
      <c r="N55" s="2">
        <v>2.2414966886788568</v>
      </c>
      <c r="O55" s="2">
        <v>10.875139266746858</v>
      </c>
      <c r="P55" s="2">
        <v>-13.256167088817616</v>
      </c>
      <c r="Q55" s="2">
        <v>-3.0441042913947669</v>
      </c>
      <c r="R55" s="2">
        <v>-6.2659132031982594</v>
      </c>
      <c r="S55" s="2">
        <v>-4.3964370544036342</v>
      </c>
    </row>
    <row r="56" spans="1:19" hidden="1" x14ac:dyDescent="0.45">
      <c r="A56">
        <v>280</v>
      </c>
      <c r="B56" s="4" t="s">
        <v>77</v>
      </c>
      <c r="C56">
        <v>195</v>
      </c>
      <c r="D56">
        <v>0.94441807116076104</v>
      </c>
      <c r="E56">
        <v>1.2442022513354813</v>
      </c>
      <c r="F56">
        <v>0.86698444676214026</v>
      </c>
      <c r="G56">
        <v>1.0032658519631723</v>
      </c>
      <c r="H56">
        <v>1.0069450743169814</v>
      </c>
      <c r="I56">
        <v>1.0049566938770318</v>
      </c>
      <c r="J56" t="s">
        <v>94</v>
      </c>
      <c r="K56" s="13" t="s">
        <v>11</v>
      </c>
      <c r="L56" s="13"/>
      <c r="M56">
        <v>195</v>
      </c>
      <c r="N56" s="2">
        <v>-5.5581928839238959</v>
      </c>
      <c r="O56" s="2">
        <v>24.420225133548136</v>
      </c>
      <c r="P56" s="2">
        <v>-13.301555323785974</v>
      </c>
      <c r="Q56" s="2">
        <v>0.3265851963172306</v>
      </c>
      <c r="R56" s="2">
        <v>0.69450743169814366</v>
      </c>
      <c r="S56" s="2">
        <v>0.49566938770317925</v>
      </c>
    </row>
    <row r="57" spans="1:19" hidden="1" x14ac:dyDescent="0.45">
      <c r="A57">
        <v>279</v>
      </c>
      <c r="B57" s="9" t="s">
        <v>76</v>
      </c>
      <c r="C57">
        <v>190</v>
      </c>
      <c r="D57">
        <v>1.0569262568824092</v>
      </c>
      <c r="E57">
        <v>1.0736180471441332</v>
      </c>
      <c r="F57">
        <v>0.86318874482260299</v>
      </c>
      <c r="G57">
        <v>0.98012607651051775</v>
      </c>
      <c r="H57">
        <v>0.90001634256029472</v>
      </c>
      <c r="I57">
        <v>0.9434329954100239</v>
      </c>
      <c r="K57" t="s">
        <v>91</v>
      </c>
      <c r="M57">
        <v>190</v>
      </c>
      <c r="N57" s="2">
        <v>5.6926256882409154</v>
      </c>
      <c r="O57" s="2">
        <v>7.3618047144133225</v>
      </c>
      <c r="P57" s="2">
        <v>-13.681125517739702</v>
      </c>
      <c r="Q57" s="2">
        <v>-1.9873923489482248</v>
      </c>
      <c r="R57" s="2">
        <v>-9.9983657439705276</v>
      </c>
      <c r="S57" s="2">
        <v>-5.6567004589976104</v>
      </c>
    </row>
    <row r="58" spans="1:19" hidden="1" x14ac:dyDescent="0.45">
      <c r="A58">
        <v>103</v>
      </c>
      <c r="B58" s="4" t="s">
        <v>40</v>
      </c>
      <c r="C58">
        <v>114</v>
      </c>
      <c r="D58">
        <v>0.88142263796776021</v>
      </c>
      <c r="E58">
        <v>1.3627316874125568</v>
      </c>
      <c r="F58">
        <v>0.84993747006308917</v>
      </c>
      <c r="G58">
        <v>0.96822613064231056</v>
      </c>
      <c r="H58">
        <v>1.043303959238264</v>
      </c>
      <c r="I58">
        <v>0.99939893181199346</v>
      </c>
      <c r="J58" t="s">
        <v>94</v>
      </c>
      <c r="K58" t="s">
        <v>11</v>
      </c>
      <c r="M58">
        <v>114</v>
      </c>
      <c r="N58" s="2">
        <v>-11.857736203223979</v>
      </c>
      <c r="O58" s="2">
        <v>36.273168741255681</v>
      </c>
      <c r="P58" s="2">
        <v>-15.006252993691083</v>
      </c>
      <c r="Q58" s="2">
        <v>-3.1773869357689444</v>
      </c>
      <c r="R58" s="2">
        <v>4.3303959238264023</v>
      </c>
      <c r="S58" s="2">
        <v>-6.0106818800653716E-2</v>
      </c>
    </row>
    <row r="59" spans="1:19" hidden="1" x14ac:dyDescent="0.45">
      <c r="A59">
        <v>8</v>
      </c>
      <c r="B59" s="4" t="s">
        <v>18</v>
      </c>
      <c r="C59">
        <v>313</v>
      </c>
      <c r="D59">
        <v>0.98090799985083021</v>
      </c>
      <c r="E59">
        <v>1.2012389958953003</v>
      </c>
      <c r="F59">
        <v>0.8474033048522801</v>
      </c>
      <c r="G59">
        <v>1.0132940868446418</v>
      </c>
      <c r="H59">
        <v>0.99097232291134918</v>
      </c>
      <c r="I59">
        <v>1.0038520617134452</v>
      </c>
      <c r="J59" t="s">
        <v>94</v>
      </c>
      <c r="K59" t="s">
        <v>11</v>
      </c>
      <c r="M59">
        <v>313</v>
      </c>
      <c r="N59" s="2">
        <v>-1.9092000149169785</v>
      </c>
      <c r="O59" s="2">
        <v>20.123899589530026</v>
      </c>
      <c r="P59" s="2">
        <v>-15.259669514771989</v>
      </c>
      <c r="Q59" s="2">
        <v>1.3294086844641839</v>
      </c>
      <c r="R59" s="2">
        <v>-0.90276770886508206</v>
      </c>
      <c r="S59" s="2">
        <v>0.38520617134452095</v>
      </c>
    </row>
    <row r="60" spans="1:19" hidden="1" x14ac:dyDescent="0.45">
      <c r="A60">
        <v>153</v>
      </c>
      <c r="B60" s="4" t="s">
        <v>53</v>
      </c>
      <c r="C60">
        <v>127</v>
      </c>
      <c r="D60">
        <v>0.94163144773407936</v>
      </c>
      <c r="E60">
        <v>1.3413735800164406</v>
      </c>
      <c r="F60">
        <v>0.77551539951855852</v>
      </c>
      <c r="G60">
        <v>0.97232217351930939</v>
      </c>
      <c r="H60">
        <v>1.0727393098136782</v>
      </c>
      <c r="I60">
        <v>1.0150960950476602</v>
      </c>
      <c r="J60" t="s">
        <v>94</v>
      </c>
      <c r="K60" t="s">
        <v>11</v>
      </c>
      <c r="M60">
        <v>127</v>
      </c>
      <c r="N60" s="2">
        <v>-5.8368552265920641</v>
      </c>
      <c r="O60" s="2">
        <v>34.13735800164406</v>
      </c>
      <c r="P60" s="2">
        <v>-22.448460048144149</v>
      </c>
      <c r="Q60" s="2">
        <v>-2.7677826480690615</v>
      </c>
      <c r="R60" s="2">
        <v>7.2739309813678155</v>
      </c>
      <c r="S60" s="2">
        <v>1.5096095047660185</v>
      </c>
    </row>
    <row r="61" spans="1:19" hidden="1" x14ac:dyDescent="0.45">
      <c r="A61">
        <v>0</v>
      </c>
      <c r="B61" s="4" t="s">
        <v>16</v>
      </c>
      <c r="C61">
        <v>158</v>
      </c>
      <c r="D61">
        <v>0.95423468657757105</v>
      </c>
      <c r="E61">
        <v>1.3368252763978679</v>
      </c>
      <c r="F61">
        <v>0.75341686309658362</v>
      </c>
      <c r="G61">
        <v>1.0483374825387057</v>
      </c>
      <c r="H61">
        <v>0.90058576034772164</v>
      </c>
      <c r="I61">
        <v>0.98605453731177717</v>
      </c>
      <c r="J61" t="s">
        <v>94</v>
      </c>
      <c r="K61" t="s">
        <v>11</v>
      </c>
      <c r="M61">
        <v>158</v>
      </c>
      <c r="N61" s="2">
        <v>-4.5765313422428955</v>
      </c>
      <c r="O61" s="2">
        <v>33.682527639786784</v>
      </c>
      <c r="P61" s="2">
        <v>-24.658313690341636</v>
      </c>
      <c r="Q61" s="2">
        <v>4.8337482538705734</v>
      </c>
      <c r="R61" s="2">
        <v>-9.9414239652278358</v>
      </c>
      <c r="S61" s="2">
        <v>-1.3945462688222832</v>
      </c>
    </row>
    <row r="62" spans="1:19" hidden="1" x14ac:dyDescent="0.45">
      <c r="A62">
        <v>49</v>
      </c>
      <c r="B62" s="4" t="s">
        <v>31</v>
      </c>
      <c r="C62">
        <v>206</v>
      </c>
      <c r="D62">
        <v>1.013502019158012</v>
      </c>
      <c r="E62">
        <v>1.2968478357883502</v>
      </c>
      <c r="F62">
        <v>0.72953936332589742</v>
      </c>
      <c r="G62">
        <v>1.0258183980043438</v>
      </c>
      <c r="H62">
        <v>0.91704853131364306</v>
      </c>
      <c r="I62">
        <v>0.97683468481473779</v>
      </c>
      <c r="J62" t="s">
        <v>94</v>
      </c>
      <c r="K62" s="13" t="s">
        <v>11</v>
      </c>
      <c r="L62" s="13"/>
      <c r="M62">
        <v>206</v>
      </c>
      <c r="N62" s="2">
        <v>1.3502019158011969</v>
      </c>
      <c r="O62" s="2">
        <v>29.684783578835017</v>
      </c>
      <c r="P62" s="2">
        <v>-27.046063667410259</v>
      </c>
      <c r="Q62" s="2">
        <v>2.5818398004343823</v>
      </c>
      <c r="R62" s="2">
        <v>-8.2951468686356939</v>
      </c>
      <c r="S62" s="2">
        <v>-2.3165315185262214</v>
      </c>
    </row>
    <row r="63" spans="1:19" hidden="1" x14ac:dyDescent="0.45">
      <c r="A63">
        <v>155</v>
      </c>
      <c r="B63" s="5" t="s">
        <v>55</v>
      </c>
      <c r="C63">
        <v>260</v>
      </c>
      <c r="D63">
        <v>1.0543909809743373</v>
      </c>
      <c r="E63">
        <v>1.2316957180104477</v>
      </c>
      <c r="F63">
        <v>0.71136449708926375</v>
      </c>
      <c r="G63">
        <v>1.0626116071661937</v>
      </c>
      <c r="H63">
        <v>0.89831215111363649</v>
      </c>
      <c r="I63">
        <v>0.99012049136822045</v>
      </c>
      <c r="K63" t="s">
        <v>90</v>
      </c>
      <c r="M63">
        <v>260</v>
      </c>
      <c r="N63" s="2">
        <v>5.4390980974337255</v>
      </c>
      <c r="O63" s="2">
        <v>23.169571801044775</v>
      </c>
      <c r="P63" s="2">
        <v>-28.863550291073626</v>
      </c>
      <c r="Q63" s="2">
        <v>6.2611607166193739</v>
      </c>
      <c r="R63" s="2">
        <v>-10.168784888636351</v>
      </c>
      <c r="S63" s="2">
        <v>-0.98795086317795544</v>
      </c>
    </row>
    <row r="64" spans="1:19" hidden="1" x14ac:dyDescent="0.45">
      <c r="A64">
        <v>112</v>
      </c>
      <c r="B64" s="9" t="s">
        <v>44</v>
      </c>
      <c r="C64">
        <v>129</v>
      </c>
      <c r="D64">
        <v>1.1876346418672066</v>
      </c>
      <c r="E64">
        <v>1.1035088681329088</v>
      </c>
      <c r="F64">
        <v>0.64116136134736434</v>
      </c>
      <c r="G64">
        <v>1.2091400383716291</v>
      </c>
      <c r="H64">
        <v>0.99591463161564042</v>
      </c>
      <c r="I64">
        <v>1.1145872512485582</v>
      </c>
      <c r="K64" t="s">
        <v>91</v>
      </c>
      <c r="M64">
        <v>129</v>
      </c>
      <c r="N64" s="2">
        <v>18.763464186720658</v>
      </c>
      <c r="O64" s="2">
        <v>10.350886813290883</v>
      </c>
      <c r="P64" s="2">
        <v>-35.883863865263564</v>
      </c>
      <c r="Q64" s="2">
        <v>20.914003837162909</v>
      </c>
      <c r="R64" s="2">
        <v>-0.40853683843595778</v>
      </c>
      <c r="S64" s="2">
        <v>11.458725124855818</v>
      </c>
    </row>
    <row r="65" spans="10:19" x14ac:dyDescent="0.45">
      <c r="K65">
        <f>SUBTOTAL(103,Table1[Bet])</f>
        <v>8</v>
      </c>
      <c r="N65" s="2">
        <f>SUBTOTAL(101,Table1[Home Team Win])</f>
        <v>-3.3024646625561971</v>
      </c>
      <c r="O65" s="2">
        <f>SUBTOTAL(101,Table1[Draw])</f>
        <v>-15.95249460060187</v>
      </c>
      <c r="P65" s="2">
        <f>SUBTOTAL(101,Table1[Away Team Win])</f>
        <v>18.162563859759778</v>
      </c>
      <c r="Q65" s="2"/>
      <c r="R65" s="2"/>
      <c r="S65" s="2"/>
    </row>
    <row r="72" spans="10:19" x14ac:dyDescent="0.45">
      <c r="J72" t="s">
        <v>82</v>
      </c>
      <c r="K72" t="s">
        <v>81</v>
      </c>
      <c r="M72" t="s">
        <v>93</v>
      </c>
      <c r="N72" t="s">
        <v>79</v>
      </c>
      <c r="O72" t="s">
        <v>11</v>
      </c>
      <c r="P72" t="s">
        <v>80</v>
      </c>
      <c r="Q72" t="s">
        <v>83</v>
      </c>
      <c r="R72" t="s">
        <v>95</v>
      </c>
    </row>
    <row r="73" spans="10:19" x14ac:dyDescent="0.45">
      <c r="J73" t="s">
        <v>84</v>
      </c>
      <c r="K73" t="s">
        <v>79</v>
      </c>
      <c r="M73">
        <v>7</v>
      </c>
      <c r="N73">
        <v>11</v>
      </c>
      <c r="O73">
        <v>-14</v>
      </c>
      <c r="P73">
        <v>-5</v>
      </c>
      <c r="Q73" s="10">
        <v>0.18</v>
      </c>
      <c r="R73">
        <v>120</v>
      </c>
    </row>
    <row r="74" spans="10:19" x14ac:dyDescent="0.45">
      <c r="J74" t="s">
        <v>87</v>
      </c>
      <c r="K74" t="s">
        <v>79</v>
      </c>
      <c r="M74">
        <v>3</v>
      </c>
      <c r="N74">
        <v>6</v>
      </c>
      <c r="O74">
        <v>-3</v>
      </c>
      <c r="P74">
        <v>-6</v>
      </c>
    </row>
    <row r="75" spans="10:19" x14ac:dyDescent="0.45">
      <c r="J75" t="s">
        <v>94</v>
      </c>
      <c r="K75" t="s">
        <v>11</v>
      </c>
      <c r="M75">
        <v>7</v>
      </c>
      <c r="N75">
        <v>-5</v>
      </c>
      <c r="O75">
        <v>28</v>
      </c>
      <c r="P75">
        <v>-18</v>
      </c>
    </row>
    <row r="76" spans="10:19" x14ac:dyDescent="0.45">
      <c r="J76" t="s">
        <v>96</v>
      </c>
      <c r="K76" t="s">
        <v>11</v>
      </c>
      <c r="M76">
        <v>15</v>
      </c>
      <c r="N76">
        <v>-3</v>
      </c>
      <c r="O76">
        <v>13</v>
      </c>
      <c r="P76">
        <v>-7</v>
      </c>
    </row>
    <row r="77" spans="10:19" x14ac:dyDescent="0.45">
      <c r="J77" t="s">
        <v>97</v>
      </c>
      <c r="K77" t="s">
        <v>80</v>
      </c>
      <c r="M77">
        <v>8</v>
      </c>
      <c r="N77">
        <v>-3</v>
      </c>
      <c r="O77">
        <v>-16</v>
      </c>
      <c r="P77">
        <v>18</v>
      </c>
    </row>
    <row r="78" spans="10:19" x14ac:dyDescent="0.45">
      <c r="J78" t="s">
        <v>110</v>
      </c>
      <c r="K78" t="s">
        <v>80</v>
      </c>
      <c r="M78">
        <v>3</v>
      </c>
      <c r="N78">
        <v>1</v>
      </c>
      <c r="O78">
        <v>-18</v>
      </c>
      <c r="P78">
        <v>14</v>
      </c>
    </row>
    <row r="79" spans="10:19" x14ac:dyDescent="0.45">
      <c r="J79" t="s">
        <v>98</v>
      </c>
      <c r="K79" t="s">
        <v>88</v>
      </c>
      <c r="M79">
        <v>9</v>
      </c>
      <c r="N79">
        <v>5</v>
      </c>
      <c r="O79">
        <v>-17</v>
      </c>
      <c r="P79">
        <v>7</v>
      </c>
    </row>
    <row r="80" spans="10:19" x14ac:dyDescent="0.45">
      <c r="J80" t="s">
        <v>99</v>
      </c>
      <c r="K80" t="s">
        <v>91</v>
      </c>
      <c r="M80">
        <v>2</v>
      </c>
      <c r="N80">
        <v>12</v>
      </c>
      <c r="O80">
        <v>9</v>
      </c>
      <c r="P80">
        <v>-25</v>
      </c>
    </row>
    <row r="81" spans="10:16" x14ac:dyDescent="0.45">
      <c r="J81" t="s">
        <v>100</v>
      </c>
      <c r="K81" t="s">
        <v>89</v>
      </c>
      <c r="M81">
        <v>7</v>
      </c>
      <c r="N81">
        <v>-14</v>
      </c>
      <c r="O81">
        <v>12</v>
      </c>
      <c r="P81">
        <v>11</v>
      </c>
    </row>
  </sheetData>
  <conditionalFormatting sqref="N2:N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CD1-D925-4B7A-A2C4-A64909981C35}">
  <dimension ref="B4:U28"/>
  <sheetViews>
    <sheetView workbookViewId="0">
      <selection activeCell="C11" sqref="C11"/>
    </sheetView>
  </sheetViews>
  <sheetFormatPr defaultRowHeight="14.25" x14ac:dyDescent="0.45"/>
  <cols>
    <col min="3" max="14" width="9.33203125" customWidth="1"/>
    <col min="18" max="18" width="9.3984375" customWidth="1"/>
    <col min="19" max="19" width="9.265625" customWidth="1"/>
    <col min="21" max="21" width="10.1328125" customWidth="1"/>
  </cols>
  <sheetData>
    <row r="4" spans="2:21" x14ac:dyDescent="0.45">
      <c r="B4" t="s">
        <v>108</v>
      </c>
      <c r="C4">
        <v>100</v>
      </c>
    </row>
    <row r="7" spans="2:21" x14ac:dyDescent="0.45">
      <c r="B7" t="s">
        <v>81</v>
      </c>
      <c r="C7" t="s">
        <v>2</v>
      </c>
      <c r="D7" t="s">
        <v>1</v>
      </c>
      <c r="E7" t="s">
        <v>114</v>
      </c>
      <c r="F7" t="s">
        <v>115</v>
      </c>
      <c r="G7" t="s">
        <v>116</v>
      </c>
      <c r="H7" t="s">
        <v>117</v>
      </c>
      <c r="I7" t="s">
        <v>85</v>
      </c>
      <c r="J7" t="s">
        <v>111</v>
      </c>
      <c r="K7" t="s">
        <v>94</v>
      </c>
      <c r="L7" t="s">
        <v>112</v>
      </c>
      <c r="M7" t="s">
        <v>97</v>
      </c>
      <c r="N7" t="s">
        <v>113</v>
      </c>
      <c r="O7" t="s">
        <v>102</v>
      </c>
      <c r="P7" t="s">
        <v>103</v>
      </c>
      <c r="Q7" t="s">
        <v>107</v>
      </c>
      <c r="R7" t="s">
        <v>109</v>
      </c>
      <c r="S7" t="s">
        <v>104</v>
      </c>
      <c r="T7" t="s">
        <v>105</v>
      </c>
      <c r="U7" t="s">
        <v>106</v>
      </c>
    </row>
    <row r="8" spans="2:21" x14ac:dyDescent="0.45">
      <c r="B8" t="s">
        <v>86</v>
      </c>
      <c r="C8">
        <v>33</v>
      </c>
      <c r="D8">
        <v>2</v>
      </c>
      <c r="E8" s="14">
        <v>9</v>
      </c>
      <c r="F8">
        <v>-11</v>
      </c>
      <c r="G8">
        <v>-4</v>
      </c>
      <c r="H8">
        <v>-1</v>
      </c>
      <c r="I8" s="14">
        <v>14</v>
      </c>
      <c r="J8" s="14">
        <v>15</v>
      </c>
      <c r="K8">
        <v>9</v>
      </c>
      <c r="L8">
        <v>8</v>
      </c>
      <c r="M8">
        <v>10</v>
      </c>
      <c r="N8">
        <v>10</v>
      </c>
      <c r="O8">
        <v>14</v>
      </c>
      <c r="P8">
        <f>Table2[[#This Row],[Matches]]-Table2[[#This Row],[Won]]</f>
        <v>19</v>
      </c>
      <c r="Q8" s="12">
        <f>Table2[[#This Row],[Won]]/Table2[[#This Row],[Matches]]</f>
        <v>0.42424242424242425</v>
      </c>
      <c r="R8">
        <f>Table2[[#This Row],[Matches]]*$C$4</f>
        <v>3300</v>
      </c>
      <c r="S8">
        <v>3020</v>
      </c>
      <c r="T8">
        <f>S8-R8</f>
        <v>-280</v>
      </c>
      <c r="U8" s="12">
        <f>T8/R8</f>
        <v>-8.4848484848484854E-2</v>
      </c>
    </row>
    <row r="9" spans="2:21" x14ac:dyDescent="0.45">
      <c r="B9" t="s">
        <v>101</v>
      </c>
      <c r="C9">
        <v>54</v>
      </c>
      <c r="D9">
        <v>2</v>
      </c>
      <c r="E9" s="14">
        <v>6</v>
      </c>
      <c r="F9">
        <v>-2</v>
      </c>
      <c r="G9">
        <v>-6</v>
      </c>
      <c r="H9">
        <v>-2</v>
      </c>
      <c r="I9" s="14">
        <v>19</v>
      </c>
      <c r="J9" s="14">
        <v>21</v>
      </c>
      <c r="K9">
        <v>13</v>
      </c>
      <c r="L9">
        <v>15</v>
      </c>
      <c r="M9">
        <v>22</v>
      </c>
      <c r="N9">
        <v>18</v>
      </c>
      <c r="O9">
        <v>19</v>
      </c>
      <c r="P9">
        <f>Table2[[#This Row],[Matches]]-Table2[[#This Row],[Won]]</f>
        <v>35</v>
      </c>
      <c r="Q9" s="12">
        <f>Table2[[#This Row],[Won]]/Table2[[#This Row],[Matches]]</f>
        <v>0.35185185185185186</v>
      </c>
      <c r="R9">
        <f>Table2[[#This Row],[Matches]]*$C$4</f>
        <v>5400</v>
      </c>
      <c r="S9">
        <v>4643</v>
      </c>
      <c r="T9">
        <f>Table2[[#This Row],[Earnings]]-Table2[[#This Row],[Principal]]</f>
        <v>-757</v>
      </c>
      <c r="U9" s="12">
        <f>Table2[[#This Row],[Balance]]/Table2[[#This Row],[Principal]]</f>
        <v>-0.14018518518518519</v>
      </c>
    </row>
    <row r="10" spans="2:21" x14ac:dyDescent="0.45">
      <c r="B10" s="4" t="s">
        <v>118</v>
      </c>
      <c r="C10">
        <v>55</v>
      </c>
      <c r="D10">
        <v>3</v>
      </c>
      <c r="E10">
        <v>-5</v>
      </c>
      <c r="F10" s="3">
        <v>28</v>
      </c>
      <c r="G10">
        <v>-18</v>
      </c>
      <c r="H10" s="4">
        <v>3</v>
      </c>
      <c r="I10">
        <v>23</v>
      </c>
      <c r="J10">
        <v>24</v>
      </c>
      <c r="K10" s="4">
        <v>18</v>
      </c>
      <c r="L10" s="4">
        <v>15</v>
      </c>
      <c r="M10">
        <v>14</v>
      </c>
      <c r="N10">
        <v>16</v>
      </c>
      <c r="O10">
        <v>18</v>
      </c>
      <c r="P10" s="11">
        <f>Table2[[#This Row],[Matches]]-Table2[[#This Row],[Won]]</f>
        <v>37</v>
      </c>
      <c r="Q10" s="12">
        <f>Table2[[#This Row],[Won]]/Table2[[#This Row],[Matches]]</f>
        <v>0.32727272727272727</v>
      </c>
      <c r="R10" s="11">
        <f>Table2[[#This Row],[Matches]]*$C$4</f>
        <v>5500</v>
      </c>
      <c r="S10">
        <v>6145</v>
      </c>
      <c r="T10">
        <f>Table2[[#This Row],[Earnings]]-Table2[[#This Row],[Principal]]</f>
        <v>645</v>
      </c>
      <c r="U10" s="15">
        <f>Table2[[#This Row],[Balance]]/Table2[[#This Row],[Principal]]</f>
        <v>0.11727272727272728</v>
      </c>
    </row>
    <row r="11" spans="2:21" x14ac:dyDescent="0.45">
      <c r="B11" t="s">
        <v>90</v>
      </c>
      <c r="C11">
        <v>120</v>
      </c>
      <c r="D11">
        <v>5</v>
      </c>
      <c r="E11">
        <v>-3</v>
      </c>
      <c r="F11" s="14">
        <v>13</v>
      </c>
      <c r="G11">
        <v>-7</v>
      </c>
      <c r="H11">
        <v>-1</v>
      </c>
      <c r="I11">
        <v>51</v>
      </c>
      <c r="J11">
        <v>54</v>
      </c>
      <c r="K11" s="14">
        <v>29</v>
      </c>
      <c r="L11" s="14">
        <v>30</v>
      </c>
      <c r="M11">
        <v>40</v>
      </c>
      <c r="N11">
        <v>36</v>
      </c>
      <c r="O11">
        <v>29</v>
      </c>
      <c r="P11" s="11">
        <f>Table2[[#This Row],[Matches]]-Table2[[#This Row],[Won]]</f>
        <v>91</v>
      </c>
      <c r="Q11" s="12">
        <f>Table2[[#This Row],[Won]]/Table2[[#This Row],[Matches]]</f>
        <v>0.24166666666666667</v>
      </c>
      <c r="R11" s="11">
        <f>Table2[[#This Row],[Matches]]*$C$4</f>
        <v>12000</v>
      </c>
      <c r="S11">
        <v>10845</v>
      </c>
      <c r="T11">
        <f>Table2[[#This Row],[Earnings]]-Table2[[#This Row],[Principal]]</f>
        <v>-1155</v>
      </c>
      <c r="U11" s="12">
        <f>Table2[[#This Row],[Balance]]/Table2[[#This Row],[Principal]]</f>
        <v>-9.6250000000000002E-2</v>
      </c>
    </row>
    <row r="12" spans="2:21" x14ac:dyDescent="0.45">
      <c r="B12" s="4" t="s">
        <v>119</v>
      </c>
      <c r="C12">
        <v>60</v>
      </c>
      <c r="D12">
        <v>2</v>
      </c>
      <c r="E12">
        <v>-5</v>
      </c>
      <c r="F12">
        <v>-19</v>
      </c>
      <c r="G12" s="3">
        <v>24</v>
      </c>
      <c r="H12" s="4">
        <v>6</v>
      </c>
      <c r="I12">
        <v>20</v>
      </c>
      <c r="J12">
        <v>26</v>
      </c>
      <c r="K12">
        <v>16</v>
      </c>
      <c r="L12">
        <v>16</v>
      </c>
      <c r="M12" s="4">
        <v>24</v>
      </c>
      <c r="N12" s="4">
        <v>18</v>
      </c>
      <c r="O12">
        <v>24</v>
      </c>
      <c r="P12" s="11">
        <f>Table2[[#This Row],[Matches]]-Table2[[#This Row],[Won]]</f>
        <v>36</v>
      </c>
      <c r="Q12" s="12">
        <f>Table2[[#This Row],[Won]]/Table2[[#This Row],[Matches]]</f>
        <v>0.4</v>
      </c>
      <c r="R12" s="11">
        <f>Table2[[#This Row],[Matches]]*$C$4</f>
        <v>6000</v>
      </c>
      <c r="S12">
        <v>8066</v>
      </c>
      <c r="T12">
        <f>Table2[[#This Row],[Earnings]]-Table2[[#This Row],[Principal]]</f>
        <v>2066</v>
      </c>
      <c r="U12" s="15">
        <f>Table2[[#This Row],[Balance]]/Table2[[#This Row],[Principal]]</f>
        <v>0.34433333333333332</v>
      </c>
    </row>
    <row r="15" spans="2:21" x14ac:dyDescent="0.45">
      <c r="R15">
        <f>R10+R12</f>
        <v>11500</v>
      </c>
      <c r="S15">
        <f>S10+S12</f>
        <v>14211</v>
      </c>
      <c r="T15">
        <f>S15-R15</f>
        <v>2711</v>
      </c>
      <c r="U15" s="12">
        <f>S15/R15</f>
        <v>1.2357391304347827</v>
      </c>
    </row>
    <row r="17" spans="2:21" x14ac:dyDescent="0.45">
      <c r="R17">
        <f>SUM(Table2[Principal])</f>
        <v>32200</v>
      </c>
      <c r="S17">
        <f>SUM(Table2[Earnings])</f>
        <v>32719</v>
      </c>
      <c r="T17">
        <f>SUM(Table2[Balance])</f>
        <v>519</v>
      </c>
      <c r="U17" s="12">
        <f>T17/R17</f>
        <v>1.6118012422360248E-2</v>
      </c>
    </row>
    <row r="21" spans="2:21" x14ac:dyDescent="0.45">
      <c r="B21" t="s">
        <v>1</v>
      </c>
      <c r="C21" t="s">
        <v>81</v>
      </c>
      <c r="D21" t="s">
        <v>2</v>
      </c>
      <c r="E21" t="s">
        <v>132</v>
      </c>
      <c r="F21" t="s">
        <v>128</v>
      </c>
      <c r="G21" t="s">
        <v>122</v>
      </c>
      <c r="H21" t="s">
        <v>123</v>
      </c>
      <c r="I21" t="s">
        <v>124</v>
      </c>
      <c r="J21" t="s">
        <v>125</v>
      </c>
      <c r="K21" t="s">
        <v>129</v>
      </c>
      <c r="L21" t="s">
        <v>126</v>
      </c>
      <c r="M21" t="s">
        <v>127</v>
      </c>
    </row>
    <row r="22" spans="2:21" x14ac:dyDescent="0.45">
      <c r="B22" t="s">
        <v>34</v>
      </c>
      <c r="C22" t="s">
        <v>80</v>
      </c>
      <c r="D22">
        <f>G22+I22+L22</f>
        <v>161</v>
      </c>
      <c r="E22" s="17">
        <f>F22/D22</f>
        <v>8.1488023801911807E-2</v>
      </c>
      <c r="F22" s="1">
        <f>L22-M22</f>
        <v>13.119571832107802</v>
      </c>
      <c r="G22">
        <v>65</v>
      </c>
      <c r="H22" s="1">
        <v>70.698517776467199</v>
      </c>
      <c r="I22">
        <v>35</v>
      </c>
      <c r="J22" s="1">
        <v>42.421054055640496</v>
      </c>
      <c r="K22" s="12">
        <f>L22/M22</f>
        <v>1.2740069864476602</v>
      </c>
      <c r="L22">
        <v>61</v>
      </c>
      <c r="M22" s="1">
        <v>47.880428167892198</v>
      </c>
    </row>
    <row r="23" spans="2:21" x14ac:dyDescent="0.45">
      <c r="B23" t="s">
        <v>48</v>
      </c>
      <c r="C23" t="s">
        <v>80</v>
      </c>
      <c r="D23">
        <f>G23+I23+L23</f>
        <v>175</v>
      </c>
      <c r="E23" s="17">
        <f>F23/D23</f>
        <v>6.2072661694252004E-2</v>
      </c>
      <c r="F23" s="1">
        <f>L23-M23</f>
        <v>10.862715796494101</v>
      </c>
      <c r="G23">
        <v>74</v>
      </c>
      <c r="H23" s="1">
        <v>75.698463098286098</v>
      </c>
      <c r="I23">
        <v>37</v>
      </c>
      <c r="J23" s="1">
        <v>46.164252698207903</v>
      </c>
      <c r="K23" s="12">
        <f>L23/M23</f>
        <v>1.2044273801214966</v>
      </c>
      <c r="L23">
        <v>64</v>
      </c>
      <c r="M23" s="1">
        <v>53.137284203505899</v>
      </c>
    </row>
    <row r="25" spans="2:21" x14ac:dyDescent="0.45">
      <c r="B25" t="s">
        <v>1</v>
      </c>
      <c r="C25" t="s">
        <v>81</v>
      </c>
      <c r="D25" t="s">
        <v>2</v>
      </c>
      <c r="E25" t="s">
        <v>133</v>
      </c>
      <c r="F25" t="s">
        <v>131</v>
      </c>
      <c r="G25" t="s">
        <v>122</v>
      </c>
      <c r="H25" t="s">
        <v>123</v>
      </c>
      <c r="I25" t="s">
        <v>130</v>
      </c>
      <c r="J25" t="s">
        <v>124</v>
      </c>
      <c r="K25" t="s">
        <v>125</v>
      </c>
      <c r="L25" t="s">
        <v>126</v>
      </c>
      <c r="M25" t="s">
        <v>127</v>
      </c>
    </row>
    <row r="26" spans="2:21" x14ac:dyDescent="0.45">
      <c r="B26" t="s">
        <v>60</v>
      </c>
      <c r="C26" t="s">
        <v>11</v>
      </c>
      <c r="D26">
        <v>115</v>
      </c>
      <c r="E26" s="12">
        <f>F26/D26</f>
        <v>5.2173913043478258E-2</v>
      </c>
      <c r="F26">
        <f>J26-K26</f>
        <v>6</v>
      </c>
      <c r="G26">
        <v>43</v>
      </c>
      <c r="H26">
        <v>47</v>
      </c>
      <c r="I26" s="12">
        <f>J26/K26</f>
        <v>1.1935483870967742</v>
      </c>
      <c r="J26">
        <v>37</v>
      </c>
      <c r="K26">
        <v>31</v>
      </c>
      <c r="L26">
        <v>35</v>
      </c>
      <c r="M26">
        <v>37.1</v>
      </c>
    </row>
    <row r="27" spans="2:21" x14ac:dyDescent="0.45">
      <c r="B27" t="s">
        <v>77</v>
      </c>
      <c r="C27" t="s">
        <v>11</v>
      </c>
      <c r="D27">
        <v>195</v>
      </c>
      <c r="E27" s="12">
        <f t="shared" ref="E27:E28" si="0">F27/D27</f>
        <v>6.5641025641025627E-2</v>
      </c>
      <c r="F27">
        <f t="shared" ref="F27:F28" si="1">J27-K27</f>
        <v>12.799999999999997</v>
      </c>
      <c r="G27">
        <v>76</v>
      </c>
      <c r="H27">
        <v>80.5</v>
      </c>
      <c r="I27" s="12">
        <f t="shared" ref="I27:I28" si="2">J27/K27</f>
        <v>1.2452107279693485</v>
      </c>
      <c r="J27">
        <v>65</v>
      </c>
      <c r="K27">
        <v>52.2</v>
      </c>
      <c r="L27">
        <v>54</v>
      </c>
      <c r="M27">
        <v>62.3</v>
      </c>
    </row>
    <row r="28" spans="2:21" x14ac:dyDescent="0.45">
      <c r="B28" t="s">
        <v>31</v>
      </c>
      <c r="C28" t="s">
        <v>11</v>
      </c>
      <c r="D28">
        <v>206</v>
      </c>
      <c r="E28" s="12">
        <f t="shared" si="0"/>
        <v>7.9126213592233E-2</v>
      </c>
      <c r="F28">
        <f t="shared" si="1"/>
        <v>16.299999999999997</v>
      </c>
      <c r="G28">
        <v>88</v>
      </c>
      <c r="H28">
        <v>86.8</v>
      </c>
      <c r="I28" s="12">
        <f t="shared" si="2"/>
        <v>1.2979890310786106</v>
      </c>
      <c r="J28">
        <v>71</v>
      </c>
      <c r="K28">
        <v>54.7</v>
      </c>
      <c r="L28">
        <v>47</v>
      </c>
      <c r="M28">
        <v>64.400000000000006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2022-04-26T01:32:00Z</dcterms:created>
  <dcterms:modified xsi:type="dcterms:W3CDTF">2022-04-27T22:40:52Z</dcterms:modified>
</cp:coreProperties>
</file>