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Twitter\02_11_05_2022_Liguilla_MX_Cuartos_1\"/>
    </mc:Choice>
  </mc:AlternateContent>
  <xr:revisionPtr revIDLastSave="0" documentId="13_ncr:1_{A2300BB0-83F6-46E4-B5AD-CA3C0A3E420A}" xr6:coauthVersionLast="47" xr6:coauthVersionMax="47" xr10:uidLastSave="{00000000-0000-0000-0000-000000000000}"/>
  <bookViews>
    <workbookView xWindow="-98" yWindow="-98" windowWidth="22695" windowHeight="14595" activeTab="1" xr2:uid="{E90AE78C-D517-4B5D-BCE5-4DB0CAAEC0EA}"/>
  </bookViews>
  <sheets>
    <sheet name="Sheet1" sheetId="1" r:id="rId1"/>
    <sheet name="Sheet2" sheetId="2" r:id="rId2"/>
  </sheets>
  <definedNames>
    <definedName name="_xlnm._FilterDatabase" localSheetId="0" hidden="1">Sheet1!$Q$18:$R$27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2" l="1"/>
  <c r="J11" i="2"/>
  <c r="J12" i="2"/>
  <c r="J13" i="2"/>
  <c r="J14" i="2"/>
  <c r="J15" i="2"/>
  <c r="J16" i="2"/>
  <c r="J17" i="2"/>
  <c r="J9" i="2"/>
  <c r="I10" i="2"/>
  <c r="I11" i="2"/>
  <c r="I12" i="2"/>
  <c r="I13" i="2"/>
  <c r="I14" i="2"/>
  <c r="I15" i="2"/>
  <c r="I16" i="2"/>
  <c r="I17" i="2"/>
  <c r="I9" i="2"/>
  <c r="F19" i="2"/>
  <c r="D8" i="1"/>
  <c r="D16" i="1"/>
  <c r="R25" i="1"/>
  <c r="S7" i="1"/>
  <c r="R24" i="1" s="1"/>
  <c r="R27" i="1"/>
  <c r="R26" i="1"/>
  <c r="R21" i="1"/>
  <c r="R23" i="1"/>
  <c r="R22" i="1"/>
  <c r="R19" i="1"/>
  <c r="S12" i="1"/>
  <c r="R12" i="1"/>
  <c r="Q12" i="1"/>
  <c r="S5" i="1"/>
  <c r="R5" i="1"/>
  <c r="Q5" i="1"/>
  <c r="C31" i="1"/>
  <c r="C40" i="1"/>
  <c r="C39" i="1"/>
  <c r="C38" i="1"/>
  <c r="C37" i="1"/>
  <c r="C27" i="1"/>
  <c r="C26" i="1"/>
  <c r="C25" i="1"/>
  <c r="C24" i="1"/>
  <c r="C23" i="1"/>
  <c r="C22" i="1"/>
  <c r="C21" i="1"/>
  <c r="C20" i="1"/>
  <c r="C19" i="1"/>
  <c r="C34" i="1"/>
  <c r="C32" i="1"/>
  <c r="D5" i="1"/>
  <c r="D12" i="1"/>
  <c r="C12" i="1"/>
  <c r="B12" i="1"/>
  <c r="C5" i="1"/>
  <c r="B5" i="1"/>
  <c r="J5" i="1"/>
  <c r="I5" i="1"/>
  <c r="H5" i="1"/>
  <c r="I12" i="1"/>
  <c r="J12" i="1"/>
  <c r="H12" i="1"/>
  <c r="R20" i="1" l="1"/>
  <c r="S14" i="1"/>
  <c r="U5" i="1"/>
  <c r="U12" i="1"/>
  <c r="L5" i="1"/>
  <c r="I7" i="1" s="1"/>
  <c r="F12" i="1"/>
  <c r="D14" i="1" s="1"/>
  <c r="F5" i="1"/>
  <c r="D7" i="1" s="1"/>
  <c r="J14" i="1"/>
  <c r="I14" i="1"/>
  <c r="L12" i="1"/>
  <c r="H14" i="1" s="1"/>
  <c r="L14" i="1" s="1"/>
  <c r="R7" i="1" l="1"/>
  <c r="Q7" i="1"/>
  <c r="R14" i="1"/>
  <c r="Q14" i="1"/>
  <c r="U14" i="1" s="1"/>
  <c r="H7" i="1"/>
  <c r="L7" i="1" s="1"/>
  <c r="J7" i="1"/>
  <c r="C14" i="1"/>
  <c r="F14" i="1" s="1"/>
  <c r="B14" i="1"/>
  <c r="C7" i="1"/>
  <c r="B7" i="1"/>
  <c r="U7" i="1" l="1"/>
  <c r="F7" i="1"/>
</calcChain>
</file>

<file path=xl/sharedStrings.xml><?xml version="1.0" encoding="utf-8"?>
<sst xmlns="http://schemas.openxmlformats.org/spreadsheetml/2006/main" count="85" uniqueCount="54">
  <si>
    <t>Chivas</t>
  </si>
  <si>
    <t>Empate</t>
  </si>
  <si>
    <t>Atlas</t>
  </si>
  <si>
    <t>Margen</t>
  </si>
  <si>
    <t>Moneyline</t>
  </si>
  <si>
    <t>Decimal</t>
  </si>
  <si>
    <t>Probabilidad</t>
  </si>
  <si>
    <t>+145</t>
  </si>
  <si>
    <t>+210</t>
  </si>
  <si>
    <t>210</t>
  </si>
  <si>
    <t>San Luis</t>
  </si>
  <si>
    <t>Pachuca</t>
  </si>
  <si>
    <t>Puebla</t>
  </si>
  <si>
    <t>América</t>
  </si>
  <si>
    <t>Cruz Azul</t>
  </si>
  <si>
    <t>Tigres</t>
  </si>
  <si>
    <t>Empate y Empate</t>
  </si>
  <si>
    <t>San Luis y Empate</t>
  </si>
  <si>
    <t>San Luis y América</t>
  </si>
  <si>
    <t>Empate y Puebla</t>
  </si>
  <si>
    <t>Empate y América</t>
  </si>
  <si>
    <t>Pachuca y Puebla</t>
  </si>
  <si>
    <t>Pachuca y Empate</t>
  </si>
  <si>
    <t>San Luis y Puebla</t>
  </si>
  <si>
    <t>Pachuca y América</t>
  </si>
  <si>
    <t>Equipo</t>
  </si>
  <si>
    <t>Probabilidad de no perder</t>
  </si>
  <si>
    <t>Probabilidad de no ganar</t>
  </si>
  <si>
    <t>Combinación (Parlay)</t>
  </si>
  <si>
    <t>Cruz Azul y Empate</t>
  </si>
  <si>
    <t>Cruz Azul y Atlas</t>
  </si>
  <si>
    <t>Empate y Chivas</t>
  </si>
  <si>
    <t>Tigres y Chivas</t>
  </si>
  <si>
    <t>Tigres y Empate</t>
  </si>
  <si>
    <t>Tigres y Atlas</t>
  </si>
  <si>
    <t>Cruz Azul y Chivas</t>
  </si>
  <si>
    <t>Empate y Atlas</t>
  </si>
  <si>
    <t>Ame</t>
  </si>
  <si>
    <t>YouTube</t>
  </si>
  <si>
    <t>Spotify</t>
  </si>
  <si>
    <t>pandora</t>
  </si>
  <si>
    <t>Apple Music</t>
  </si>
  <si>
    <t>Amazon</t>
  </si>
  <si>
    <t>DEEZER</t>
  </si>
  <si>
    <t>napster</t>
  </si>
  <si>
    <t>TJDAL</t>
  </si>
  <si>
    <t>Total</t>
  </si>
  <si>
    <t>Music Streaming Service</t>
  </si>
  <si>
    <t>Plays needed to earn min wage ($1,472)</t>
  </si>
  <si>
    <t>Percentage of non-free users</t>
  </si>
  <si>
    <t>Google Play</t>
  </si>
  <si>
    <t>Users (non-necessarily unique users)</t>
  </si>
  <si>
    <t>Non-free users</t>
  </si>
  <si>
    <t>(Non-free users) / (Plays needed to earn min wage)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</si>
</sst>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2" borderId="1" applyNumberFormat="0" applyAlignment="0" applyProtection="0"/>
  </cellStyleXfs>
  <cellXfs count="31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1" applyNumberFormat="1" applyFont="1"/>
    <xf numFmtId="9" fontId="6" fillId="0" borderId="6" xfId="4" applyNumberFormat="1" applyFont="1" applyFill="1" applyBorder="1" applyAlignment="1">
      <alignment horizontal="center" vertical="center"/>
    </xf>
    <xf numFmtId="9" fontId="6" fillId="0" borderId="7" xfId="4" applyNumberFormat="1" applyFont="1" applyFill="1" applyBorder="1" applyAlignment="1">
      <alignment horizontal="center" vertical="center"/>
    </xf>
    <xf numFmtId="9" fontId="6" fillId="0" borderId="8" xfId="4" applyNumberFormat="1" applyFont="1" applyFill="1" applyBorder="1" applyAlignment="1">
      <alignment horizontal="center" vertical="center"/>
    </xf>
    <xf numFmtId="0" fontId="3" fillId="0" borderId="9" xfId="3" applyFill="1" applyBorder="1" applyAlignment="1">
      <alignment horizontal="center" vertical="center"/>
    </xf>
    <xf numFmtId="0" fontId="3" fillId="0" borderId="10" xfId="3" applyFill="1" applyBorder="1" applyAlignment="1">
      <alignment horizontal="center" vertical="center"/>
    </xf>
    <xf numFmtId="0" fontId="3" fillId="0" borderId="11" xfId="3" applyFill="1" applyBorder="1" applyAlignment="1">
      <alignment horizontal="center" vertical="center"/>
    </xf>
    <xf numFmtId="0" fontId="2" fillId="0" borderId="5" xfId="2" applyBorder="1" applyAlignment="1">
      <alignment horizontal="center" vertical="center"/>
    </xf>
    <xf numFmtId="0" fontId="2" fillId="0" borderId="4" xfId="2" applyFill="1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0" fontId="7" fillId="0" borderId="4" xfId="3" applyFont="1" applyFill="1" applyBorder="1" applyAlignment="1">
      <alignment horizontal="center" vertical="center"/>
    </xf>
    <xf numFmtId="0" fontId="8" fillId="0" borderId="0" xfId="0" applyFont="1"/>
    <xf numFmtId="0" fontId="7" fillId="0" borderId="3" xfId="3" applyFont="1" applyFill="1" applyBorder="1" applyAlignment="1">
      <alignment horizontal="center" vertical="center"/>
    </xf>
    <xf numFmtId="9" fontId="5" fillId="0" borderId="3" xfId="1" applyFont="1" applyBorder="1" applyAlignment="1">
      <alignment horizontal="center" vertical="center"/>
    </xf>
    <xf numFmtId="9" fontId="5" fillId="0" borderId="12" xfId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right" vertical="center"/>
    </xf>
  </cellXfs>
  <cellStyles count="5">
    <cellStyle name="Calculation" xfId="4" builtinId="22"/>
    <cellStyle name="Normal" xfId="0" builtinId="0"/>
    <cellStyle name="Output" xfId="3" builtinId="21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Probabilidades de Combinaciones (Parlays)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Probabilidad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135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noFill/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Sheet1!$B$19:$B$27</c:f>
              <c:strCache>
                <c:ptCount val="9"/>
                <c:pt idx="0">
                  <c:v>Pachuca y América</c:v>
                </c:pt>
                <c:pt idx="1">
                  <c:v>Pachuca y Empate</c:v>
                </c:pt>
                <c:pt idx="2">
                  <c:v>Empate y América</c:v>
                </c:pt>
                <c:pt idx="3">
                  <c:v>Pachuca y Puebla</c:v>
                </c:pt>
                <c:pt idx="4">
                  <c:v>San Luis y América</c:v>
                </c:pt>
                <c:pt idx="5">
                  <c:v>Empate y Empate</c:v>
                </c:pt>
                <c:pt idx="6">
                  <c:v>San Luis y Empate</c:v>
                </c:pt>
                <c:pt idx="7">
                  <c:v>Empate y Puebla</c:v>
                </c:pt>
                <c:pt idx="8">
                  <c:v>San Luis y Puebla</c:v>
                </c:pt>
              </c:strCache>
            </c:strRef>
          </c:cat>
          <c:val>
            <c:numRef>
              <c:f>Sheet1!$C$19:$C$27</c:f>
              <c:numCache>
                <c:formatCode>0%</c:formatCode>
                <c:ptCount val="9"/>
                <c:pt idx="0">
                  <c:v>0.19366753214277593</c:v>
                </c:pt>
                <c:pt idx="1">
                  <c:v>0.13472523975149631</c:v>
                </c:pt>
                <c:pt idx="2">
                  <c:v>0.12749331813472847</c:v>
                </c:pt>
                <c:pt idx="3">
                  <c:v>0.11825882155964676</c:v>
                </c:pt>
                <c:pt idx="4">
                  <c:v>0.11243780912760658</c:v>
                </c:pt>
                <c:pt idx="5">
                  <c:v>8.8691003919811121E-2</c:v>
                </c:pt>
                <c:pt idx="6">
                  <c:v>7.8217606349639354E-2</c:v>
                </c:pt>
                <c:pt idx="7">
                  <c:v>7.7850992329611984E-2</c:v>
                </c:pt>
                <c:pt idx="8">
                  <c:v>6.8657676684683436E-2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1-4C0A-99D8-418B7C9DA5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6090991"/>
        <c:axId val="1276091823"/>
      </c:barChart>
      <c:catAx>
        <c:axId val="1276090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6091823"/>
        <c:crosses val="autoZero"/>
        <c:auto val="1"/>
        <c:lblAlgn val="ctr"/>
        <c:lblOffset val="100"/>
        <c:noMultiLvlLbl val="0"/>
      </c:catAx>
      <c:valAx>
        <c:axId val="1276091823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27609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 b="0" i="0" baseline="0">
                <a:effectLst/>
              </a:rPr>
              <a:t>Probabilidades de Combinaciones (Parlays)</a:t>
            </a:r>
            <a:endParaRPr lang="es-MX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Sheet1!$R$18</c:f>
              <c:strCache>
                <c:ptCount val="1"/>
                <c:pt idx="0">
                  <c:v>Probabilidad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135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Sheet1!$Q$19:$Q$27</c:f>
              <c:strCache>
                <c:ptCount val="9"/>
                <c:pt idx="0">
                  <c:v>Cruz Azul y Chivas</c:v>
                </c:pt>
                <c:pt idx="1">
                  <c:v>Tigres y Chivas</c:v>
                </c:pt>
                <c:pt idx="2">
                  <c:v>Empate y Chivas</c:v>
                </c:pt>
                <c:pt idx="3">
                  <c:v>Cruz Azul y Empate</c:v>
                </c:pt>
                <c:pt idx="4">
                  <c:v>Cruz Azul y Atlas</c:v>
                </c:pt>
                <c:pt idx="5">
                  <c:v>Tigres y Empate</c:v>
                </c:pt>
                <c:pt idx="6">
                  <c:v>Tigres y Atlas</c:v>
                </c:pt>
                <c:pt idx="7">
                  <c:v>Empate y Empate</c:v>
                </c:pt>
                <c:pt idx="8">
                  <c:v>Empate y Atlas</c:v>
                </c:pt>
              </c:strCache>
            </c:strRef>
          </c:cat>
          <c:val>
            <c:numRef>
              <c:f>Sheet1!$R$19:$R$27</c:f>
              <c:numCache>
                <c:formatCode>0%</c:formatCode>
                <c:ptCount val="9"/>
                <c:pt idx="0">
                  <c:v>0.13766011183445898</c:v>
                </c:pt>
                <c:pt idx="1">
                  <c:v>0.13766011183445898</c:v>
                </c:pt>
                <c:pt idx="2">
                  <c:v>0.11506818976097011</c:v>
                </c:pt>
                <c:pt idx="3">
                  <c:v>0.10748167247783225</c:v>
                </c:pt>
                <c:pt idx="4">
                  <c:v>0.10748167247783225</c:v>
                </c:pt>
                <c:pt idx="5">
                  <c:v>0.10748167247783225</c:v>
                </c:pt>
                <c:pt idx="6">
                  <c:v>0.10748167247783225</c:v>
                </c:pt>
                <c:pt idx="7">
                  <c:v>8.9842448329391505E-2</c:v>
                </c:pt>
                <c:pt idx="8">
                  <c:v>8.9842448329391505E-2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6-4486-818C-97404BE82C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4047055"/>
        <c:axId val="1364051631"/>
      </c:barChart>
      <c:catAx>
        <c:axId val="136404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4051631"/>
        <c:crosses val="autoZero"/>
        <c:auto val="1"/>
        <c:lblAlgn val="ctr"/>
        <c:lblOffset val="100"/>
        <c:noMultiLvlLbl val="0"/>
      </c:catAx>
      <c:valAx>
        <c:axId val="1364051631"/>
        <c:scaling>
          <c:orientation val="minMax"/>
          <c:max val="0.25"/>
        </c:scaling>
        <c:delete val="1"/>
        <c:axPos val="l"/>
        <c:numFmt formatCode="0%" sourceLinked="1"/>
        <c:majorTickMark val="out"/>
        <c:minorTickMark val="none"/>
        <c:tickLblPos val="nextTo"/>
        <c:crossAx val="136404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15</xdr:col>
      <xdr:colOff>0</xdr:colOff>
      <xdr:row>27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69C2D-FC2A-1758-BD58-2090C29CA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16</xdr:row>
      <xdr:rowOff>172509</xdr:rowOff>
    </xdr:from>
    <xdr:to>
      <xdr:col>24</xdr:col>
      <xdr:colOff>211666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416150-8E71-7243-D5F5-16228A7F7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F4144-8D65-4510-9727-6B80FE997329}">
  <dimension ref="B3:U40"/>
  <sheetViews>
    <sheetView zoomScale="90" zoomScaleNormal="90" workbookViewId="0">
      <selection activeCell="D8" sqref="D8"/>
    </sheetView>
  </sheetViews>
  <sheetFormatPr defaultRowHeight="14.25" x14ac:dyDescent="0.45"/>
  <cols>
    <col min="2" max="2" width="18.06640625" bestFit="1" customWidth="1"/>
    <col min="3" max="3" width="21" customWidth="1"/>
    <col min="17" max="17" width="20.9296875" customWidth="1"/>
    <col min="18" max="18" width="21.265625" customWidth="1"/>
  </cols>
  <sheetData>
    <row r="3" spans="2:21" x14ac:dyDescent="0.45">
      <c r="B3" t="s">
        <v>10</v>
      </c>
      <c r="C3" t="s">
        <v>1</v>
      </c>
      <c r="D3" t="s">
        <v>11</v>
      </c>
      <c r="H3" t="s">
        <v>14</v>
      </c>
      <c r="I3" t="s">
        <v>1</v>
      </c>
      <c r="J3" t="s">
        <v>15</v>
      </c>
      <c r="Q3" t="s">
        <v>14</v>
      </c>
      <c r="R3" t="s">
        <v>1</v>
      </c>
      <c r="S3" t="s">
        <v>15</v>
      </c>
    </row>
    <row r="4" spans="2:21" x14ac:dyDescent="0.45">
      <c r="B4">
        <v>3.6</v>
      </c>
      <c r="C4">
        <v>3.2</v>
      </c>
      <c r="D4">
        <v>2.15</v>
      </c>
      <c r="F4" t="s">
        <v>3</v>
      </c>
      <c r="H4">
        <v>2.7</v>
      </c>
      <c r="I4">
        <v>3.2</v>
      </c>
      <c r="J4">
        <v>2.7</v>
      </c>
      <c r="L4" t="s">
        <v>3</v>
      </c>
      <c r="Q4">
        <v>2.7</v>
      </c>
      <c r="R4">
        <v>3.2</v>
      </c>
      <c r="S4">
        <v>2.7</v>
      </c>
      <c r="U4" t="s">
        <v>3</v>
      </c>
    </row>
    <row r="5" spans="2:21" x14ac:dyDescent="0.45">
      <c r="B5">
        <f>1/B4</f>
        <v>0.27777777777777779</v>
      </c>
      <c r="C5">
        <f t="shared" ref="C5" si="0">1/C4</f>
        <v>0.3125</v>
      </c>
      <c r="D5">
        <f t="shared" ref="D5" si="1">1/D4</f>
        <v>0.46511627906976744</v>
      </c>
      <c r="F5">
        <f>(SUM(B5:D5)-1)/3</f>
        <v>1.8464685615848426E-2</v>
      </c>
      <c r="H5">
        <f>1/H4</f>
        <v>0.37037037037037035</v>
      </c>
      <c r="I5">
        <f t="shared" ref="I5" si="2">1/I4</f>
        <v>0.3125</v>
      </c>
      <c r="J5">
        <f t="shared" ref="J5" si="3">1/J4</f>
        <v>0.37037037037037035</v>
      </c>
      <c r="L5">
        <f>(SUM(H5:J5)-1)/3</f>
        <v>1.7746913580246899E-2</v>
      </c>
      <c r="Q5">
        <f>1/Q4</f>
        <v>0.37037037037037035</v>
      </c>
      <c r="R5">
        <f t="shared" ref="R5" si="4">1/R4</f>
        <v>0.3125</v>
      </c>
      <c r="S5">
        <f t="shared" ref="S5" si="5">1/S4</f>
        <v>0.37037037037037035</v>
      </c>
      <c r="U5">
        <f>(SUM(Q5:S5)-1)/3</f>
        <v>1.7746913580246899E-2</v>
      </c>
    </row>
    <row r="7" spans="2:21" x14ac:dyDescent="0.45">
      <c r="B7" s="9">
        <f>B5-F5</f>
        <v>0.25931309216192938</v>
      </c>
      <c r="C7" s="9">
        <f>C5-F5</f>
        <v>0.29403531438415159</v>
      </c>
      <c r="D7" s="9">
        <f>D5-F5</f>
        <v>0.44665159345391903</v>
      </c>
      <c r="F7">
        <f>SUM(B7:D7)</f>
        <v>1</v>
      </c>
      <c r="H7" s="1">
        <f>H5-L5</f>
        <v>0.35262345679012347</v>
      </c>
      <c r="I7" s="1">
        <f>I5-L5</f>
        <v>0.29475308641975312</v>
      </c>
      <c r="J7" s="1">
        <f>J5-L5</f>
        <v>0.35262345679012347</v>
      </c>
      <c r="L7">
        <f>SUM(H7:J7)</f>
        <v>1</v>
      </c>
      <c r="Q7" s="1">
        <f>Q5-U5</f>
        <v>0.35262345679012347</v>
      </c>
      <c r="R7" s="1">
        <f>R5-U5</f>
        <v>0.29475308641975312</v>
      </c>
      <c r="S7" s="1">
        <f>S5-U5</f>
        <v>0.35262345679012347</v>
      </c>
      <c r="U7">
        <f>SUM(Q7:S7)</f>
        <v>1</v>
      </c>
    </row>
    <row r="8" spans="2:21" x14ac:dyDescent="0.45">
      <c r="C8" t="s">
        <v>11</v>
      </c>
      <c r="D8" s="2">
        <f>SUM(C7:D7)</f>
        <v>0.74068690783807067</v>
      </c>
    </row>
    <row r="10" spans="2:21" x14ac:dyDescent="0.45">
      <c r="B10" t="s">
        <v>12</v>
      </c>
      <c r="C10" t="s">
        <v>1</v>
      </c>
      <c r="D10" t="s">
        <v>13</v>
      </c>
      <c r="H10" t="s">
        <v>0</v>
      </c>
      <c r="I10" t="s">
        <v>1</v>
      </c>
      <c r="J10" t="s">
        <v>2</v>
      </c>
      <c r="Q10" t="s">
        <v>0</v>
      </c>
      <c r="R10" t="s">
        <v>1</v>
      </c>
      <c r="S10" t="s">
        <v>2</v>
      </c>
    </row>
    <row r="11" spans="2:21" x14ac:dyDescent="0.45">
      <c r="B11">
        <v>3.5</v>
      </c>
      <c r="C11">
        <v>3.1</v>
      </c>
      <c r="D11">
        <v>2.2000000000000002</v>
      </c>
      <c r="F11" t="s">
        <v>3</v>
      </c>
      <c r="H11">
        <v>2.4500000000000002</v>
      </c>
      <c r="I11">
        <v>3.1</v>
      </c>
      <c r="J11">
        <v>3.1</v>
      </c>
      <c r="L11" t="s">
        <v>3</v>
      </c>
      <c r="Q11">
        <v>2.4500000000000002</v>
      </c>
      <c r="R11">
        <v>3.1</v>
      </c>
      <c r="S11">
        <v>3.1</v>
      </c>
      <c r="U11" t="s">
        <v>3</v>
      </c>
    </row>
    <row r="12" spans="2:21" x14ac:dyDescent="0.45">
      <c r="B12">
        <f>1/B11</f>
        <v>0.2857142857142857</v>
      </c>
      <c r="C12">
        <f t="shared" ref="C12" si="6">1/C11</f>
        <v>0.32258064516129031</v>
      </c>
      <c r="D12">
        <f t="shared" ref="D12" si="7">1/D11</f>
        <v>0.45454545454545453</v>
      </c>
      <c r="F12">
        <f>(SUM(B12:D12)-1)/3</f>
        <v>2.094679514034355E-2</v>
      </c>
      <c r="H12">
        <f>1/H11</f>
        <v>0.4081632653061224</v>
      </c>
      <c r="I12">
        <f t="shared" ref="I12:J12" si="8">1/I11</f>
        <v>0.32258064516129031</v>
      </c>
      <c r="J12">
        <f t="shared" si="8"/>
        <v>0.32258064516129031</v>
      </c>
      <c r="L12">
        <f>(SUM(H12:J12)-1)/3</f>
        <v>1.7774851876234326E-2</v>
      </c>
      <c r="Q12">
        <f>1/Q11</f>
        <v>0.4081632653061224</v>
      </c>
      <c r="R12">
        <f t="shared" ref="R12" si="9">1/R11</f>
        <v>0.32258064516129031</v>
      </c>
      <c r="S12">
        <f t="shared" ref="S12" si="10">1/S11</f>
        <v>0.32258064516129031</v>
      </c>
      <c r="U12">
        <f>(SUM(Q12:S12)-1)/3</f>
        <v>1.7774851876234326E-2</v>
      </c>
    </row>
    <row r="14" spans="2:21" x14ac:dyDescent="0.45">
      <c r="B14" s="1">
        <f>B12-F12</f>
        <v>0.26476749057394217</v>
      </c>
      <c r="C14" s="1">
        <f>C12-F12</f>
        <v>0.30163385002094678</v>
      </c>
      <c r="D14" s="1">
        <f>D12-F12</f>
        <v>0.433598659405111</v>
      </c>
      <c r="F14">
        <f>SUM(B14:D14)</f>
        <v>0.99999999999999989</v>
      </c>
      <c r="H14" s="1">
        <f>H12-L12</f>
        <v>0.39038841342988806</v>
      </c>
      <c r="I14" s="1">
        <f>I12-L12</f>
        <v>0.30480579328505597</v>
      </c>
      <c r="J14" s="1">
        <f>J12-L12</f>
        <v>0.30480579328505597</v>
      </c>
      <c r="L14">
        <f>SUM(H14:J14)</f>
        <v>1</v>
      </c>
      <c r="Q14" s="1">
        <f>Q12-U12</f>
        <v>0.39038841342988806</v>
      </c>
      <c r="R14" s="1">
        <f>R12-U12</f>
        <v>0.30480579328505597</v>
      </c>
      <c r="S14" s="1">
        <f>S12-U12</f>
        <v>0.30480579328505597</v>
      </c>
      <c r="U14">
        <f>SUM(Q14:S14)</f>
        <v>1</v>
      </c>
    </row>
    <row r="16" spans="2:21" x14ac:dyDescent="0.45">
      <c r="C16" t="s">
        <v>37</v>
      </c>
      <c r="D16" s="3">
        <f>SUM(C14:D14)</f>
        <v>0.73523250942605778</v>
      </c>
    </row>
    <row r="17" spans="2:18" ht="14.65" thickBot="1" x14ac:dyDescent="0.5"/>
    <row r="18" spans="2:18" s="4" customFormat="1" ht="46.9" thickBot="1" x14ac:dyDescent="0.5">
      <c r="B18" s="18" t="s">
        <v>28</v>
      </c>
      <c r="C18" s="16" t="s">
        <v>6</v>
      </c>
      <c r="Q18" s="18" t="s">
        <v>28</v>
      </c>
      <c r="R18" s="16" t="s">
        <v>6</v>
      </c>
    </row>
    <row r="19" spans="2:18" ht="25.05" customHeight="1" x14ac:dyDescent="0.45">
      <c r="B19" s="13" t="s">
        <v>24</v>
      </c>
      <c r="C19" s="10">
        <f>$D$7*$D$14</f>
        <v>0.19366753214277593</v>
      </c>
      <c r="Q19" s="13" t="s">
        <v>35</v>
      </c>
      <c r="R19" s="10">
        <f>$Q$7*$Q$14</f>
        <v>0.13766011183445898</v>
      </c>
    </row>
    <row r="20" spans="2:18" ht="25.05" customHeight="1" x14ac:dyDescent="0.45">
      <c r="B20" s="14" t="s">
        <v>22</v>
      </c>
      <c r="C20" s="11">
        <f>$D$7*$C$14</f>
        <v>0.13472523975149631</v>
      </c>
      <c r="Q20" s="14" t="s">
        <v>32</v>
      </c>
      <c r="R20" s="11">
        <f>$S$7*$Q$14</f>
        <v>0.13766011183445898</v>
      </c>
    </row>
    <row r="21" spans="2:18" ht="25.05" customHeight="1" x14ac:dyDescent="0.45">
      <c r="B21" s="14" t="s">
        <v>20</v>
      </c>
      <c r="C21" s="11">
        <f>$C$7*$D$14</f>
        <v>0.12749331813472847</v>
      </c>
      <c r="Q21" s="14" t="s">
        <v>31</v>
      </c>
      <c r="R21" s="11">
        <f>$R$7*$Q$14</f>
        <v>0.11506818976097011</v>
      </c>
    </row>
    <row r="22" spans="2:18" ht="25.05" customHeight="1" x14ac:dyDescent="0.45">
      <c r="B22" s="14" t="s">
        <v>21</v>
      </c>
      <c r="C22" s="11">
        <f>$D$7*$B$14</f>
        <v>0.11825882155964676</v>
      </c>
      <c r="Q22" s="14" t="s">
        <v>29</v>
      </c>
      <c r="R22" s="11">
        <f>$Q$7*$R$14</f>
        <v>0.10748167247783225</v>
      </c>
    </row>
    <row r="23" spans="2:18" ht="25.05" customHeight="1" x14ac:dyDescent="0.45">
      <c r="B23" s="14" t="s">
        <v>18</v>
      </c>
      <c r="C23" s="11">
        <f>$B$7*$D$14</f>
        <v>0.11243780912760658</v>
      </c>
      <c r="Q23" s="14" t="s">
        <v>30</v>
      </c>
      <c r="R23" s="11">
        <f>$Q$7*$S$14</f>
        <v>0.10748167247783225</v>
      </c>
    </row>
    <row r="24" spans="2:18" ht="25.05" customHeight="1" x14ac:dyDescent="0.45">
      <c r="B24" s="14" t="s">
        <v>16</v>
      </c>
      <c r="C24" s="11">
        <f>$C$7*$C$14</f>
        <v>8.8691003919811121E-2</v>
      </c>
      <c r="Q24" s="14" t="s">
        <v>33</v>
      </c>
      <c r="R24" s="11">
        <f>$S$7*$R$14</f>
        <v>0.10748167247783225</v>
      </c>
    </row>
    <row r="25" spans="2:18" ht="25.05" customHeight="1" x14ac:dyDescent="0.45">
      <c r="B25" s="14" t="s">
        <v>17</v>
      </c>
      <c r="C25" s="11">
        <f>$B$7*$C$14</f>
        <v>7.8217606349639354E-2</v>
      </c>
      <c r="Q25" s="14" t="s">
        <v>34</v>
      </c>
      <c r="R25" s="11">
        <f>$S$7*$S$14</f>
        <v>0.10748167247783225</v>
      </c>
    </row>
    <row r="26" spans="2:18" ht="25.05" customHeight="1" x14ac:dyDescent="0.45">
      <c r="B26" s="14" t="s">
        <v>19</v>
      </c>
      <c r="C26" s="11">
        <f>$C$7*$B$14</f>
        <v>7.7850992329611984E-2</v>
      </c>
      <c r="Q26" s="14" t="s">
        <v>16</v>
      </c>
      <c r="R26" s="11">
        <f>$R$7*$R$14</f>
        <v>8.9842448329391505E-2</v>
      </c>
    </row>
    <row r="27" spans="2:18" ht="25.05" customHeight="1" thickBot="1" x14ac:dyDescent="0.5">
      <c r="B27" s="15" t="s">
        <v>23</v>
      </c>
      <c r="C27" s="12">
        <f>$B$7*$B$14</f>
        <v>6.8657676684683436E-2</v>
      </c>
      <c r="Q27" s="15" t="s">
        <v>36</v>
      </c>
      <c r="R27" s="12">
        <f>$R$7*$S$14</f>
        <v>8.9842448329391505E-2</v>
      </c>
    </row>
    <row r="29" spans="2:18" ht="14.65" thickBot="1" x14ac:dyDescent="0.5"/>
    <row r="30" spans="2:18" ht="51.4" customHeight="1" thickBot="1" x14ac:dyDescent="0.5">
      <c r="B30" s="17" t="s">
        <v>25</v>
      </c>
      <c r="C30" s="18" t="s">
        <v>27</v>
      </c>
    </row>
    <row r="31" spans="2:18" s="20" customFormat="1" ht="25.05" customHeight="1" thickBot="1" x14ac:dyDescent="0.6">
      <c r="B31" s="19" t="s">
        <v>11</v>
      </c>
      <c r="C31" s="22">
        <f>$C$7+$B$7</f>
        <v>0.55334840654608097</v>
      </c>
    </row>
    <row r="32" spans="2:18" s="20" customFormat="1" ht="25.05" customHeight="1" thickBot="1" x14ac:dyDescent="0.6">
      <c r="B32" s="21" t="s">
        <v>13</v>
      </c>
      <c r="C32" s="23">
        <f>C6+D6</f>
        <v>0</v>
      </c>
    </row>
    <row r="33" spans="2:3" s="20" customFormat="1" ht="25.05" customHeight="1" thickBot="1" x14ac:dyDescent="0.6">
      <c r="B33" s="21" t="s">
        <v>10</v>
      </c>
      <c r="C33" s="22"/>
    </row>
    <row r="34" spans="2:3" s="20" customFormat="1" ht="25.05" customHeight="1" thickBot="1" x14ac:dyDescent="0.6">
      <c r="B34" s="21" t="s">
        <v>12</v>
      </c>
      <c r="C34" s="22">
        <f>B6+C6</f>
        <v>0</v>
      </c>
    </row>
    <row r="35" spans="2:3" ht="14.65" thickBot="1" x14ac:dyDescent="0.5"/>
    <row r="36" spans="2:3" ht="46.9" thickBot="1" x14ac:dyDescent="0.5">
      <c r="B36" s="17" t="s">
        <v>25</v>
      </c>
      <c r="C36" s="18" t="s">
        <v>26</v>
      </c>
    </row>
    <row r="37" spans="2:3" ht="18.399999999999999" thickBot="1" x14ac:dyDescent="0.5">
      <c r="B37" s="19" t="s">
        <v>11</v>
      </c>
      <c r="C37" s="22">
        <f>$C$7+$D$7</f>
        <v>0.74068690783807067</v>
      </c>
    </row>
    <row r="38" spans="2:3" ht="18.399999999999999" thickBot="1" x14ac:dyDescent="0.5">
      <c r="B38" s="21" t="s">
        <v>13</v>
      </c>
      <c r="C38" s="23">
        <f>$C$14+$D$14</f>
        <v>0.73523250942605778</v>
      </c>
    </row>
    <row r="39" spans="2:3" ht="18.399999999999999" thickBot="1" x14ac:dyDescent="0.5">
      <c r="B39" s="21" t="s">
        <v>12</v>
      </c>
      <c r="C39" s="22">
        <f>$B$14+$C$14</f>
        <v>0.56640134059488889</v>
      </c>
    </row>
    <row r="40" spans="2:3" ht="18.399999999999999" thickBot="1" x14ac:dyDescent="0.5">
      <c r="B40" s="21" t="s">
        <v>10</v>
      </c>
      <c r="C40" s="22">
        <f>$B$7+$C$7</f>
        <v>0.55334840654608097</v>
      </c>
    </row>
  </sheetData>
  <autoFilter ref="Q18:R27" xr:uid="{3C2F4144-8D65-4510-9727-6B80FE997329}">
    <sortState xmlns:xlrd2="http://schemas.microsoft.com/office/spreadsheetml/2017/richdata2" ref="Q19:R27">
      <sortCondition descending="1" ref="R18:R27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C3C3-D54C-4459-96B2-074F0E41D073}">
  <dimension ref="D2:M22"/>
  <sheetViews>
    <sheetView tabSelected="1" workbookViewId="0">
      <selection activeCell="K2" sqref="K2"/>
    </sheetView>
  </sheetViews>
  <sheetFormatPr defaultRowHeight="14.25" x14ac:dyDescent="0.45"/>
  <cols>
    <col min="4" max="4" width="12.59765625" customWidth="1"/>
    <col min="5" max="13" width="15.59765625" style="4" customWidth="1"/>
  </cols>
  <sheetData>
    <row r="2" spans="4:11" ht="79.900000000000006" customHeight="1" x14ac:dyDescent="0.45">
      <c r="D2" s="4"/>
      <c r="E2" s="4" t="s">
        <v>0</v>
      </c>
      <c r="F2" s="4" t="s">
        <v>1</v>
      </c>
      <c r="G2" s="4" t="s">
        <v>2</v>
      </c>
    </row>
    <row r="3" spans="4:11" x14ac:dyDescent="0.45">
      <c r="D3" s="4" t="s">
        <v>4</v>
      </c>
      <c r="E3" s="5" t="s">
        <v>7</v>
      </c>
      <c r="F3" s="6" t="s">
        <v>8</v>
      </c>
      <c r="G3" s="6" t="s">
        <v>9</v>
      </c>
    </row>
    <row r="4" spans="4:11" x14ac:dyDescent="0.45">
      <c r="D4" s="4" t="s">
        <v>5</v>
      </c>
      <c r="E4" s="4">
        <v>2.4500000000000002</v>
      </c>
      <c r="F4" s="4">
        <v>3.1</v>
      </c>
      <c r="G4" s="4">
        <v>3.1</v>
      </c>
    </row>
    <row r="5" spans="4:11" x14ac:dyDescent="0.45">
      <c r="D5" s="4" t="s">
        <v>6</v>
      </c>
      <c r="E5" s="7">
        <v>0.39</v>
      </c>
      <c r="F5" s="8">
        <v>0.30499999999999999</v>
      </c>
      <c r="G5" s="8">
        <v>0.30499999999999999</v>
      </c>
    </row>
    <row r="8" spans="4:11" s="24" customFormat="1" ht="71.25" customHeight="1" x14ac:dyDescent="0.45">
      <c r="E8" s="24" t="s">
        <v>47</v>
      </c>
      <c r="F8" s="24" t="s">
        <v>48</v>
      </c>
      <c r="G8" s="24" t="s">
        <v>49</v>
      </c>
      <c r="H8" s="24" t="s">
        <v>51</v>
      </c>
      <c r="I8" s="24" t="s">
        <v>52</v>
      </c>
      <c r="J8" s="24" t="s">
        <v>53</v>
      </c>
    </row>
    <row r="9" spans="4:11" x14ac:dyDescent="0.45">
      <c r="E9" s="29" t="s">
        <v>38</v>
      </c>
      <c r="F9" s="26">
        <v>2100000</v>
      </c>
      <c r="G9" s="27">
        <v>1E-3</v>
      </c>
      <c r="H9" s="26">
        <v>1000000000</v>
      </c>
      <c r="I9" s="26">
        <f>H9*G9</f>
        <v>1000000</v>
      </c>
      <c r="J9" s="30">
        <f>I9/F9</f>
        <v>0.47619047619047616</v>
      </c>
      <c r="K9" s="28"/>
    </row>
    <row r="10" spans="4:11" x14ac:dyDescent="0.45">
      <c r="E10" s="29" t="s">
        <v>39</v>
      </c>
      <c r="F10" s="26">
        <v>366000</v>
      </c>
      <c r="G10" s="27">
        <v>0.45</v>
      </c>
      <c r="H10" s="26">
        <v>159000000</v>
      </c>
      <c r="I10" s="26">
        <f t="shared" ref="I10:I17" si="0">H10*G10</f>
        <v>71550000</v>
      </c>
      <c r="J10" s="30">
        <f t="shared" ref="J10:J17" si="1">I10/F10</f>
        <v>195.49180327868854</v>
      </c>
      <c r="K10" s="28"/>
    </row>
    <row r="11" spans="4:11" x14ac:dyDescent="0.45">
      <c r="E11" s="29" t="s">
        <v>40</v>
      </c>
      <c r="F11" s="26">
        <v>1100000</v>
      </c>
      <c r="G11" s="27">
        <v>0.05</v>
      </c>
      <c r="H11" s="26">
        <v>81000000</v>
      </c>
      <c r="I11" s="26">
        <f t="shared" si="0"/>
        <v>4050000</v>
      </c>
      <c r="J11" s="30">
        <f t="shared" si="1"/>
        <v>3.6818181818181817</v>
      </c>
      <c r="K11" s="28"/>
    </row>
    <row r="12" spans="4:11" x14ac:dyDescent="0.45">
      <c r="E12" s="29" t="s">
        <v>41</v>
      </c>
      <c r="F12" s="26">
        <v>240000</v>
      </c>
      <c r="G12" s="27">
        <v>1</v>
      </c>
      <c r="H12" s="26">
        <v>50000000</v>
      </c>
      <c r="I12" s="26">
        <f t="shared" si="0"/>
        <v>50000000</v>
      </c>
      <c r="J12" s="30">
        <f t="shared" si="1"/>
        <v>208.33333333333334</v>
      </c>
      <c r="K12" s="28"/>
    </row>
    <row r="13" spans="4:11" x14ac:dyDescent="0.45">
      <c r="E13" s="29" t="s">
        <v>42</v>
      </c>
      <c r="F13" s="26">
        <v>366000</v>
      </c>
      <c r="G13" s="27">
        <v>0.2</v>
      </c>
      <c r="H13" s="26">
        <v>20000000</v>
      </c>
      <c r="I13" s="26">
        <f t="shared" si="0"/>
        <v>4000000</v>
      </c>
      <c r="J13" s="30">
        <f t="shared" si="1"/>
        <v>10.928961748633879</v>
      </c>
      <c r="K13" s="28"/>
    </row>
    <row r="14" spans="4:11" x14ac:dyDescent="0.45">
      <c r="E14" s="29" t="s">
        <v>43</v>
      </c>
      <c r="F14" s="26">
        <v>230000</v>
      </c>
      <c r="G14" s="27">
        <v>0.43</v>
      </c>
      <c r="H14" s="26">
        <v>16000000</v>
      </c>
      <c r="I14" s="26">
        <f t="shared" si="0"/>
        <v>6880000</v>
      </c>
      <c r="J14" s="30">
        <f t="shared" si="1"/>
        <v>29.913043478260871</v>
      </c>
      <c r="K14" s="28"/>
    </row>
    <row r="15" spans="4:11" x14ac:dyDescent="0.45">
      <c r="E15" s="29" t="s">
        <v>50</v>
      </c>
      <c r="F15" s="26">
        <v>220000</v>
      </c>
      <c r="G15" s="27">
        <v>0.5</v>
      </c>
      <c r="H15" s="26">
        <v>10000000</v>
      </c>
      <c r="I15" s="26">
        <f t="shared" si="0"/>
        <v>5000000</v>
      </c>
      <c r="J15" s="30">
        <f t="shared" si="1"/>
        <v>22.727272727272727</v>
      </c>
      <c r="K15" s="28"/>
    </row>
    <row r="16" spans="4:11" x14ac:dyDescent="0.45">
      <c r="E16" s="29" t="s">
        <v>44</v>
      </c>
      <c r="F16" s="26">
        <v>80000</v>
      </c>
      <c r="G16" s="27">
        <v>1</v>
      </c>
      <c r="H16" s="26">
        <v>5000000</v>
      </c>
      <c r="I16" s="26">
        <f t="shared" si="0"/>
        <v>5000000</v>
      </c>
      <c r="J16" s="30">
        <f t="shared" si="1"/>
        <v>62.5</v>
      </c>
      <c r="K16" s="28"/>
    </row>
    <row r="17" spans="5:11" x14ac:dyDescent="0.45">
      <c r="E17" s="29" t="s">
        <v>45</v>
      </c>
      <c r="F17" s="26">
        <v>120000</v>
      </c>
      <c r="G17" s="27">
        <v>0.28000000000000003</v>
      </c>
      <c r="H17" s="26">
        <v>4000000</v>
      </c>
      <c r="I17" s="26">
        <f t="shared" si="0"/>
        <v>1120000</v>
      </c>
      <c r="J17" s="30">
        <f t="shared" si="1"/>
        <v>9.3333333333333339</v>
      </c>
      <c r="K17" s="28"/>
    </row>
    <row r="18" spans="5:11" x14ac:dyDescent="0.45">
      <c r="F18" s="26"/>
      <c r="G18" s="28"/>
      <c r="H18" s="26"/>
      <c r="I18" s="26"/>
      <c r="J18" s="26"/>
      <c r="K18" s="28"/>
    </row>
    <row r="19" spans="5:11" x14ac:dyDescent="0.45">
      <c r="E19" s="4" t="s">
        <v>46</v>
      </c>
      <c r="F19" s="26">
        <f>SUM(F9:F17)</f>
        <v>4822000</v>
      </c>
      <c r="G19" s="28"/>
      <c r="H19" s="26"/>
      <c r="I19" s="26"/>
      <c r="J19" s="26"/>
      <c r="K19" s="28"/>
    </row>
    <row r="20" spans="5:11" x14ac:dyDescent="0.45">
      <c r="F20" s="25"/>
    </row>
    <row r="21" spans="5:11" x14ac:dyDescent="0.45">
      <c r="F21" s="25"/>
    </row>
    <row r="22" spans="5:11" x14ac:dyDescent="0.45">
      <c r="F22" s="25"/>
    </row>
  </sheetData>
  <pageMargins left="0.7" right="0.7" top="0.75" bottom="0.75" header="0.3" footer="0.3"/>
  <pageSetup paperSize="9" orientation="portrait" r:id="rId1"/>
  <ignoredErrors>
    <ignoredError sqref="E3:G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2022-05-11T13:45:22Z</dcterms:created>
  <dcterms:modified xsi:type="dcterms:W3CDTF">2022-05-13T15:39:25Z</dcterms:modified>
</cp:coreProperties>
</file>