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La Cima del Éxito\Futbol\Twitter\07_29_05_2022_Final_LigaMX\"/>
    </mc:Choice>
  </mc:AlternateContent>
  <xr:revisionPtr revIDLastSave="0" documentId="13_ncr:1_{1953CEB7-EFC4-4771-B6C9-06CE46051388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Sheet1!$AS$49:$AT$65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30" i="1" l="1"/>
  <c r="CR30" i="1"/>
  <c r="CT29" i="1"/>
  <c r="J8" i="2"/>
  <c r="J7" i="2"/>
  <c r="E8" i="2"/>
  <c r="E7" i="2"/>
  <c r="Z22" i="1" l="1"/>
  <c r="Z21" i="1"/>
  <c r="Z20" i="1"/>
  <c r="Z18" i="1"/>
  <c r="Z16" i="1"/>
  <c r="Z15" i="1"/>
  <c r="Z14" i="1"/>
  <c r="Z12" i="1"/>
  <c r="Z10" i="1"/>
  <c r="Z9" i="1"/>
  <c r="Z8" i="1"/>
  <c r="Z7" i="1"/>
  <c r="Z6" i="1"/>
  <c r="Z5" i="1"/>
  <c r="Z4" i="1"/>
  <c r="Z11" i="1"/>
  <c r="Z13" i="1"/>
  <c r="Z19" i="1"/>
  <c r="Z3" i="1"/>
  <c r="Z23" i="1"/>
  <c r="Z2" i="1"/>
  <c r="Z17" i="1"/>
  <c r="Z25" i="1"/>
  <c r="Z24" i="1"/>
  <c r="Y11" i="1"/>
  <c r="Y7" i="1"/>
  <c r="Y6" i="1"/>
  <c r="Y13" i="1"/>
  <c r="Y12" i="1"/>
  <c r="Y10" i="1"/>
  <c r="Y15" i="1"/>
  <c r="Y8" i="1"/>
  <c r="Y5" i="1"/>
  <c r="Y19" i="1"/>
  <c r="Y20" i="1"/>
  <c r="Y3" i="1"/>
  <c r="Y4" i="1"/>
  <c r="Y22" i="1"/>
  <c r="Y21" i="1"/>
  <c r="Y23" i="1"/>
  <c r="Y14" i="1"/>
  <c r="Y9" i="1"/>
  <c r="Y2" i="1"/>
  <c r="Y18" i="1"/>
  <c r="Y17" i="1"/>
  <c r="Y16" i="1"/>
  <c r="Y25" i="1"/>
  <c r="Y24" i="1"/>
  <c r="AB11" i="1"/>
  <c r="AB7" i="1"/>
  <c r="AB6" i="1"/>
  <c r="AB13" i="1"/>
  <c r="AB12" i="1"/>
  <c r="AB10" i="1"/>
  <c r="AB15" i="1"/>
  <c r="AB8" i="1"/>
  <c r="AB5" i="1"/>
  <c r="AB19" i="1"/>
  <c r="AB20" i="1"/>
  <c r="AB3" i="1"/>
  <c r="AB4" i="1"/>
  <c r="AB22" i="1"/>
  <c r="AB21" i="1"/>
  <c r="AB23" i="1"/>
  <c r="AB14" i="1"/>
  <c r="AB9" i="1"/>
  <c r="AB2" i="1"/>
  <c r="AB18" i="1"/>
  <c r="AB17" i="1"/>
  <c r="AB16" i="1"/>
  <c r="AB25" i="1"/>
  <c r="AB24" i="1"/>
  <c r="AA11" i="1"/>
  <c r="AA7" i="1"/>
  <c r="AA6" i="1"/>
  <c r="AA13" i="1"/>
  <c r="AA12" i="1"/>
  <c r="AA10" i="1"/>
  <c r="AA15" i="1"/>
  <c r="AA8" i="1"/>
  <c r="AA5" i="1"/>
  <c r="AA19" i="1"/>
  <c r="AA20" i="1"/>
  <c r="AA3" i="1"/>
  <c r="AA4" i="1"/>
  <c r="AA22" i="1"/>
  <c r="AA21" i="1"/>
  <c r="AA23" i="1"/>
  <c r="AA14" i="1"/>
  <c r="AA9" i="1"/>
  <c r="AA2" i="1"/>
  <c r="AA18" i="1"/>
  <c r="AA17" i="1"/>
  <c r="AA16" i="1"/>
  <c r="AA25" i="1"/>
  <c r="AA24" i="1"/>
  <c r="W27" i="1"/>
  <c r="X11" i="1"/>
  <c r="X16" i="1"/>
  <c r="X22" i="1"/>
  <c r="X13" i="1"/>
  <c r="X18" i="1"/>
  <c r="X21" i="1"/>
  <c r="X14" i="1"/>
  <c r="X8" i="1"/>
  <c r="X4" i="1"/>
  <c r="X19" i="1"/>
  <c r="X7" i="1"/>
  <c r="X20" i="1"/>
  <c r="X9" i="1"/>
  <c r="X10" i="1"/>
  <c r="X15" i="1"/>
  <c r="X23" i="1"/>
  <c r="X5" i="1"/>
  <c r="X12" i="1"/>
  <c r="X2" i="1"/>
  <c r="X3" i="1"/>
  <c r="X17" i="1"/>
  <c r="X6" i="1"/>
  <c r="X25" i="1"/>
  <c r="X24" i="1"/>
  <c r="W16" i="1"/>
  <c r="W11" i="1"/>
  <c r="W22" i="1"/>
  <c r="W13" i="1"/>
  <c r="W18" i="1"/>
  <c r="W21" i="1"/>
  <c r="W14" i="1"/>
  <c r="W8" i="1"/>
  <c r="W4" i="1"/>
  <c r="W19" i="1"/>
  <c r="W7" i="1"/>
  <c r="W20" i="1"/>
  <c r="W9" i="1"/>
  <c r="W10" i="1"/>
  <c r="W15" i="1"/>
  <c r="W23" i="1"/>
  <c r="W5" i="1"/>
  <c r="W12" i="1"/>
  <c r="W2" i="1"/>
  <c r="W3" i="1"/>
  <c r="W17" i="1"/>
  <c r="W6" i="1"/>
  <c r="W25" i="1"/>
  <c r="W24" i="1"/>
  <c r="CB11" i="1" l="1"/>
  <c r="CB9" i="1"/>
  <c r="CB18" i="1"/>
  <c r="CB13" i="1"/>
  <c r="CB21" i="1"/>
  <c r="CB20" i="1"/>
  <c r="CB22" i="1"/>
  <c r="CB14" i="1"/>
  <c r="CB10" i="1"/>
  <c r="CB19" i="1"/>
  <c r="CB8" i="1"/>
  <c r="CB16" i="1"/>
  <c r="CB5" i="1"/>
  <c r="CB3" i="1"/>
  <c r="CB4" i="1"/>
  <c r="CB23" i="1"/>
  <c r="CB15" i="1"/>
  <c r="CB12" i="1"/>
  <c r="CB2" i="1"/>
  <c r="CB6" i="1"/>
  <c r="CB17" i="1"/>
  <c r="CB7" i="1"/>
  <c r="CB25" i="1"/>
  <c r="CB24" i="1"/>
  <c r="BR11" i="1"/>
  <c r="BR7" i="1"/>
  <c r="BR4" i="1"/>
  <c r="BR13" i="1"/>
  <c r="BR12" i="1"/>
  <c r="BR10" i="1"/>
  <c r="BR16" i="1"/>
  <c r="BR14" i="1"/>
  <c r="BR8" i="1"/>
  <c r="BR19" i="1"/>
  <c r="BR9" i="1"/>
  <c r="BR6" i="1"/>
  <c r="BR5" i="1"/>
  <c r="BR3" i="1"/>
  <c r="BR20" i="1"/>
  <c r="BR23" i="1"/>
  <c r="BR15" i="1"/>
  <c r="BR22" i="1"/>
  <c r="BR2" i="1"/>
  <c r="BR18" i="1"/>
  <c r="BR17" i="1"/>
  <c r="BR21" i="1"/>
  <c r="BR25" i="1"/>
  <c r="BR24" i="1"/>
  <c r="T11" i="1"/>
  <c r="T22" i="1"/>
  <c r="T16" i="1"/>
  <c r="T13" i="1"/>
  <c r="T18" i="1"/>
  <c r="T21" i="1"/>
  <c r="T20" i="1"/>
  <c r="T7" i="1"/>
  <c r="T14" i="1"/>
  <c r="T19" i="1"/>
  <c r="T15" i="1"/>
  <c r="T12" i="1"/>
  <c r="T8" i="1"/>
  <c r="T10" i="1"/>
  <c r="T6" i="1"/>
  <c r="T23" i="1"/>
  <c r="T9" i="1"/>
  <c r="T5" i="1"/>
  <c r="T2" i="1"/>
  <c r="T4" i="1"/>
  <c r="T17" i="1"/>
  <c r="T3" i="1"/>
  <c r="T25" i="1"/>
  <c r="T24" i="1"/>
</calcChain>
</file>

<file path=xl/sharedStrings.xml><?xml version="1.0" encoding="utf-8"?>
<sst xmlns="http://schemas.openxmlformats.org/spreadsheetml/2006/main" count="299" uniqueCount="144">
  <si>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</si>
  <si>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</si>
  <si>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</si>
  <si>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</si>
  <si>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</si>
  <si>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</si>
  <si>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</si>
  <si>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</si>
  <si>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</si>
  <si>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</si>
  <si>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</si>
  <si>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</si>
  <si>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</si>
  <si>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</si>
  <si>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</si>
  <si>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</si>
  <si>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</si>
  <si>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</si>
  <si>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</si>
  <si>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</si>
  <si>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</si>
  <si>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</si>
  <si>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</si>
  <si>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</si>
  <si>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</si>
  <si>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</si>
  <si>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</si>
  <si>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</si>
  <si>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</si>
  <si>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</si>
  <si>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</si>
  <si>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</si>
  <si>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</si>
  <si>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</si>
  <si>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</si>
  <si>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</si>
  <si>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</si>
  <si>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</si>
  <si>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</si>
  <si>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</si>
  <si>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</si>
  <si>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</si>
  <si>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</si>
  <si>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</si>
  <si>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</si>
  <si>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</si>
  <si>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</si>
  <si>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</si>
  <si>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</si>
  <si>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</si>
  <si>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</si>
  <si>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</si>
  <si>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</si>
  <si>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</si>
  <si>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</si>
  <si>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</si>
  <si>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</si>
  <si>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</si>
  <si>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</si>
  <si>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</si>
  <si>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</si>
  <si>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</si>
  <si>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rHWins</t>
  </si>
  <si>
    <t>rHDraws</t>
  </si>
  <si>
    <t>rHLosses</t>
  </si>
  <si>
    <t>HWins</t>
  </si>
  <si>
    <t>HDraws</t>
  </si>
  <si>
    <t>HLosses</t>
  </si>
  <si>
    <t>xHWins</t>
  </si>
  <si>
    <t>xHDraws</t>
  </si>
  <si>
    <t>xHLosses</t>
  </si>
  <si>
    <t>rAWins</t>
  </si>
  <si>
    <t>rADraws</t>
  </si>
  <si>
    <t>rALosses</t>
  </si>
  <si>
    <t>AWins</t>
  </si>
  <si>
    <t>ADraws</t>
  </si>
  <si>
    <t>ALosses</t>
  </si>
  <si>
    <t>xAWins</t>
  </si>
  <si>
    <t>xADraws</t>
  </si>
  <si>
    <t>xALosses</t>
  </si>
  <si>
    <t>rHGoalsF</t>
  </si>
  <si>
    <t>rHGoalsA</t>
  </si>
  <si>
    <t>rAGoalsF</t>
  </si>
  <si>
    <t>rAGoalsA</t>
  </si>
  <si>
    <t>HGoalsF</t>
  </si>
  <si>
    <t>xHGoalsF</t>
  </si>
  <si>
    <t>HGoalsA</t>
  </si>
  <si>
    <t>xHGoalsA</t>
  </si>
  <si>
    <t>AGoalsF</t>
  </si>
  <si>
    <t>xAGoalsF</t>
  </si>
  <si>
    <t>AGoalsA</t>
  </si>
  <si>
    <t>xAGoalsA</t>
  </si>
  <si>
    <t>Queretaro</t>
  </si>
  <si>
    <t>Chiapas</t>
  </si>
  <si>
    <t>Veracruz</t>
  </si>
  <si>
    <t>Puebla</t>
  </si>
  <si>
    <t>Necaxa</t>
  </si>
  <si>
    <t>Club Tijuana</t>
  </si>
  <si>
    <t>Juarez</t>
  </si>
  <si>
    <t>Club Leon</t>
  </si>
  <si>
    <t>Toluca</t>
  </si>
  <si>
    <t>Lobos BUAP</t>
  </si>
  <si>
    <t>Dorados de Sinaloa</t>
  </si>
  <si>
    <t>Atlas</t>
  </si>
  <si>
    <t>Monterrey</t>
  </si>
  <si>
    <t>Monarcas</t>
  </si>
  <si>
    <t>Club America</t>
  </si>
  <si>
    <t>Cruz Azul</t>
  </si>
  <si>
    <t>Leones Negros</t>
  </si>
  <si>
    <t>Pachuca</t>
  </si>
  <si>
    <t>Atl. San Luis</t>
  </si>
  <si>
    <t>Atlante</t>
  </si>
  <si>
    <t>Santos Laguna</t>
  </si>
  <si>
    <t>Liga MX</t>
  </si>
  <si>
    <t>Pumas</t>
  </si>
  <si>
    <t>Tigres</t>
  </si>
  <si>
    <t>Chivas</t>
  </si>
  <si>
    <t>rGoalsPM</t>
  </si>
  <si>
    <t>rHPoints</t>
  </si>
  <si>
    <t>rAPoints</t>
  </si>
  <si>
    <t>GPP</t>
  </si>
  <si>
    <t>xGPP</t>
  </si>
  <si>
    <t>HGoalsA%</t>
  </si>
  <si>
    <t>AGoalsA%</t>
  </si>
  <si>
    <t>HGoalsF%</t>
  </si>
  <si>
    <t>AGoalsF%</t>
  </si>
  <si>
    <t>Porcentaje de Goles anotados como Loclaes</t>
  </si>
  <si>
    <t>Porcentaje de Goles anotados como Visitantes en partidos de liga</t>
  </si>
  <si>
    <t>Porcentaje de Goles en Contra como Locales en partidos de liga Liga MX A2013 - C2020</t>
  </si>
  <si>
    <t>Porcentaje de Goles en Contra como Visitantes en partidos de liga Liga MX A2013 - C2020</t>
  </si>
  <si>
    <t>Equipos</t>
  </si>
  <si>
    <t>Puntos Obtenidos</t>
  </si>
  <si>
    <t>Puntos Esperados</t>
  </si>
  <si>
    <t>Desempeño</t>
  </si>
  <si>
    <t>Visitante</t>
  </si>
  <si>
    <t>Local</t>
  </si>
  <si>
    <t>Goles a Favor</t>
  </si>
  <si>
    <t>Goles a Favor Esperados</t>
  </si>
  <si>
    <t>A2013 - A2020</t>
  </si>
  <si>
    <t>A2020 - C2022</t>
  </si>
  <si>
    <t>Goles</t>
  </si>
  <si>
    <t>Porcentaje</t>
  </si>
  <si>
    <t>Total</t>
  </si>
  <si>
    <t>2013-2020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</si>
</sst>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3" borderId="8" applyNumberFormat="0" applyAlignment="0" applyProtection="0"/>
    <xf numFmtId="0" fontId="5" fillId="4" borderId="9" applyNumberFormat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1" applyFont="1"/>
    <xf numFmtId="9" fontId="0" fillId="2" borderId="0" xfId="1" applyFont="1" applyFill="1"/>
    <xf numFmtId="9" fontId="0" fillId="0" borderId="0" xfId="1" applyFont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2" borderId="5" xfId="1" applyFont="1" applyFill="1" applyBorder="1" applyAlignment="1">
      <alignment horizontal="center" vertical="center"/>
    </xf>
    <xf numFmtId="9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9" fontId="0" fillId="0" borderId="0" xfId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 vertical="center" wrapText="1"/>
    </xf>
    <xf numFmtId="0" fontId="5" fillId="5" borderId="9" xfId="3" applyFill="1" applyAlignment="1">
      <alignment horizontal="center" vertical="center" wrapText="1"/>
    </xf>
    <xf numFmtId="0" fontId="6" fillId="3" borderId="8" xfId="2" applyFont="1" applyAlignment="1">
      <alignment horizontal="center" vertical="center" wrapText="1"/>
    </xf>
    <xf numFmtId="9" fontId="6" fillId="3" borderId="8" xfId="2" applyNumberFormat="1" applyFont="1" applyAlignment="1">
      <alignment horizontal="center" vertical="center" wrapText="1"/>
    </xf>
    <xf numFmtId="0" fontId="7" fillId="2" borderId="9" xfId="3" applyFont="1" applyFill="1" applyAlignment="1">
      <alignment horizontal="center" vertical="center" wrapText="1"/>
    </xf>
    <xf numFmtId="0" fontId="7" fillId="6" borderId="9" xfId="3" applyFont="1" applyFill="1" applyAlignment="1">
      <alignment horizontal="center" vertical="center" wrapText="1"/>
    </xf>
    <xf numFmtId="0" fontId="5" fillId="7" borderId="9" xfId="3" applyFill="1" applyAlignment="1">
      <alignment horizontal="center" vertical="center" wrapText="1"/>
    </xf>
    <xf numFmtId="0" fontId="8" fillId="3" borderId="8" xfId="2" applyFont="1" applyAlignment="1">
      <alignment horizontal="center" vertical="center" wrapText="1"/>
    </xf>
    <xf numFmtId="9" fontId="8" fillId="3" borderId="8" xfId="2" applyNumberFormat="1" applyFont="1" applyAlignment="1">
      <alignment horizontal="center" vertical="center" wrapText="1"/>
    </xf>
  </cellXfs>
  <cellStyles count="4">
    <cellStyle name="Calculation" xfId="2" builtinId="22"/>
    <cellStyle name="Check Cell" xfId="3" builtinId="23"/>
    <cellStyle name="Normal" xfId="0" builtinId="0"/>
    <cellStyle name="Percent" xfId="1" builtinId="5"/>
  </cellStyles>
  <dxfs count="10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3" formatCode="0%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accent3">
                    <a:lumMod val="50000"/>
                  </a:schemeClr>
                </a:solidFill>
              </a:rPr>
              <a:t>Porcentaje de Goles a Favor</a:t>
            </a:r>
            <a:r>
              <a:rPr lang="en-US" sz="1200"/>
              <a:t> en partidos de</a:t>
            </a:r>
            <a:r>
              <a:rPr lang="en-US" sz="1200" baseline="0"/>
              <a:t> liga como </a:t>
            </a:r>
            <a:r>
              <a:rPr lang="en-US" sz="1200" b="1" baseline="0">
                <a:solidFill>
                  <a:schemeClr val="accent3">
                    <a:lumMod val="50000"/>
                  </a:schemeClr>
                </a:solidFill>
              </a:rPr>
              <a:t>Locales</a:t>
            </a:r>
            <a:br>
              <a:rPr lang="en-US" sz="1200"/>
            </a:br>
            <a:r>
              <a:rPr lang="en-US" sz="1200"/>
              <a:t>Liga MX A</a:t>
            </a:r>
            <a:r>
              <a:rPr lang="en-US" sz="1200" baseline="0"/>
              <a:t>2013 - C2020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Sheet1!$AA$29</c:f>
              <c:strCache>
                <c:ptCount val="1"/>
                <c:pt idx="0">
                  <c:v>Porcentaje de Goles anotados como Loclaes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tint val="66000"/>
                    <a:satMod val="160000"/>
                  </a:schemeClr>
                </a:gs>
                <a:gs pos="50000">
                  <a:schemeClr val="accent3">
                    <a:lumMod val="75000"/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gradFill flip="none" rotWithShape="1">
                <a:gsLst>
                  <a:gs pos="0">
                    <a:srgbClr val="C00000"/>
                  </a:gs>
                  <a:gs pos="100000">
                    <a:schemeClr val="tx1"/>
                  </a:gs>
                </a:gsLst>
                <a:lin ang="27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DD-4E06-BC8A-F4A77E5C52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Sheet1!$Z$30:$Z$45</c:f>
              <c:strCache>
                <c:ptCount val="16"/>
                <c:pt idx="0">
                  <c:v>Atl. San Luis</c:v>
                </c:pt>
                <c:pt idx="1">
                  <c:v>Atlas</c:v>
                </c:pt>
                <c:pt idx="2">
                  <c:v>Queretaro</c:v>
                </c:pt>
                <c:pt idx="3">
                  <c:v>Chivas</c:v>
                </c:pt>
                <c:pt idx="4">
                  <c:v>Necaxa</c:v>
                </c:pt>
                <c:pt idx="5">
                  <c:v>Club America</c:v>
                </c:pt>
                <c:pt idx="6">
                  <c:v>Cruz Azul</c:v>
                </c:pt>
                <c:pt idx="7">
                  <c:v>Puebla</c:v>
                </c:pt>
                <c:pt idx="8">
                  <c:v>Pumas</c:v>
                </c:pt>
                <c:pt idx="9">
                  <c:v>Pachuca</c:v>
                </c:pt>
                <c:pt idx="10">
                  <c:v>Club Leon</c:v>
                </c:pt>
                <c:pt idx="11">
                  <c:v>Monterrey</c:v>
                </c:pt>
                <c:pt idx="12">
                  <c:v>Club Tijuana</c:v>
                </c:pt>
                <c:pt idx="13">
                  <c:v>Santos Laguna</c:v>
                </c:pt>
                <c:pt idx="14">
                  <c:v>Tigres</c:v>
                </c:pt>
                <c:pt idx="15">
                  <c:v>Toluca</c:v>
                </c:pt>
              </c:strCache>
            </c:strRef>
          </c:cat>
          <c:val>
            <c:numRef>
              <c:f>Sheet1!$AA$30:$AA$45</c:f>
              <c:numCache>
                <c:formatCode>0%</c:formatCode>
                <c:ptCount val="16"/>
                <c:pt idx="0">
                  <c:v>0.45454545454545453</c:v>
                </c:pt>
                <c:pt idx="1">
                  <c:v>0.50684931506849318</c:v>
                </c:pt>
                <c:pt idx="2">
                  <c:v>0.51307189542483655</c:v>
                </c:pt>
                <c:pt idx="3">
                  <c:v>0.51342281879194629</c:v>
                </c:pt>
                <c:pt idx="4">
                  <c:v>0.51933701657458564</c:v>
                </c:pt>
                <c:pt idx="5">
                  <c:v>0.52606635071090047</c:v>
                </c:pt>
                <c:pt idx="6">
                  <c:v>0.54200542005420049</c:v>
                </c:pt>
                <c:pt idx="7">
                  <c:v>0.56756756756756754</c:v>
                </c:pt>
                <c:pt idx="8">
                  <c:v>0.57507082152974509</c:v>
                </c:pt>
                <c:pt idx="9">
                  <c:v>0.58575197889182062</c:v>
                </c:pt>
                <c:pt idx="10">
                  <c:v>0.59069767441860466</c:v>
                </c:pt>
                <c:pt idx="11">
                  <c:v>0.59903381642512077</c:v>
                </c:pt>
                <c:pt idx="12">
                  <c:v>0.59940652818991103</c:v>
                </c:pt>
                <c:pt idx="13">
                  <c:v>0.60204081632653061</c:v>
                </c:pt>
                <c:pt idx="14">
                  <c:v>0.60253164556962024</c:v>
                </c:pt>
                <c:pt idx="15">
                  <c:v>0.60533333333333328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D-4E06-BC8A-F4A77E5C52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7"/>
        <c:axId val="394423968"/>
        <c:axId val="394420640"/>
      </c:barChart>
      <c:catAx>
        <c:axId val="39442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4420640"/>
        <c:crosses val="autoZero"/>
        <c:auto val="1"/>
        <c:lblAlgn val="ctr"/>
        <c:lblOffset val="100"/>
        <c:noMultiLvlLbl val="0"/>
      </c:catAx>
      <c:valAx>
        <c:axId val="3944206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39442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Porcentaje de </a:t>
            </a:r>
            <a:r>
              <a:rPr lang="en-US" sz="1200" b="1">
                <a:solidFill>
                  <a:schemeClr val="accent3">
                    <a:lumMod val="75000"/>
                  </a:schemeClr>
                </a:solidFill>
              </a:rPr>
              <a:t>Goles a Favor</a:t>
            </a:r>
            <a:r>
              <a:rPr lang="en-US" sz="1200"/>
              <a:t> como </a:t>
            </a:r>
            <a:r>
              <a:rPr lang="en-US" sz="1200" b="1">
                <a:solidFill>
                  <a:schemeClr val="accent3">
                    <a:lumMod val="75000"/>
                  </a:schemeClr>
                </a:solidFill>
              </a:rPr>
              <a:t>Visitantes</a:t>
            </a:r>
            <a:r>
              <a:rPr lang="en-US" sz="1200"/>
              <a:t> en partidos de liga</a:t>
            </a:r>
            <a:br>
              <a:rPr lang="en-US" sz="1200"/>
            </a:br>
            <a:r>
              <a:rPr lang="en-US" sz="1200"/>
              <a:t>Liga MX A2013</a:t>
            </a:r>
            <a:r>
              <a:rPr lang="en-US" sz="1200" baseline="0"/>
              <a:t> - C2020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Sheet1!$AA$48</c:f>
              <c:strCache>
                <c:ptCount val="1"/>
                <c:pt idx="0">
                  <c:v>Porcentaje de Goles anotados como Visitantes en partidos de liga</c:v>
                </c:pt>
              </c:strCache>
            </c:strRef>
          </c:tx>
          <c:spPr>
            <a:gradFill flip="none" rotWithShape="1">
              <a:gsLst>
                <a:gs pos="0">
                  <a:schemeClr val="accent3">
                    <a:lumMod val="75000"/>
                    <a:tint val="66000"/>
                    <a:satMod val="160000"/>
                  </a:schemeClr>
                </a:gs>
                <a:gs pos="50000">
                  <a:schemeClr val="accent3">
                    <a:lumMod val="75000"/>
                    <a:tint val="44500"/>
                    <a:satMod val="160000"/>
                  </a:schemeClr>
                </a:gs>
                <a:gs pos="100000">
                  <a:schemeClr val="accent3">
                    <a:lumMod val="75000"/>
                    <a:tint val="23500"/>
                    <a:satMod val="160000"/>
                  </a:scheme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00EC-4D43-9D56-BDD059EF2D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Sheet1!$Z$49:$Z$64</c:f>
              <c:strCache>
                <c:ptCount val="16"/>
                <c:pt idx="0">
                  <c:v>Toluca</c:v>
                </c:pt>
                <c:pt idx="1">
                  <c:v>Santos Laguna</c:v>
                </c:pt>
                <c:pt idx="2">
                  <c:v>Club Tijuana</c:v>
                </c:pt>
                <c:pt idx="3">
                  <c:v>Pumas</c:v>
                </c:pt>
                <c:pt idx="4">
                  <c:v>Monterrey</c:v>
                </c:pt>
                <c:pt idx="5">
                  <c:v>Club Leon</c:v>
                </c:pt>
                <c:pt idx="6">
                  <c:v>Tigres</c:v>
                </c:pt>
                <c:pt idx="7">
                  <c:v>Pachuca</c:v>
                </c:pt>
                <c:pt idx="8">
                  <c:v>Puebla</c:v>
                </c:pt>
                <c:pt idx="9">
                  <c:v>Queretaro</c:v>
                </c:pt>
                <c:pt idx="10">
                  <c:v>Cruz Azul</c:v>
                </c:pt>
                <c:pt idx="11">
                  <c:v>Club America</c:v>
                </c:pt>
                <c:pt idx="12">
                  <c:v>Necaxa</c:v>
                </c:pt>
                <c:pt idx="13">
                  <c:v>Chivas</c:v>
                </c:pt>
                <c:pt idx="14">
                  <c:v>Atlas</c:v>
                </c:pt>
                <c:pt idx="15">
                  <c:v>Atl. San Luis</c:v>
                </c:pt>
              </c:strCache>
            </c:strRef>
          </c:cat>
          <c:val>
            <c:numRef>
              <c:f>Sheet1!$AA$49:$AA$64</c:f>
              <c:numCache>
                <c:formatCode>0%</c:formatCode>
                <c:ptCount val="16"/>
                <c:pt idx="0">
                  <c:v>0.39</c:v>
                </c:pt>
                <c:pt idx="1">
                  <c:v>0.40096618357487923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0.41</c:v>
                </c:pt>
                <c:pt idx="6">
                  <c:v>0.41</c:v>
                </c:pt>
                <c:pt idx="7">
                  <c:v>0.42</c:v>
                </c:pt>
                <c:pt idx="8">
                  <c:v>0.43</c:v>
                </c:pt>
                <c:pt idx="9">
                  <c:v>0.45901639344262296</c:v>
                </c:pt>
                <c:pt idx="10">
                  <c:v>0.47393364928909953</c:v>
                </c:pt>
                <c:pt idx="11">
                  <c:v>0.48066298342541436</c:v>
                </c:pt>
                <c:pt idx="12">
                  <c:v>0.48657718120805371</c:v>
                </c:pt>
                <c:pt idx="13">
                  <c:v>0.48692810457516339</c:v>
                </c:pt>
                <c:pt idx="14">
                  <c:v>0.49315068493150682</c:v>
                </c:pt>
                <c:pt idx="15">
                  <c:v>0.54545454545454541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C-4D43-9D56-BDD059EF2D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0"/>
        <c:overlap val="-27"/>
        <c:axId val="1457461984"/>
        <c:axId val="1457457824"/>
      </c:barChart>
      <c:catAx>
        <c:axId val="145746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57457824"/>
        <c:crosses val="autoZero"/>
        <c:auto val="1"/>
        <c:lblAlgn val="ctr"/>
        <c:lblOffset val="100"/>
        <c:noMultiLvlLbl val="0"/>
      </c:catAx>
      <c:valAx>
        <c:axId val="1457457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5746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100"/>
              <a:t>Desempeño de Goles en</a:t>
            </a:r>
            <a:r>
              <a:rPr lang="es-MX" sz="1100" baseline="0"/>
              <a:t> Contra como Visitantes en partidos de liga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200" baseline="0"/>
              <a:t>Liga MX A2013 - C2020</a:t>
            </a:r>
            <a:endParaRPr lang="es-MX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Sheet1!$AO$49</c:f>
              <c:strCache>
                <c:ptCount val="1"/>
                <c:pt idx="0">
                  <c:v>rAGoalsA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Sheet1!$AN$50:$AN$65</c:f>
              <c:strCache>
                <c:ptCount val="16"/>
                <c:pt idx="0">
                  <c:v>Tigres</c:v>
                </c:pt>
                <c:pt idx="1">
                  <c:v>Necaxa</c:v>
                </c:pt>
                <c:pt idx="2">
                  <c:v>Puebla</c:v>
                </c:pt>
                <c:pt idx="3">
                  <c:v>Chivas</c:v>
                </c:pt>
                <c:pt idx="4">
                  <c:v>Atl. San Luis</c:v>
                </c:pt>
                <c:pt idx="5">
                  <c:v>Club America</c:v>
                </c:pt>
                <c:pt idx="6">
                  <c:v>Toluca</c:v>
                </c:pt>
                <c:pt idx="7">
                  <c:v>Queretaro</c:v>
                </c:pt>
                <c:pt idx="8">
                  <c:v>Atlas</c:v>
                </c:pt>
                <c:pt idx="9">
                  <c:v>Pumas</c:v>
                </c:pt>
                <c:pt idx="10">
                  <c:v>Cruz Azul</c:v>
                </c:pt>
                <c:pt idx="11">
                  <c:v>Club Leon</c:v>
                </c:pt>
                <c:pt idx="12">
                  <c:v>Santos Laguna</c:v>
                </c:pt>
                <c:pt idx="13">
                  <c:v>Club Tijuana</c:v>
                </c:pt>
                <c:pt idx="14">
                  <c:v>Pachuca</c:v>
                </c:pt>
                <c:pt idx="15">
                  <c:v>Monterrey</c:v>
                </c:pt>
              </c:strCache>
            </c:strRef>
          </c:cat>
          <c:val>
            <c:numRef>
              <c:f>Sheet1!$AO$50:$AO$65</c:f>
              <c:numCache>
                <c:formatCode>0%</c:formatCode>
                <c:ptCount val="16"/>
                <c:pt idx="0">
                  <c:v>0.80877806894630444</c:v>
                </c:pt>
                <c:pt idx="1">
                  <c:v>0.88319090332166117</c:v>
                </c:pt>
                <c:pt idx="2">
                  <c:v>0.90958536089841513</c:v>
                </c:pt>
                <c:pt idx="3">
                  <c:v>0.91301706446876008</c:v>
                </c:pt>
                <c:pt idx="4">
                  <c:v>0.94471041933128574</c:v>
                </c:pt>
                <c:pt idx="5">
                  <c:v>0.95006695847557754</c:v>
                </c:pt>
                <c:pt idx="6">
                  <c:v>0.95441669796172846</c:v>
                </c:pt>
                <c:pt idx="7">
                  <c:v>0.96017251661881464</c:v>
                </c:pt>
                <c:pt idx="8">
                  <c:v>0.98493825831118709</c:v>
                </c:pt>
                <c:pt idx="9">
                  <c:v>1.0095987473563279</c:v>
                </c:pt>
                <c:pt idx="10">
                  <c:v>1.015893184710762</c:v>
                </c:pt>
                <c:pt idx="11">
                  <c:v>1.046582442407102</c:v>
                </c:pt>
                <c:pt idx="12">
                  <c:v>1.071852149574323</c:v>
                </c:pt>
                <c:pt idx="13">
                  <c:v>1.1195367423029401</c:v>
                </c:pt>
                <c:pt idx="14">
                  <c:v>1.124211999125956</c:v>
                </c:pt>
                <c:pt idx="15">
                  <c:v>1.1911474584931141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8-41B5-81F3-56A96E1C17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491024"/>
        <c:axId val="796498928"/>
      </c:barChart>
      <c:catAx>
        <c:axId val="79649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6498928"/>
        <c:crosses val="autoZero"/>
        <c:auto val="1"/>
        <c:lblAlgn val="ctr"/>
        <c:lblOffset val="100"/>
        <c:noMultiLvlLbl val="0"/>
      </c:catAx>
      <c:valAx>
        <c:axId val="7964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649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FF0000"/>
                </a:solidFill>
              </a:rPr>
              <a:t>Porcentaje de Goles en Contra</a:t>
            </a:r>
            <a:r>
              <a:rPr lang="en-US" sz="1200"/>
              <a:t> en partidos de liga como </a:t>
            </a:r>
            <a:r>
              <a:rPr lang="en-US" sz="1200" b="1">
                <a:solidFill>
                  <a:srgbClr val="FF0000"/>
                </a:solidFill>
              </a:rPr>
              <a:t>Visitante</a:t>
            </a:r>
            <a:r>
              <a:rPr lang="en-US" sz="1200"/>
              <a:t> Liga MX A2013 - C2020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Sheet1!$AT$49</c:f>
              <c:strCache>
                <c:ptCount val="1"/>
                <c:pt idx="0">
                  <c:v>Porcentaje de Goles en Contra como Visitantes en partidos de liga Liga MX A2013 - C2020</c:v>
                </c:pt>
              </c:strCache>
            </c:strRef>
          </c:tx>
          <c:spPr>
            <a:gradFill flip="none" rotWithShape="1">
              <a:gsLst>
                <a:gs pos="0">
                  <a:srgbClr val="FF0000">
                    <a:tint val="66000"/>
                    <a:satMod val="160000"/>
                  </a:srgbClr>
                </a:gs>
                <a:gs pos="50000">
                  <a:srgbClr val="FF0000">
                    <a:tint val="44500"/>
                    <a:satMod val="160000"/>
                  </a:srgbClr>
                </a:gs>
                <a:gs pos="100000">
                  <a:srgbClr val="FF0000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rgbClr val="C00000"/>
                  </a:gs>
                  <a:gs pos="100000">
                    <a:schemeClr val="tx1"/>
                  </a:gs>
                </a:gsLst>
                <a:lin ang="2700000" scaled="1"/>
                <a:tileRect/>
              </a:gra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86-4D53-AE09-BB004869F7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Sheet1!$AS$50:$AS$65</c:f>
              <c:strCache>
                <c:ptCount val="16"/>
                <c:pt idx="0">
                  <c:v>Atl. San Luis</c:v>
                </c:pt>
                <c:pt idx="1">
                  <c:v>Tigres</c:v>
                </c:pt>
                <c:pt idx="2">
                  <c:v>Chivas</c:v>
                </c:pt>
                <c:pt idx="3">
                  <c:v>Club Leon</c:v>
                </c:pt>
                <c:pt idx="4">
                  <c:v>Necaxa</c:v>
                </c:pt>
                <c:pt idx="5">
                  <c:v>Puebla</c:v>
                </c:pt>
                <c:pt idx="6">
                  <c:v>Club America</c:v>
                </c:pt>
                <c:pt idx="7">
                  <c:v>Queretaro</c:v>
                </c:pt>
                <c:pt idx="8">
                  <c:v>Atlas</c:v>
                </c:pt>
                <c:pt idx="9">
                  <c:v>Toluca</c:v>
                </c:pt>
                <c:pt idx="10">
                  <c:v>Pumas</c:v>
                </c:pt>
                <c:pt idx="11">
                  <c:v>Santos Laguna</c:v>
                </c:pt>
                <c:pt idx="12">
                  <c:v>Cruz Azul</c:v>
                </c:pt>
                <c:pt idx="13">
                  <c:v>Monterrey</c:v>
                </c:pt>
                <c:pt idx="14">
                  <c:v>Pachuca</c:v>
                </c:pt>
                <c:pt idx="15">
                  <c:v>Club Tijuana</c:v>
                </c:pt>
              </c:strCache>
            </c:strRef>
          </c:cat>
          <c:val>
            <c:numRef>
              <c:f>Sheet1!$AT$50:$AT$65</c:f>
              <c:numCache>
                <c:formatCode>0%</c:formatCode>
                <c:ptCount val="16"/>
                <c:pt idx="0">
                  <c:v>0.5161290322580645</c:v>
                </c:pt>
                <c:pt idx="1">
                  <c:v>0.52191235059760954</c:v>
                </c:pt>
                <c:pt idx="2">
                  <c:v>0.53474320241691842</c:v>
                </c:pt>
                <c:pt idx="3">
                  <c:v>0.5382436260623229</c:v>
                </c:pt>
                <c:pt idx="4">
                  <c:v>0.54037267080745344</c:v>
                </c:pt>
                <c:pt idx="5">
                  <c:v>0.54471544715447151</c:v>
                </c:pt>
                <c:pt idx="6">
                  <c:v>0.54577464788732399</c:v>
                </c:pt>
                <c:pt idx="7">
                  <c:v>0.56403269754768393</c:v>
                </c:pt>
                <c:pt idx="8">
                  <c:v>0.56675749318801094</c:v>
                </c:pt>
                <c:pt idx="9">
                  <c:v>0.56687898089171973</c:v>
                </c:pt>
                <c:pt idx="10">
                  <c:v>0.56779661016949157</c:v>
                </c:pt>
                <c:pt idx="11">
                  <c:v>0.5714285714285714</c:v>
                </c:pt>
                <c:pt idx="12">
                  <c:v>0.57718120805369133</c:v>
                </c:pt>
                <c:pt idx="13">
                  <c:v>0.60766961651917406</c:v>
                </c:pt>
                <c:pt idx="14">
                  <c:v>0.60932944606413997</c:v>
                </c:pt>
                <c:pt idx="15">
                  <c:v>0.6203966005665722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6-4D53-AE09-BB004869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911055023"/>
        <c:axId val="911054607"/>
      </c:barChart>
      <c:catAx>
        <c:axId val="91105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11054607"/>
        <c:crosses val="autoZero"/>
        <c:auto val="1"/>
        <c:lblAlgn val="ctr"/>
        <c:lblOffset val="100"/>
        <c:noMultiLvlLbl val="0"/>
      </c:catAx>
      <c:valAx>
        <c:axId val="9110546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1105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30</xdr:row>
      <xdr:rowOff>0</xdr:rowOff>
    </xdr:from>
    <xdr:to>
      <xdr:col>35</xdr:col>
      <xdr:colOff>0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E300C6-FA48-D55A-56CC-6E9EFB2B5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35</xdr:col>
      <xdr:colOff>0</xdr:colOff>
      <xdr:row>64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E0C60-F8FF-5EA2-9BA5-96E17835E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25</xdr:row>
      <xdr:rowOff>178934</xdr:rowOff>
    </xdr:from>
    <xdr:to>
      <xdr:col>46</xdr:col>
      <xdr:colOff>183696</xdr:colOff>
      <xdr:row>42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AD5321-49AE-E91F-4097-78F83E648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265339</xdr:colOff>
      <xdr:row>57</xdr:row>
      <xdr:rowOff>0</xdr:rowOff>
    </xdr:from>
    <xdr:to>
      <xdr:col>45</xdr:col>
      <xdr:colOff>517072</xdr:colOff>
      <xdr:row>73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DAEBA-D344-9B97-F212-C7F9F9EE7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D8CA46-ECAA-41A7-AD1B-46B7A36DA82E}" name="Table1" displayName="Table1" ref="A1:CW25" totalsRowShown="0" headerRowDxfId="9">
  <autoFilter ref="A1:CW25" xr:uid="{5AD8CA46-ECAA-41A7-AD1B-46B7A36DA82E}">
    <filterColumn colId="0">
      <filters>
        <filter val="Atl. San Luis"/>
        <filter val="Atlas"/>
        <filter val="Chivas"/>
        <filter val="Club America"/>
        <filter val="Club Leon"/>
        <filter val="Club Tijuana"/>
        <filter val="Cruz Azul"/>
        <filter val="Monterrey"/>
        <filter val="Necaxa"/>
        <filter val="Pachuca"/>
        <filter val="Puebla"/>
        <filter val="Pumas"/>
        <filter val="Queretaro"/>
        <filter val="Santos Laguna"/>
        <filter val="Tigres"/>
        <filter val="Toluca"/>
      </filters>
    </filterColumn>
    <filterColumn colId="5">
      <filters>
        <filter val="130"/>
        <filter val="170"/>
        <filter val="222"/>
        <filter val="265"/>
        <filter val="266"/>
        <filter val="61"/>
        <filter val="68"/>
      </filters>
    </filterColumn>
  </autoFilter>
  <sortState xmlns:xlrd2="http://schemas.microsoft.com/office/spreadsheetml/2017/richdata2" ref="A2:CW25">
    <sortCondition ref="CO1:CO25"/>
  </sortState>
  <tableColumns count="101">
    <tableColumn id="2" xr3:uid="{AC24EB30-B965-4D24-839B-605EFFE21827}" name="Club"/>
    <tableColumn id="3" xr3:uid="{5E2C2750-B96D-4ED3-B730-143A4BF69CF1}" name="Division"/>
    <tableColumn id="4" xr3:uid="{D9EB2251-6471-41C2-9906-7EF3EFD5C200}" name="rPoints"/>
    <tableColumn id="5" xr3:uid="{51C6338D-A1E6-4ACD-8F6F-B962D3A8C976}" name="Points"/>
    <tableColumn id="6" xr3:uid="{963D10AC-2B3D-4847-B095-FECB83C7AFA9}" name="xPoints"/>
    <tableColumn id="7" xr3:uid="{4397041F-919B-4D68-AA71-0B2AD711E3CC}" name="Matches"/>
    <tableColumn id="8" xr3:uid="{62E9E747-48FD-47C2-BDAD-79EB766DF8DF}" name="rWins"/>
    <tableColumn id="9" xr3:uid="{4726BB03-895A-4AAF-998D-190BAB103033}" name="rDraws"/>
    <tableColumn id="10" xr3:uid="{5C53FA13-CD53-4335-9760-AAFEBE9CE46F}" name="rLosses"/>
    <tableColumn id="11" xr3:uid="{A16A56AD-AAC0-4398-9088-DF5A16BF66CE}" name="Wins"/>
    <tableColumn id="12" xr3:uid="{935BD016-95DA-4E2B-BFA0-D9B3FEC1C04E}" name="Draws"/>
    <tableColumn id="13" xr3:uid="{91E40B66-0DB8-4D51-BE4F-79E9E090981F}" name="Losses"/>
    <tableColumn id="14" xr3:uid="{82B0703A-2DCB-4B87-A983-F5BCE4A9FB2B}" name="xWins"/>
    <tableColumn id="15" xr3:uid="{3728C6DB-7FE0-4179-A41B-4F03403DF2D9}" name="xDraws"/>
    <tableColumn id="16" xr3:uid="{737395DC-56B1-4A21-B7D2-3D39B92F0242}" name="xLosses"/>
    <tableColumn id="17" xr3:uid="{C38F0504-6C27-4DD6-89B4-AF7E023226A4}" name="GoalDiff"/>
    <tableColumn id="18" xr3:uid="{1DA583AA-1F36-4085-9D66-72BF34A47051}" name="xGoalDiff"/>
    <tableColumn id="19" xr3:uid="{2687EE98-A5CC-49C4-84C2-4EA82775C23A}" name="GoalsF_Diff"/>
    <tableColumn id="20" xr3:uid="{25739EF5-7114-44E9-8ABF-7EA4B5F849D6}" name="GoalsA_Diff"/>
    <tableColumn id="95" xr3:uid="{33AB51C2-74FC-41AA-BC95-F8A0000D44A3}" name="rGoalsPM" dataDxfId="8">
      <calculatedColumnFormula>Table1[[#This Row],[rGoalsF]]+Table1[[#This Row],[rGoalsA]]</calculatedColumnFormula>
    </tableColumn>
    <tableColumn id="21" xr3:uid="{5E9B9436-E700-41DC-A812-712E4CCC88C5}" name="rGoalsF"/>
    <tableColumn id="22" xr3:uid="{BF3A47C4-FF93-4C45-8ECE-ACE6F40E56F2}" name="rGoalsA"/>
    <tableColumn id="98" xr3:uid="{1701BD19-DE9F-4D88-8E94-0215951D909C}" name="GPP" dataDxfId="7">
      <calculatedColumnFormula>(Table1[[#This Row],[GoalsF]]+Table1[[#This Row],[GoalsA]])/Table1[[#This Row],[Matches]]</calculatedColumnFormula>
    </tableColumn>
    <tableColumn id="99" xr3:uid="{B4F75ED3-C8F4-4EF4-BB10-B17F22E76C4C}" name="xGPP" dataDxfId="6">
      <calculatedColumnFormula>(Table1[[#This Row],[xGoalsF]]+Table1[[#This Row],[xGoalsA]])/Table1[[#This Row],[Matches]]</calculatedColumnFormula>
    </tableColumn>
    <tableColumn id="103" xr3:uid="{7D8DA135-41AF-4C57-80F5-B154AF4AA47F}" name="HGoalsA%" dataDxfId="5">
      <calculatedColumnFormula>Table1[[#This Row],[HGoalsA]]/Table1[[#This Row],[GoalsA]]</calculatedColumnFormula>
    </tableColumn>
    <tableColumn id="104" xr3:uid="{AFBD9FF2-6EE9-4C9F-8983-B8731708A81B}" name="AGoalsA%" dataDxfId="4">
      <calculatedColumnFormula>Table1[[#This Row],[AGoalsA]]/Table1[[#This Row],[GoalsA]]</calculatedColumnFormula>
    </tableColumn>
    <tableColumn id="101" xr3:uid="{DB8BEF36-837F-426D-AAAC-CF7A212F31E8}" name="HGoalsF%" dataDxfId="3">
      <calculatedColumnFormula>Table1[[#This Row],[HGoalsF]]/Table1[[#This Row],[GoalsF]]</calculatedColumnFormula>
    </tableColumn>
    <tableColumn id="102" xr3:uid="{EDC3F5C3-7A6D-4683-B459-57CCF551909A}" name="AGoalsF%" dataDxfId="2">
      <calculatedColumnFormula>Table1[[#This Row],[AGoalsF]]/Table1[[#This Row],[GoalsF]]</calculatedColumnFormula>
    </tableColumn>
    <tableColumn id="23" xr3:uid="{065171E7-71A3-4C61-8A3A-6A33587B8BF9}" name="GoalsF"/>
    <tableColumn id="24" xr3:uid="{CE053A5D-33B0-45FB-8F68-D1719C139E2E}" name="xGoalsF"/>
    <tableColumn id="25" xr3:uid="{7F46E2E1-02EB-44A9-BB2F-2A53B1076151}" name="GoalsA"/>
    <tableColumn id="26" xr3:uid="{D2B064C7-4FED-4787-8A00-0EF31F759651}" name="xGoalsA"/>
    <tableColumn id="27" xr3:uid="{E0552374-D221-483D-ACE3-46A05157F333}" name="SHGoalsF"/>
    <tableColumn id="28" xr3:uid="{9653AA5F-F352-4ECE-B588-3B0E5EC0E503}" name="xSHGoalsF"/>
    <tableColumn id="29" xr3:uid="{674488E8-9FAA-4495-996A-4F15F7E5419F}" name="SHGoalsA"/>
    <tableColumn id="30" xr3:uid="{FDA72982-7576-4E4D-B9A3-5A9CC372A18B}" name="xSHGoalsA"/>
    <tableColumn id="31" xr3:uid="{D2A23AA2-89A0-43B7-AC89-6B2C1192A22F}" name="HTGoalsF"/>
    <tableColumn id="32" xr3:uid="{1C8EFFB1-0F0A-49A0-AAAB-F28406DBB4FC}" name="xHTGoalsF"/>
    <tableColumn id="33" xr3:uid="{2FCAA107-819A-45A6-B1AC-2D5A1899536C}" name="HTGoalsA"/>
    <tableColumn id="34" xr3:uid="{1BAF4F15-3F14-4015-913E-7952C66EF1E2}" name="xHTGoalsA"/>
    <tableColumn id="35" xr3:uid="{C9941AD9-11BC-47C6-922D-DE112DE9522D}" name="rShotsF"/>
    <tableColumn id="36" xr3:uid="{1BB6404E-469B-4739-838C-02AD879D5153}" name="ShotsF"/>
    <tableColumn id="37" xr3:uid="{8151B2EC-919B-462B-88E6-CCBC51596841}" name="xShotsF"/>
    <tableColumn id="38" xr3:uid="{36B77E57-6308-41B7-B01F-98B2D973D49A}" name="rShotsA"/>
    <tableColumn id="39" xr3:uid="{4922712E-18EE-42BD-BC8E-99F5679ACF9B}" name="ShotsA"/>
    <tableColumn id="40" xr3:uid="{D60BCE96-EFB7-42DF-A6C1-3FEF0962FB5E}" name="xShotsA"/>
    <tableColumn id="41" xr3:uid="{498FC66F-135D-4B53-A0C6-076EE299F141}" name="rShotsTF"/>
    <tableColumn id="42" xr3:uid="{707F4667-207D-4688-89B9-990C21CAB00E}" name="ShotsTF"/>
    <tableColumn id="43" xr3:uid="{01906C5B-FD8E-4E1F-98FE-54E9B255D3C8}" name="xShotsTF"/>
    <tableColumn id="44" xr3:uid="{4C67CBEA-FB1A-4912-AEB0-78B878053EBE}" name="rShotsTA"/>
    <tableColumn id="45" xr3:uid="{5C1A1A83-13A1-4CDF-ACCC-BB8DC876A085}" name="ShotsTA"/>
    <tableColumn id="46" xr3:uid="{E392B455-8A04-4A67-AB8C-8D32C635004F}" name="xShotsTA"/>
    <tableColumn id="47" xr3:uid="{6C2892E2-CC6E-452D-BFD6-D337E557260F}" name="rFouls"/>
    <tableColumn id="48" xr3:uid="{65799AC5-562D-4882-A915-6AE8472D9A78}" name="Fouls"/>
    <tableColumn id="49" xr3:uid="{703F55BD-E881-4502-B109-ED57778C4728}" name="xFouls"/>
    <tableColumn id="50" xr3:uid="{B747B812-037D-4B5E-BF4B-F8DE1A22DBD1}" name="rFoulsA"/>
    <tableColumn id="51" xr3:uid="{6BE19098-16F0-4B19-9388-40B812044A6B}" name="FoulsA"/>
    <tableColumn id="52" xr3:uid="{974EE34F-059E-40EE-BAC9-D949924107EB}" name="xFoulsA"/>
    <tableColumn id="53" xr3:uid="{CE3ADB32-6A11-4198-80A1-A4BE62468CAC}" name="rYCard"/>
    <tableColumn id="54" xr3:uid="{6CAC6F3A-DDF8-45AF-A7F5-36DAE35C164E}" name="YCard"/>
    <tableColumn id="55" xr3:uid="{7DA74B2B-A41D-4D63-A9CA-C0AA312B6205}" name="xYCard"/>
    <tableColumn id="56" xr3:uid="{2962E1CC-28D3-40A0-AD06-3F3F5219C3B1}" name="rYCardA"/>
    <tableColumn id="57" xr3:uid="{F5F1E450-3A2E-476C-838D-290F98DCBB19}" name="YCardA"/>
    <tableColumn id="58" xr3:uid="{5528F110-46BD-403E-8C87-107DC831CDFF}" name="xYCardA"/>
    <tableColumn id="59" xr3:uid="{47D5954A-CAF3-474C-A145-A4A455DB2AF0}" name="rRCard"/>
    <tableColumn id="60" xr3:uid="{31380EC1-06ED-4E67-B8FB-E095F5BED0CB}" name="RCard"/>
    <tableColumn id="61" xr3:uid="{0946FDDC-DAC1-45CF-A3B0-5EA86B62C50B}" name="xRCard"/>
    <tableColumn id="62" xr3:uid="{BD2B67D1-45C0-4D8E-B570-CBDFBC7BAAF6}" name="rRCardA"/>
    <tableColumn id="63" xr3:uid="{2E90D04A-41A5-437D-92E2-A419934D68BD}" name="RCardA"/>
    <tableColumn id="96" xr3:uid="{4FEDBE0E-1432-46B5-9ABA-3262C229FC16}" name="rHPoints" dataDxfId="1">
      <calculatedColumnFormula>(Table1[[#This Row],[HWins]]*3+Table1[[#This Row],[HDraws]]*1)/(Table1[[#This Row],[xHWins]]*3+Table1[[#This Row],[xHDraws]]*1)</calculatedColumnFormula>
    </tableColumn>
    <tableColumn id="65" xr3:uid="{C73B7481-2C12-4244-8029-14049E7220EC}" name="rHWins"/>
    <tableColumn id="66" xr3:uid="{E5BA23FD-D63F-49AB-87A7-FFB36F157221}" name="rHDraws"/>
    <tableColumn id="67" xr3:uid="{5F0A7366-ADDB-48F8-952C-699C73D51B50}" name="rHLosses"/>
    <tableColumn id="68" xr3:uid="{C0A9065B-4E61-4B02-B987-EF354D5AB230}" name="HWins"/>
    <tableColumn id="69" xr3:uid="{CDFC6830-0F4F-43BC-A81D-2993AD106CDD}" name="HDraws"/>
    <tableColumn id="70" xr3:uid="{E430D941-6461-4543-9A35-73A9658AF314}" name="HLosses"/>
    <tableColumn id="71" xr3:uid="{D4C4B10B-6838-46D7-A01F-E32F06BBE2B8}" name="xHWins"/>
    <tableColumn id="72" xr3:uid="{474E2CE3-39BA-43E9-AADB-AB2B2512CCB6}" name="xHDraws"/>
    <tableColumn id="73" xr3:uid="{8664EC1F-E5EE-4A7B-8100-B2BFEAF2F696}" name="xHLosses"/>
    <tableColumn id="97" xr3:uid="{86087B75-725C-4A03-BDDB-4090E3E71730}" name="rAPoints" dataDxfId="0">
      <calculatedColumnFormula>(Table1[[#This Row],[AWins]]*3+Table1[[#This Row],[ADraws]]*1)/(Table1[[#This Row],[xAWins]]*3+Table1[[#This Row],[xADraws]]*1)</calculatedColumnFormula>
    </tableColumn>
    <tableColumn id="74" xr3:uid="{CCBAF4AF-2826-4B65-9501-3415E2A77E66}" name="rAWins"/>
    <tableColumn id="75" xr3:uid="{07BBAB48-A1AC-4B7A-BFD9-15B0BF6FED20}" name="rADraws"/>
    <tableColumn id="76" xr3:uid="{344252C5-DAFA-46FE-A24D-E89D108C8484}" name="rALosses"/>
    <tableColumn id="77" xr3:uid="{59A96E2A-9C61-4F31-9C1A-F19D565118FD}" name="AWins"/>
    <tableColumn id="78" xr3:uid="{613F5F8D-4DFA-4DAF-BCE9-D0507C253819}" name="ADraws"/>
    <tableColumn id="79" xr3:uid="{F1B50A71-E17B-402D-9D6B-81FBBC0BDD05}" name="ALosses"/>
    <tableColumn id="80" xr3:uid="{B1616418-21F6-4B22-980D-2F3F788913DF}" name="xAWins"/>
    <tableColumn id="81" xr3:uid="{959DB615-40B1-4B74-8380-A111F0D0F465}" name="xADraws"/>
    <tableColumn id="82" xr3:uid="{FC814D90-8E07-4FEB-9E5D-5399A1C16C9C}" name="xALosses"/>
    <tableColumn id="83" xr3:uid="{1C758B96-6FBB-4621-BF16-9EF88CBFA785}" name="rHGoalsF"/>
    <tableColumn id="84" xr3:uid="{41F8920F-3527-4D0F-B344-8C9657F62215}" name="rHGoalsA"/>
    <tableColumn id="85" xr3:uid="{C7B100E5-D36E-41C3-BE41-DAE130697849}" name="rAGoalsF"/>
    <tableColumn id="86" xr3:uid="{58471DBF-DB7E-4D37-8DAC-81995A278FC7}" name="rAGoalsA"/>
    <tableColumn id="87" xr3:uid="{894A6C15-0814-4DF5-A288-100F09F79120}" name="HGoalsF"/>
    <tableColumn id="88" xr3:uid="{F265D2A0-D1D6-44F3-8550-AD9520FB2B6A}" name="xHGoalsF"/>
    <tableColumn id="89" xr3:uid="{1B6CCE56-DB5E-4D91-B2B9-B8ACE51EAC6C}" name="HGoalsA"/>
    <tableColumn id="90" xr3:uid="{FA56164C-AD1D-4F0B-94F5-78C7B4E66596}" name="xHGoalsA"/>
    <tableColumn id="91" xr3:uid="{0CC1DCAF-8C2A-48B2-94B8-7CCF2493F7F6}" name="AGoalsF"/>
    <tableColumn id="92" xr3:uid="{0FEAF364-EE1C-49FD-85C5-376B2D848B1A}" name="xAGoalsF"/>
    <tableColumn id="93" xr3:uid="{4156A094-C724-4DB6-A2AD-E96FDB0F8298}" name="AGoalsA"/>
    <tableColumn id="94" xr3:uid="{9771245E-1FFB-4DC7-8862-EE991A6C1AEB}" name="xAGoals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73"/>
  <sheetViews>
    <sheetView tabSelected="1" zoomScale="70" zoomScaleNormal="70" workbookViewId="0">
      <pane xSplit="2" topLeftCell="CE1" activePane="topRight" state="frozen"/>
      <selection pane="topRight" activeCell="CS30" sqref="CS30"/>
    </sheetView>
  </sheetViews>
  <sheetFormatPr defaultRowHeight="14.25" x14ac:dyDescent="0.45"/>
  <cols>
    <col min="1" max="1" width="15.86328125" style="4" bestFit="1" customWidth="1"/>
    <col min="2" max="2" width="9.3984375" hidden="1" customWidth="1"/>
    <col min="6" max="6" width="9.53125" customWidth="1"/>
    <col min="9" max="9" width="11.73046875" bestFit="1" customWidth="1"/>
    <col min="10" max="13" width="0" hidden="1" customWidth="1"/>
    <col min="14" max="15" width="11.73046875" hidden="1" customWidth="1"/>
    <col min="16" max="16" width="9.46484375" hidden="1" customWidth="1"/>
    <col min="17" max="18" width="12.33203125" hidden="1" customWidth="1"/>
    <col min="19" max="19" width="12.3984375" hidden="1" customWidth="1"/>
    <col min="20" max="20" width="11.73046875" hidden="1" customWidth="1"/>
    <col min="22" max="22" width="11.73046875" bestFit="1" customWidth="1"/>
    <col min="23" max="28" width="11.73046875" customWidth="1"/>
    <col min="29" max="29" width="8.265625" bestFit="1" customWidth="1"/>
    <col min="30" max="30" width="11.73046875" bestFit="1" customWidth="1"/>
    <col min="31" max="31" width="8.59765625" bestFit="1" customWidth="1"/>
    <col min="32" max="32" width="11.73046875" bestFit="1" customWidth="1"/>
    <col min="33" max="33" width="10.3984375" bestFit="1" customWidth="1"/>
    <col min="34" max="34" width="11.73046875" bestFit="1" customWidth="1"/>
    <col min="35" max="35" width="10.73046875" bestFit="1" customWidth="1"/>
    <col min="36" max="36" width="12.33203125" bestFit="1" customWidth="1"/>
    <col min="37" max="37" width="10.3984375" bestFit="1" customWidth="1"/>
    <col min="38" max="38" width="11.73046875" bestFit="1" customWidth="1"/>
    <col min="39" max="39" width="10.73046875" bestFit="1" customWidth="1"/>
    <col min="40" max="40" width="11.73046875" bestFit="1" customWidth="1"/>
    <col min="41" max="41" width="9" bestFit="1" customWidth="1"/>
    <col min="42" max="42" width="8.33203125" bestFit="1" customWidth="1"/>
    <col min="43" max="43" width="11.73046875" bestFit="1" customWidth="1"/>
    <col min="44" max="44" width="9.33203125" bestFit="1" customWidth="1"/>
    <col min="45" max="45" width="8.6640625" bestFit="1" customWidth="1"/>
    <col min="46" max="46" width="11.73046875" bestFit="1" customWidth="1"/>
    <col min="47" max="47" width="9.9296875" bestFit="1" customWidth="1"/>
    <col min="48" max="48" width="9.265625" bestFit="1" customWidth="1"/>
    <col min="49" max="49" width="11.73046875" bestFit="1" customWidth="1"/>
    <col min="50" max="50" width="10.265625" bestFit="1" customWidth="1"/>
    <col min="51" max="51" width="9.59765625" bestFit="1" customWidth="1"/>
    <col min="52" max="52" width="11.73046875" bestFit="1" customWidth="1"/>
    <col min="53" max="53" width="7.86328125" bestFit="1" customWidth="1"/>
    <col min="54" max="54" width="7.19921875" bestFit="1" customWidth="1"/>
    <col min="55" max="55" width="11.73046875" bestFit="1" customWidth="1"/>
    <col min="56" max="56" width="9.06640625" bestFit="1" customWidth="1"/>
    <col min="57" max="57" width="8.3984375" bestFit="1" customWidth="1"/>
    <col min="58" max="58" width="11.73046875" bestFit="1" customWidth="1"/>
    <col min="59" max="59" width="8.265625" bestFit="1" customWidth="1"/>
    <col min="60" max="60" width="7.59765625" bestFit="1" customWidth="1"/>
    <col min="61" max="61" width="11.73046875" bestFit="1" customWidth="1"/>
    <col min="62" max="62" width="9.46484375" bestFit="1" customWidth="1"/>
    <col min="63" max="63" width="8.796875" bestFit="1" customWidth="1"/>
    <col min="64" max="64" width="11.73046875" bestFit="1" customWidth="1"/>
    <col min="65" max="65" width="8.33203125" bestFit="1" customWidth="1"/>
    <col min="66" max="66" width="7.6640625" bestFit="1" customWidth="1"/>
    <col min="67" max="67" width="11.73046875" bestFit="1" customWidth="1"/>
    <col min="68" max="68" width="9.53125" bestFit="1" customWidth="1"/>
    <col min="69" max="69" width="8.86328125" bestFit="1" customWidth="1"/>
    <col min="70" max="73" width="11.73046875" bestFit="1" customWidth="1"/>
    <col min="74" max="74" width="8.19921875" bestFit="1" customWidth="1"/>
    <col min="75" max="75" width="9.19921875" bestFit="1" customWidth="1"/>
    <col min="76" max="76" width="9.3984375" bestFit="1" customWidth="1"/>
    <col min="77" max="79" width="11.73046875" bestFit="1" customWidth="1"/>
    <col min="80" max="80" width="11.73046875" customWidth="1"/>
    <col min="81" max="81" width="11.73046875" bestFit="1" customWidth="1"/>
    <col min="82" max="82" width="9.53125" customWidth="1"/>
    <col min="83" max="83" width="11.73046875" bestFit="1" customWidth="1"/>
    <col min="84" max="84" width="8.19921875" bestFit="1" customWidth="1"/>
    <col min="85" max="85" width="9.19921875" bestFit="1" customWidth="1"/>
    <col min="86" max="86" width="9.3984375" bestFit="1" customWidth="1"/>
    <col min="87" max="89" width="11.73046875" bestFit="1" customWidth="1"/>
    <col min="90" max="90" width="9.796875" customWidth="1"/>
    <col min="91" max="91" width="10.1328125" customWidth="1"/>
    <col min="92" max="92" width="9.796875" customWidth="1"/>
    <col min="93" max="93" width="11.19921875" customWidth="1"/>
    <col min="94" max="94" width="9.46484375" bestFit="1" customWidth="1"/>
    <col min="95" max="95" width="11.73046875" bestFit="1" customWidth="1"/>
    <col min="96" max="96" width="9.796875" bestFit="1" customWidth="1"/>
    <col min="97" max="97" width="11.73046875" bestFit="1" customWidth="1"/>
    <col min="98" max="98" width="9.46484375" bestFit="1" customWidth="1"/>
    <col min="99" max="99" width="11.73046875" bestFit="1" customWidth="1"/>
    <col min="100" max="100" width="9.796875" bestFit="1" customWidth="1"/>
    <col min="101" max="101" width="11.73046875" bestFit="1" customWidth="1"/>
  </cols>
  <sheetData>
    <row r="1" spans="1:101" ht="14.65" thickBot="1" x14ac:dyDescent="0.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117</v>
      </c>
      <c r="U1" s="2" t="s">
        <v>19</v>
      </c>
      <c r="V1" s="2" t="s">
        <v>20</v>
      </c>
      <c r="W1" s="2" t="s">
        <v>120</v>
      </c>
      <c r="X1" s="2" t="s">
        <v>121</v>
      </c>
      <c r="Y1" s="2" t="s">
        <v>122</v>
      </c>
      <c r="Z1" s="2" t="s">
        <v>123</v>
      </c>
      <c r="AA1" s="2" t="s">
        <v>124</v>
      </c>
      <c r="AB1" s="2" t="s">
        <v>125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36</v>
      </c>
      <c r="AS1" s="2" t="s">
        <v>37</v>
      </c>
      <c r="AT1" s="2" t="s">
        <v>38</v>
      </c>
      <c r="AU1" s="2" t="s">
        <v>39</v>
      </c>
      <c r="AV1" s="2" t="s">
        <v>40</v>
      </c>
      <c r="AW1" s="2" t="s">
        <v>41</v>
      </c>
      <c r="AX1" s="2" t="s">
        <v>42</v>
      </c>
      <c r="AY1" s="2" t="s">
        <v>43</v>
      </c>
      <c r="AZ1" s="2" t="s">
        <v>44</v>
      </c>
      <c r="BA1" s="2" t="s">
        <v>45</v>
      </c>
      <c r="BB1" s="2" t="s">
        <v>46</v>
      </c>
      <c r="BC1" s="2" t="s">
        <v>47</v>
      </c>
      <c r="BD1" s="2" t="s">
        <v>48</v>
      </c>
      <c r="BE1" s="2" t="s">
        <v>49</v>
      </c>
      <c r="BF1" s="2" t="s">
        <v>50</v>
      </c>
      <c r="BG1" s="2" t="s">
        <v>51</v>
      </c>
      <c r="BH1" s="2" t="s">
        <v>52</v>
      </c>
      <c r="BI1" s="2" t="s">
        <v>53</v>
      </c>
      <c r="BJ1" s="2" t="s">
        <v>54</v>
      </c>
      <c r="BK1" s="2" t="s">
        <v>55</v>
      </c>
      <c r="BL1" s="2" t="s">
        <v>56</v>
      </c>
      <c r="BM1" s="2" t="s">
        <v>57</v>
      </c>
      <c r="BN1" s="2" t="s">
        <v>58</v>
      </c>
      <c r="BO1" s="2" t="s">
        <v>59</v>
      </c>
      <c r="BP1" s="2" t="s">
        <v>60</v>
      </c>
      <c r="BQ1" s="10" t="s">
        <v>61</v>
      </c>
      <c r="BR1" s="12" t="s">
        <v>118</v>
      </c>
      <c r="BS1" s="11" t="s">
        <v>62</v>
      </c>
      <c r="BT1" s="2" t="s">
        <v>63</v>
      </c>
      <c r="BU1" s="2" t="s">
        <v>64</v>
      </c>
      <c r="BV1" s="2" t="s">
        <v>65</v>
      </c>
      <c r="BW1" s="2" t="s">
        <v>66</v>
      </c>
      <c r="BX1" s="2" t="s">
        <v>67</v>
      </c>
      <c r="BY1" s="2" t="s">
        <v>68</v>
      </c>
      <c r="BZ1" s="2" t="s">
        <v>69</v>
      </c>
      <c r="CA1" s="2" t="s">
        <v>70</v>
      </c>
      <c r="CB1" s="2" t="s">
        <v>119</v>
      </c>
      <c r="CC1" s="2" t="s">
        <v>71</v>
      </c>
      <c r="CD1" s="2" t="s">
        <v>72</v>
      </c>
      <c r="CE1" s="2" t="s">
        <v>73</v>
      </c>
      <c r="CF1" s="2" t="s">
        <v>74</v>
      </c>
      <c r="CG1" s="2" t="s">
        <v>75</v>
      </c>
      <c r="CH1" s="2" t="s">
        <v>76</v>
      </c>
      <c r="CI1" s="2" t="s">
        <v>77</v>
      </c>
      <c r="CJ1" s="2" t="s">
        <v>78</v>
      </c>
      <c r="CK1" s="2" t="s">
        <v>79</v>
      </c>
      <c r="CL1" s="2" t="s">
        <v>80</v>
      </c>
      <c r="CM1" s="2" t="s">
        <v>81</v>
      </c>
      <c r="CN1" s="2" t="s">
        <v>82</v>
      </c>
      <c r="CO1" s="2" t="s">
        <v>83</v>
      </c>
      <c r="CP1" s="2" t="s">
        <v>84</v>
      </c>
      <c r="CQ1" s="2" t="s">
        <v>85</v>
      </c>
      <c r="CR1" s="2" t="s">
        <v>86</v>
      </c>
      <c r="CS1" s="2" t="s">
        <v>87</v>
      </c>
      <c r="CT1" s="2" t="s">
        <v>88</v>
      </c>
      <c r="CU1" s="2" t="s">
        <v>89</v>
      </c>
      <c r="CV1" s="2" t="s">
        <v>90</v>
      </c>
      <c r="CW1" s="2" t="s">
        <v>91</v>
      </c>
    </row>
    <row r="2" spans="1:101" ht="14.65" hidden="1" thickBot="1" x14ac:dyDescent="0.5">
      <c r="A2" t="s">
        <v>108</v>
      </c>
      <c r="B2" t="s">
        <v>113</v>
      </c>
      <c r="C2">
        <v>0.94498066034241901</v>
      </c>
      <c r="D2">
        <v>35</v>
      </c>
      <c r="E2">
        <v>37.037795024627862</v>
      </c>
      <c r="F2">
        <v>34</v>
      </c>
      <c r="G2">
        <v>0.87747635113652589</v>
      </c>
      <c r="H2">
        <v>1.135585789087822</v>
      </c>
      <c r="I2">
        <v>0.98708143204003806</v>
      </c>
      <c r="J2">
        <v>8</v>
      </c>
      <c r="K2">
        <v>11</v>
      </c>
      <c r="L2">
        <v>15</v>
      </c>
      <c r="M2">
        <v>9.1170548239143212</v>
      </c>
      <c r="N2">
        <v>9.6866305528848979</v>
      </c>
      <c r="O2">
        <v>15.196314623200781</v>
      </c>
      <c r="P2">
        <v>-12</v>
      </c>
      <c r="Q2">
        <v>-12.89439728219619</v>
      </c>
      <c r="R2">
        <v>-14.59350025637481</v>
      </c>
      <c r="S2">
        <v>15.487897538571</v>
      </c>
      <c r="T2">
        <f>Table1[[#This Row],[rGoalsF]]+Table1[[#This Row],[rGoalsA]]</f>
        <v>1.3050433308268414</v>
      </c>
      <c r="U2">
        <v>0.6118078881494905</v>
      </c>
      <c r="V2">
        <v>0.69323544267735082</v>
      </c>
      <c r="W2" s="18">
        <f>(Table1[[#This Row],[GoalsF]]+Table1[[#This Row],[GoalsA]])/Table1[[#This Row],[Matches]]</f>
        <v>1.7058823529411764</v>
      </c>
      <c r="X2" s="18">
        <f>(Table1[[#This Row],[xGoalsF]]+Table1[[#This Row],[xGoalsA]])/Table1[[#This Row],[Matches]]</f>
        <v>2.5906293469101711</v>
      </c>
      <c r="Y2" s="18">
        <f>Table1[[#This Row],[HGoalsA]]/Table1[[#This Row],[GoalsA]]</f>
        <v>0.42857142857142855</v>
      </c>
      <c r="Z2" s="18">
        <f>Table1[[#This Row],[AGoalsA]]/Table1[[#This Row],[GoalsA]]</f>
        <v>0.5714285714285714</v>
      </c>
      <c r="AA2" s="18">
        <f>Table1[[#This Row],[HGoalsF]]/Table1[[#This Row],[GoalsF]]</f>
        <v>0.52173913043478259</v>
      </c>
      <c r="AB2" s="18">
        <f>Table1[[#This Row],[AGoalsF]]/Table1[[#This Row],[GoalsF]]</f>
        <v>0.47826086956521741</v>
      </c>
      <c r="AC2">
        <v>23</v>
      </c>
      <c r="AD2">
        <v>37.59350025637481</v>
      </c>
      <c r="AE2">
        <v>35</v>
      </c>
      <c r="AF2">
        <v>50.487897538570998</v>
      </c>
      <c r="AG2">
        <v>23</v>
      </c>
      <c r="AH2">
        <v>21.065553164164751</v>
      </c>
      <c r="AI2">
        <v>-35</v>
      </c>
      <c r="AJ2">
        <v>-28.406130507812161</v>
      </c>
      <c r="AK2">
        <v>0</v>
      </c>
      <c r="AL2">
        <v>16.527947092210059</v>
      </c>
      <c r="AM2">
        <v>0</v>
      </c>
      <c r="AN2">
        <v>22.08176703075884</v>
      </c>
      <c r="AO2">
        <v>0</v>
      </c>
      <c r="AP2">
        <v>0</v>
      </c>
      <c r="AQ2">
        <v>352.11795386980242</v>
      </c>
      <c r="AR2">
        <v>0</v>
      </c>
      <c r="AS2">
        <v>0</v>
      </c>
      <c r="AT2">
        <v>414.2421580048445</v>
      </c>
      <c r="AU2">
        <v>0</v>
      </c>
      <c r="AV2">
        <v>0</v>
      </c>
      <c r="AW2">
        <v>148.4642927935852</v>
      </c>
      <c r="AX2">
        <v>0</v>
      </c>
      <c r="AY2">
        <v>0</v>
      </c>
      <c r="AZ2">
        <v>180.2985828149059</v>
      </c>
      <c r="BA2">
        <v>0</v>
      </c>
      <c r="BB2">
        <v>0</v>
      </c>
      <c r="BC2">
        <v>448.36460580852139</v>
      </c>
      <c r="BD2">
        <v>0</v>
      </c>
      <c r="BE2">
        <v>0</v>
      </c>
      <c r="BF2">
        <v>437.11319161670781</v>
      </c>
      <c r="BG2">
        <v>0</v>
      </c>
      <c r="BH2">
        <v>0</v>
      </c>
      <c r="BI2">
        <v>61.642575784607459</v>
      </c>
      <c r="BJ2">
        <v>0</v>
      </c>
      <c r="BK2">
        <v>0</v>
      </c>
      <c r="BL2">
        <v>55.821761359676401</v>
      </c>
      <c r="BM2">
        <v>0</v>
      </c>
      <c r="BN2">
        <v>0</v>
      </c>
      <c r="BO2">
        <v>3.8159230121442049</v>
      </c>
      <c r="BP2">
        <v>0</v>
      </c>
      <c r="BQ2">
        <v>0</v>
      </c>
      <c r="BR2" s="24">
        <f>(Table1[[#This Row],[HWins]]*3+Table1[[#This Row],[HDraws]]*1)/(Table1[[#This Row],[xHWins]]*3+Table1[[#This Row],[xHDraws]]*1)</f>
        <v>0.84473656475474335</v>
      </c>
      <c r="BS2">
        <v>0.69153350092626154</v>
      </c>
      <c r="BT2">
        <v>1.3620053010327431</v>
      </c>
      <c r="BU2">
        <v>0.98744738693844825</v>
      </c>
      <c r="BV2">
        <v>4</v>
      </c>
      <c r="BW2">
        <v>7</v>
      </c>
      <c r="BX2">
        <v>6</v>
      </c>
      <c r="BY2">
        <v>5.7842461639852232</v>
      </c>
      <c r="BZ2">
        <v>5.1394807308695754</v>
      </c>
      <c r="CA2">
        <v>6.0762731051452006</v>
      </c>
      <c r="CB2">
        <f>(Table1[[#This Row],[AWins]]*3+Table1[[#This Row],[ADraws]]*1)/(Table1[[#This Row],[xAWins]]*3+Table1[[#This Row],[xADraws]]*1)</f>
        <v>1.0999908300651211</v>
      </c>
      <c r="CC2">
        <v>1.200188912160681</v>
      </c>
      <c r="CD2">
        <v>0.879671916820013</v>
      </c>
      <c r="CE2">
        <v>0.98683761276547632</v>
      </c>
      <c r="CF2">
        <v>4</v>
      </c>
      <c r="CG2">
        <v>4</v>
      </c>
      <c r="CH2">
        <v>9</v>
      </c>
      <c r="CI2">
        <v>3.332808659929098</v>
      </c>
      <c r="CJ2">
        <v>4.5471498220153226</v>
      </c>
      <c r="CK2">
        <v>9.1200415180555812</v>
      </c>
      <c r="CL2">
        <v>0.57090524074609439</v>
      </c>
      <c r="CM2">
        <v>0.68042146683309213</v>
      </c>
      <c r="CN2">
        <v>0.66368009721674448</v>
      </c>
      <c r="CO2">
        <v>0.70316719217476886</v>
      </c>
      <c r="CP2">
        <v>12</v>
      </c>
      <c r="CQ2">
        <v>21.019250032312989</v>
      </c>
      <c r="CR2">
        <v>15</v>
      </c>
      <c r="CS2">
        <v>22.045159847491281</v>
      </c>
      <c r="CT2">
        <v>11</v>
      </c>
      <c r="CU2">
        <v>16.574250224061821</v>
      </c>
      <c r="CV2">
        <v>20</v>
      </c>
      <c r="CW2">
        <v>28.442737691079731</v>
      </c>
    </row>
    <row r="3" spans="1:101" x14ac:dyDescent="0.45">
      <c r="A3" s="4" t="s">
        <v>115</v>
      </c>
      <c r="B3" t="s">
        <v>113</v>
      </c>
      <c r="C3" s="8">
        <v>0.97326321297935714</v>
      </c>
      <c r="D3">
        <v>441</v>
      </c>
      <c r="E3">
        <v>453.11483483487382</v>
      </c>
      <c r="F3">
        <v>266</v>
      </c>
      <c r="G3" s="8">
        <v>0.93450800136712875</v>
      </c>
      <c r="H3" s="8">
        <v>1.1815071538988959</v>
      </c>
      <c r="I3" s="8">
        <v>0.93244050440649351</v>
      </c>
      <c r="J3">
        <v>119</v>
      </c>
      <c r="K3">
        <v>84</v>
      </c>
      <c r="L3">
        <v>63</v>
      </c>
      <c r="M3">
        <v>127.3397336629651</v>
      </c>
      <c r="N3">
        <v>71.095633845978455</v>
      </c>
      <c r="O3">
        <v>67.564632491056415</v>
      </c>
      <c r="P3">
        <v>144</v>
      </c>
      <c r="Q3">
        <v>129.45392316563539</v>
      </c>
      <c r="R3">
        <v>-18.63730190377947</v>
      </c>
      <c r="S3">
        <v>33.183378738144029</v>
      </c>
      <c r="T3" s="8">
        <f>Table1[[#This Row],[rGoalsF]]+Table1[[#This Row],[rGoalsA]]</f>
        <v>1.838175402670621</v>
      </c>
      <c r="U3" s="8">
        <v>0.95494288881104128</v>
      </c>
      <c r="V3" s="8">
        <v>0.88323251385957979</v>
      </c>
      <c r="W3" s="19">
        <f>(Table1[[#This Row],[GoalsF]]+Table1[[#This Row],[GoalsA]])/Table1[[#This Row],[Matches]]</f>
        <v>2.4285714285714284</v>
      </c>
      <c r="X3" s="19">
        <f>(Table1[[#This Row],[xGoalsF]]+Table1[[#This Row],[xGoalsA]])/Table1[[#This Row],[Matches]]</f>
        <v>2.6233860174508399</v>
      </c>
      <c r="Y3" s="6">
        <f>Table1[[#This Row],[HGoalsA]]/Table1[[#This Row],[GoalsA]]</f>
        <v>0.47808764940239046</v>
      </c>
      <c r="Z3" s="6">
        <f>Table1[[#This Row],[AGoalsA]]/Table1[[#This Row],[GoalsA]]</f>
        <v>0.52191235059760954</v>
      </c>
      <c r="AA3" s="6">
        <f>Table1[[#This Row],[HGoalsF]]/Table1[[#This Row],[GoalsF]]</f>
        <v>0.60253164556962024</v>
      </c>
      <c r="AB3" s="6">
        <f>Table1[[#This Row],[AGoalsF]]/Table1[[#This Row],[GoalsF]]</f>
        <v>0.39746835443037976</v>
      </c>
      <c r="AC3">
        <v>395</v>
      </c>
      <c r="AD3">
        <v>413.63730190377947</v>
      </c>
      <c r="AE3">
        <v>251</v>
      </c>
      <c r="AF3">
        <v>284.18337873814397</v>
      </c>
      <c r="AG3">
        <v>395</v>
      </c>
      <c r="AH3">
        <v>232.91488556031251</v>
      </c>
      <c r="AI3">
        <v>-251</v>
      </c>
      <c r="AJ3">
        <v>-159.41017750276561</v>
      </c>
      <c r="AK3">
        <v>0</v>
      </c>
      <c r="AL3">
        <v>180.72241634346699</v>
      </c>
      <c r="AM3">
        <v>0</v>
      </c>
      <c r="AN3">
        <v>124.77320123537839</v>
      </c>
      <c r="AO3">
        <v>0</v>
      </c>
      <c r="AP3">
        <v>0</v>
      </c>
      <c r="AQ3">
        <v>3350.4708183676498</v>
      </c>
      <c r="AR3">
        <v>0</v>
      </c>
      <c r="AS3">
        <v>0</v>
      </c>
      <c r="AT3">
        <v>2718.6824267909128</v>
      </c>
      <c r="AU3">
        <v>0</v>
      </c>
      <c r="AV3">
        <v>0</v>
      </c>
      <c r="AW3">
        <v>1447.7993562828899</v>
      </c>
      <c r="AX3">
        <v>0</v>
      </c>
      <c r="AY3">
        <v>0</v>
      </c>
      <c r="AZ3">
        <v>1128.250891946858</v>
      </c>
      <c r="BA3">
        <v>0</v>
      </c>
      <c r="BB3">
        <v>0</v>
      </c>
      <c r="BC3">
        <v>3411.1383804161519</v>
      </c>
      <c r="BD3">
        <v>0</v>
      </c>
      <c r="BE3">
        <v>0</v>
      </c>
      <c r="BF3">
        <v>3513.4635884568279</v>
      </c>
      <c r="BG3">
        <v>0</v>
      </c>
      <c r="BH3">
        <v>0</v>
      </c>
      <c r="BI3">
        <v>433.35829761888709</v>
      </c>
      <c r="BJ3">
        <v>0</v>
      </c>
      <c r="BK3">
        <v>0</v>
      </c>
      <c r="BL3">
        <v>490.52643286591058</v>
      </c>
      <c r="BM3">
        <v>0</v>
      </c>
      <c r="BN3">
        <v>0</v>
      </c>
      <c r="BO3">
        <v>24.674126120397091</v>
      </c>
      <c r="BP3">
        <v>0</v>
      </c>
      <c r="BQ3">
        <v>0</v>
      </c>
      <c r="BR3" s="13">
        <f>(Table1[[#This Row],[HWins]]*3+Table1[[#This Row],[HDraws]]*1)/(Table1[[#This Row],[xHWins]]*3+Table1[[#This Row],[xHDraws]]*1)</f>
        <v>0.9674340513997205</v>
      </c>
      <c r="BS3" s="8">
        <v>0.92738476305604045</v>
      </c>
      <c r="BT3" s="8">
        <v>1.247259670870376</v>
      </c>
      <c r="BU3" s="8">
        <v>0.89101758344439985</v>
      </c>
      <c r="BV3">
        <v>71</v>
      </c>
      <c r="BW3">
        <v>41</v>
      </c>
      <c r="BX3">
        <v>21</v>
      </c>
      <c r="BY3">
        <v>76.55937732471628</v>
      </c>
      <c r="BZ3">
        <v>32.87206422010658</v>
      </c>
      <c r="CA3">
        <v>23.568558455177129</v>
      </c>
      <c r="CB3" s="8">
        <f>(Table1[[#This Row],[AWins]]*3+Table1[[#This Row],[ADraws]]*1)/(Table1[[#This Row],[xAWins]]*3+Table1[[#This Row],[xADraws]]*1)</f>
        <v>0.98129433316670656</v>
      </c>
      <c r="CC3" s="8">
        <v>0.94524740394240581</v>
      </c>
      <c r="CD3" s="8">
        <v>1.124960343078349</v>
      </c>
      <c r="CE3" s="8">
        <v>0.95463063285484362</v>
      </c>
      <c r="CF3">
        <v>48</v>
      </c>
      <c r="CG3">
        <v>43</v>
      </c>
      <c r="CH3">
        <v>42</v>
      </c>
      <c r="CI3">
        <v>50.780356338248829</v>
      </c>
      <c r="CJ3">
        <v>38.223569625871882</v>
      </c>
      <c r="CK3">
        <v>43.996074035879289</v>
      </c>
      <c r="CL3" s="8">
        <v>1.00563478110543</v>
      </c>
      <c r="CM3" s="8">
        <v>0.98191124263616136</v>
      </c>
      <c r="CN3" s="8">
        <v>0.88715167654702509</v>
      </c>
      <c r="CO3" s="8">
        <v>0.80877806894630444</v>
      </c>
      <c r="CP3">
        <v>238</v>
      </c>
      <c r="CQ3">
        <v>236.66643643568281</v>
      </c>
      <c r="CR3">
        <v>120</v>
      </c>
      <c r="CS3">
        <v>122.21063858871101</v>
      </c>
      <c r="CT3">
        <v>157</v>
      </c>
      <c r="CU3">
        <v>176.97086546809669</v>
      </c>
      <c r="CV3">
        <v>131</v>
      </c>
      <c r="CW3">
        <v>161.97274014943301</v>
      </c>
    </row>
    <row r="4" spans="1:101" ht="14.65" thickBot="1" x14ac:dyDescent="0.5">
      <c r="A4" s="4" t="s">
        <v>96</v>
      </c>
      <c r="B4" t="s">
        <v>113</v>
      </c>
      <c r="C4" s="8">
        <v>1.0774188616658269</v>
      </c>
      <c r="D4">
        <v>178</v>
      </c>
      <c r="E4">
        <v>165.20965646061671</v>
      </c>
      <c r="F4">
        <v>130</v>
      </c>
      <c r="G4" s="8">
        <v>1.0194100527583381</v>
      </c>
      <c r="H4" s="8">
        <v>1.2876858296272331</v>
      </c>
      <c r="I4" s="8">
        <v>0.78255249686000361</v>
      </c>
      <c r="J4">
        <v>44</v>
      </c>
      <c r="K4">
        <v>46</v>
      </c>
      <c r="L4">
        <v>40</v>
      </c>
      <c r="M4">
        <v>43.162219051052148</v>
      </c>
      <c r="N4">
        <v>35.722999307460228</v>
      </c>
      <c r="O4">
        <v>51.114781641487603</v>
      </c>
      <c r="P4">
        <v>20</v>
      </c>
      <c r="Q4">
        <v>-16.29964062502566</v>
      </c>
      <c r="R4">
        <v>22.913281709100861</v>
      </c>
      <c r="S4">
        <v>13.3863589159248</v>
      </c>
      <c r="T4" s="8">
        <f>Table1[[#This Row],[rGoalsF]]+Table1[[#This Row],[rGoalsA]]</f>
        <v>2.0681785700093358</v>
      </c>
      <c r="U4" s="8">
        <v>1.1449412193308841</v>
      </c>
      <c r="V4" s="8">
        <v>0.9232373506784517</v>
      </c>
      <c r="W4" s="19">
        <f>(Table1[[#This Row],[GoalsF]]+Table1[[#This Row],[GoalsA]])/Table1[[#This Row],[Matches]]</f>
        <v>2.6307692307692307</v>
      </c>
      <c r="X4" s="19">
        <f>(Table1[[#This Row],[xGoalsF]]+Table1[[#This Row],[xGoalsA]])/Table1[[#This Row],[Matches]]</f>
        <v>2.5574852092832607</v>
      </c>
      <c r="Y4" s="6">
        <f>Table1[[#This Row],[HGoalsA]]/Table1[[#This Row],[GoalsA]]</f>
        <v>0.45962732919254656</v>
      </c>
      <c r="Z4" s="6">
        <f>Table1[[#This Row],[AGoalsA]]/Table1[[#This Row],[GoalsA]]</f>
        <v>0.54037267080745344</v>
      </c>
      <c r="AA4" s="6">
        <f>Table1[[#This Row],[HGoalsF]]/Table1[[#This Row],[GoalsF]]</f>
        <v>0.51933701657458564</v>
      </c>
      <c r="AB4" s="6">
        <f>Table1[[#This Row],[AGoalsF]]/Table1[[#This Row],[GoalsF]]</f>
        <v>0.48066298342541436</v>
      </c>
      <c r="AC4">
        <v>181</v>
      </c>
      <c r="AD4">
        <v>158.08671829089911</v>
      </c>
      <c r="AE4">
        <v>161</v>
      </c>
      <c r="AF4">
        <v>174.3863589159248</v>
      </c>
      <c r="AG4">
        <v>181</v>
      </c>
      <c r="AH4">
        <v>88.720842654740352</v>
      </c>
      <c r="AI4">
        <v>-161</v>
      </c>
      <c r="AJ4">
        <v>-97.925528568902521</v>
      </c>
      <c r="AK4">
        <v>0</v>
      </c>
      <c r="AL4">
        <v>69.36587563615879</v>
      </c>
      <c r="AM4">
        <v>0</v>
      </c>
      <c r="AN4">
        <v>76.460830347022281</v>
      </c>
      <c r="AO4">
        <v>0</v>
      </c>
      <c r="AP4">
        <v>0</v>
      </c>
      <c r="AQ4">
        <v>1421.9406243619781</v>
      </c>
      <c r="AR4">
        <v>0</v>
      </c>
      <c r="AS4">
        <v>0</v>
      </c>
      <c r="AT4">
        <v>1501.1976773402159</v>
      </c>
      <c r="AU4">
        <v>0</v>
      </c>
      <c r="AV4">
        <v>0</v>
      </c>
      <c r="AW4">
        <v>605.06961075131494</v>
      </c>
      <c r="AX4">
        <v>0</v>
      </c>
      <c r="AY4">
        <v>0</v>
      </c>
      <c r="AZ4">
        <v>645.83579940288678</v>
      </c>
      <c r="BA4">
        <v>0</v>
      </c>
      <c r="BB4">
        <v>0</v>
      </c>
      <c r="BC4">
        <v>1705.6468179126859</v>
      </c>
      <c r="BD4">
        <v>0</v>
      </c>
      <c r="BE4">
        <v>0</v>
      </c>
      <c r="BF4">
        <v>1692.6956307222929</v>
      </c>
      <c r="BG4">
        <v>0</v>
      </c>
      <c r="BH4">
        <v>0</v>
      </c>
      <c r="BI4">
        <v>229.5446605413417</v>
      </c>
      <c r="BJ4">
        <v>0</v>
      </c>
      <c r="BK4">
        <v>0</v>
      </c>
      <c r="BL4">
        <v>221.6676711929675</v>
      </c>
      <c r="BM4">
        <v>0</v>
      </c>
      <c r="BN4">
        <v>0</v>
      </c>
      <c r="BO4">
        <v>14.02702532903059</v>
      </c>
      <c r="BP4">
        <v>0</v>
      </c>
      <c r="BQ4">
        <v>0</v>
      </c>
      <c r="BR4" s="14">
        <f>(Table1[[#This Row],[HWins]]*3+Table1[[#This Row],[HDraws]]*1)/(Table1[[#This Row],[xHWins]]*3+Table1[[#This Row],[xHDraws]]*1)</f>
        <v>0.96483257834028124</v>
      </c>
      <c r="BS4" s="8">
        <v>0.79563688263814791</v>
      </c>
      <c r="BT4" s="8">
        <v>1.6991534150271439</v>
      </c>
      <c r="BU4" s="8">
        <v>0.63845449328311088</v>
      </c>
      <c r="BV4">
        <v>21</v>
      </c>
      <c r="BW4">
        <v>31</v>
      </c>
      <c r="BX4">
        <v>13</v>
      </c>
      <c r="BY4">
        <v>26.393949876190831</v>
      </c>
      <c r="BZ4">
        <v>18.244379657445339</v>
      </c>
      <c r="CA4">
        <v>20.361670466363829</v>
      </c>
      <c r="CB4" s="8">
        <f>(Table1[[#This Row],[AWins]]*3+Table1[[#This Row],[ADraws]]*1)/(Table1[[#This Row],[xAWins]]*3+Table1[[#This Row],[xADraws]]*1)</f>
        <v>1.2392409693837094</v>
      </c>
      <c r="CC4" s="8">
        <v>1.3716382865848289</v>
      </c>
      <c r="CD4" s="8">
        <v>0.85819133892459409</v>
      </c>
      <c r="CE4" s="8">
        <v>0.877959951637034</v>
      </c>
      <c r="CF4">
        <v>23</v>
      </c>
      <c r="CG4">
        <v>15</v>
      </c>
      <c r="CH4">
        <v>27</v>
      </c>
      <c r="CI4">
        <v>16.768269174861331</v>
      </c>
      <c r="CJ4">
        <v>17.478619650014888</v>
      </c>
      <c r="CK4">
        <v>30.753111175123781</v>
      </c>
      <c r="CL4" s="8">
        <v>1.05416899738522</v>
      </c>
      <c r="CM4" s="8">
        <v>0.97522520045828953</v>
      </c>
      <c r="CN4" s="8">
        <v>1.262388914910429</v>
      </c>
      <c r="CO4" s="8">
        <v>0.88319090332166117</v>
      </c>
      <c r="CP4">
        <v>94</v>
      </c>
      <c r="CQ4">
        <v>89.16976332367895</v>
      </c>
      <c r="CR4">
        <v>74</v>
      </c>
      <c r="CS4">
        <v>75.879909548302308</v>
      </c>
      <c r="CT4">
        <v>87</v>
      </c>
      <c r="CU4">
        <v>68.916954967220192</v>
      </c>
      <c r="CV4">
        <v>87</v>
      </c>
      <c r="CW4">
        <v>98.506449367622508</v>
      </c>
    </row>
    <row r="5" spans="1:101" ht="14.65" thickBot="1" x14ac:dyDescent="0.5">
      <c r="A5" s="4" t="s">
        <v>95</v>
      </c>
      <c r="B5" t="s">
        <v>113</v>
      </c>
      <c r="C5" s="8">
        <v>1.0142668689829339</v>
      </c>
      <c r="D5">
        <v>304</v>
      </c>
      <c r="E5">
        <v>299.7238786916493</v>
      </c>
      <c r="F5">
        <v>266</v>
      </c>
      <c r="G5" s="8">
        <v>0.97580200129400863</v>
      </c>
      <c r="H5" s="8">
        <v>1.135439850194174</v>
      </c>
      <c r="I5" s="8">
        <v>0.93262833235588616</v>
      </c>
      <c r="J5">
        <v>74</v>
      </c>
      <c r="K5">
        <v>82</v>
      </c>
      <c r="L5">
        <v>110</v>
      </c>
      <c r="M5">
        <v>75.835056601512179</v>
      </c>
      <c r="N5">
        <v>72.218708887112768</v>
      </c>
      <c r="O5">
        <v>117.9462345113751</v>
      </c>
      <c r="P5">
        <v>-73</v>
      </c>
      <c r="Q5">
        <v>-88.745405960261678</v>
      </c>
      <c r="R5">
        <v>-3.619929456511386</v>
      </c>
      <c r="S5">
        <v>19.36533541677306</v>
      </c>
      <c r="T5" s="8">
        <f>Table1[[#This Row],[rGoalsF]]+Table1[[#This Row],[rGoalsA]]</f>
        <v>1.9380545547869978</v>
      </c>
      <c r="U5" s="8">
        <v>0.98791826210266565</v>
      </c>
      <c r="V5" s="8">
        <v>0.95013629268433231</v>
      </c>
      <c r="W5" s="19">
        <f>(Table1[[#This Row],[GoalsF]]+Table1[[#This Row],[GoalsA]])/Table1[[#This Row],[Matches]]</f>
        <v>2.5</v>
      </c>
      <c r="X5" s="19">
        <f>(Table1[[#This Row],[xGoalsF]]+Table1[[#This Row],[xGoalsA]])/Table1[[#This Row],[Matches]]</f>
        <v>2.5864107702003176</v>
      </c>
      <c r="Y5" s="6">
        <f>Table1[[#This Row],[HGoalsA]]/Table1[[#This Row],[GoalsA]]</f>
        <v>0.45528455284552843</v>
      </c>
      <c r="Z5" s="6">
        <f>Table1[[#This Row],[AGoalsA]]/Table1[[#This Row],[GoalsA]]</f>
        <v>0.54471544715447151</v>
      </c>
      <c r="AA5" s="6">
        <f>Table1[[#This Row],[HGoalsF]]/Table1[[#This Row],[GoalsF]]</f>
        <v>0.56756756756756754</v>
      </c>
      <c r="AB5" s="6">
        <f>Table1[[#This Row],[AGoalsF]]/Table1[[#This Row],[GoalsF]]</f>
        <v>0.43243243243243246</v>
      </c>
      <c r="AC5">
        <v>296</v>
      </c>
      <c r="AD5">
        <v>299.61992945651139</v>
      </c>
      <c r="AE5">
        <v>369</v>
      </c>
      <c r="AF5">
        <v>388.36533541677312</v>
      </c>
      <c r="AG5">
        <v>296</v>
      </c>
      <c r="AH5">
        <v>167.92459572366579</v>
      </c>
      <c r="AI5">
        <v>-369</v>
      </c>
      <c r="AJ5">
        <v>-218.40361960616971</v>
      </c>
      <c r="AK5">
        <v>0</v>
      </c>
      <c r="AL5">
        <v>131.69533373284551</v>
      </c>
      <c r="AM5">
        <v>0</v>
      </c>
      <c r="AN5">
        <v>169.96171581060329</v>
      </c>
      <c r="AO5">
        <v>0</v>
      </c>
      <c r="AP5">
        <v>0</v>
      </c>
      <c r="AQ5">
        <v>2794.1184499573219</v>
      </c>
      <c r="AR5">
        <v>0</v>
      </c>
      <c r="AS5">
        <v>0</v>
      </c>
      <c r="AT5">
        <v>3225.959082963017</v>
      </c>
      <c r="AU5">
        <v>0</v>
      </c>
      <c r="AV5">
        <v>0</v>
      </c>
      <c r="AW5">
        <v>1171.87687429586</v>
      </c>
      <c r="AX5">
        <v>0</v>
      </c>
      <c r="AY5">
        <v>0</v>
      </c>
      <c r="AZ5">
        <v>1389.7067658020919</v>
      </c>
      <c r="BA5">
        <v>0</v>
      </c>
      <c r="BB5">
        <v>0</v>
      </c>
      <c r="BC5">
        <v>3509.6663583050422</v>
      </c>
      <c r="BD5">
        <v>0</v>
      </c>
      <c r="BE5">
        <v>0</v>
      </c>
      <c r="BF5">
        <v>3438.0326557764688</v>
      </c>
      <c r="BG5">
        <v>0</v>
      </c>
      <c r="BH5">
        <v>0</v>
      </c>
      <c r="BI5">
        <v>482.15296579739442</v>
      </c>
      <c r="BJ5">
        <v>0</v>
      </c>
      <c r="BK5">
        <v>0</v>
      </c>
      <c r="BL5">
        <v>441.35732236533289</v>
      </c>
      <c r="BM5">
        <v>0</v>
      </c>
      <c r="BN5">
        <v>0</v>
      </c>
      <c r="BO5">
        <v>29.752497567607691</v>
      </c>
      <c r="BP5">
        <v>0</v>
      </c>
      <c r="BQ5">
        <v>0</v>
      </c>
      <c r="BR5" s="21">
        <f>(Table1[[#This Row],[HWins]]*3+Table1[[#This Row],[HDraws]]*1)/(Table1[[#This Row],[xHWins]]*3+Table1[[#This Row],[xHDraws]]*1)</f>
        <v>0.97500761641497335</v>
      </c>
      <c r="BS5" s="8">
        <v>0.94019779953900706</v>
      </c>
      <c r="BT5" s="8">
        <v>1.106712473386217</v>
      </c>
      <c r="BU5" s="8">
        <v>0.97483454891120802</v>
      </c>
      <c r="BV5">
        <v>45</v>
      </c>
      <c r="BW5">
        <v>42</v>
      </c>
      <c r="BX5">
        <v>46</v>
      </c>
      <c r="BY5">
        <v>47.862269005590278</v>
      </c>
      <c r="BZ5">
        <v>37.950236407377133</v>
      </c>
      <c r="CA5">
        <v>47.187494587032603</v>
      </c>
      <c r="CB5" s="8">
        <f>(Table1[[#This Row],[AWins]]*3+Table1[[#This Row],[ADraws]]*1)/(Table1[[#This Row],[xAWins]]*3+Table1[[#This Row],[xADraws]]*1)</f>
        <v>1.0745697666965288</v>
      </c>
      <c r="CC5" s="8">
        <v>1.0367218462069849</v>
      </c>
      <c r="CD5" s="8">
        <v>1.167253662200836</v>
      </c>
      <c r="CE5" s="8">
        <v>0.90448190666525252</v>
      </c>
      <c r="CF5">
        <v>29</v>
      </c>
      <c r="CG5">
        <v>40</v>
      </c>
      <c r="CH5">
        <v>64</v>
      </c>
      <c r="CI5">
        <v>27.972787595921901</v>
      </c>
      <c r="CJ5">
        <v>34.268472479735642</v>
      </c>
      <c r="CK5">
        <v>70.758739924342464</v>
      </c>
      <c r="CL5" s="8">
        <v>0.9910863265938068</v>
      </c>
      <c r="CM5" s="8">
        <v>1.003671012339814</v>
      </c>
      <c r="CN5" s="8">
        <v>0.98379078576679735</v>
      </c>
      <c r="CO5" s="8">
        <v>0.90958536089841513</v>
      </c>
      <c r="CP5">
        <v>168</v>
      </c>
      <c r="CQ5">
        <v>169.5109653842033</v>
      </c>
      <c r="CR5">
        <v>168</v>
      </c>
      <c r="CS5">
        <v>167.38552566976</v>
      </c>
      <c r="CT5">
        <v>128</v>
      </c>
      <c r="CU5">
        <v>130.10896407230811</v>
      </c>
      <c r="CV5">
        <v>201</v>
      </c>
      <c r="CW5">
        <v>220.97980974701309</v>
      </c>
    </row>
    <row r="6" spans="1:101" x14ac:dyDescent="0.45">
      <c r="A6" s="4" t="s">
        <v>116</v>
      </c>
      <c r="B6" t="s">
        <v>113</v>
      </c>
      <c r="C6" s="8">
        <v>0.92800916161454139</v>
      </c>
      <c r="D6">
        <v>330</v>
      </c>
      <c r="E6">
        <v>355.59993764056082</v>
      </c>
      <c r="F6">
        <v>266</v>
      </c>
      <c r="G6" s="8">
        <v>0.87591404012623553</v>
      </c>
      <c r="H6" s="8">
        <v>1.123738893312189</v>
      </c>
      <c r="I6" s="8">
        <v>1.0242433591674349</v>
      </c>
      <c r="J6">
        <v>82</v>
      </c>
      <c r="K6">
        <v>84</v>
      </c>
      <c r="L6">
        <v>100</v>
      </c>
      <c r="M6">
        <v>93.616492308060586</v>
      </c>
      <c r="N6">
        <v>74.750460716378981</v>
      </c>
      <c r="O6">
        <v>97.633046975560433</v>
      </c>
      <c r="P6">
        <v>-33</v>
      </c>
      <c r="Q6">
        <v>-7.6076333972219459</v>
      </c>
      <c r="R6">
        <v>-37.460648513088927</v>
      </c>
      <c r="S6">
        <v>12.068281910310869</v>
      </c>
      <c r="T6" s="8">
        <f>Table1[[#This Row],[rGoalsF]]+Table1[[#This Row],[rGoalsA]]</f>
        <v>1.8531532292235955</v>
      </c>
      <c r="U6" s="8">
        <v>0.88833072171316896</v>
      </c>
      <c r="V6" s="8">
        <v>0.96482250751042642</v>
      </c>
      <c r="W6" s="19">
        <f>(Table1[[#This Row],[GoalsF]]+Table1[[#This Row],[GoalsA]])/Table1[[#This Row],[Matches]]</f>
        <v>2.3646616541353382</v>
      </c>
      <c r="X6" s="19">
        <f>(Table1[[#This Row],[xGoalsF]]+Table1[[#This Row],[xGoalsA]])/Table1[[#This Row],[Matches]]</f>
        <v>2.5508606406894727</v>
      </c>
      <c r="Y6" s="6">
        <f>Table1[[#This Row],[HGoalsA]]/Table1[[#This Row],[GoalsA]]</f>
        <v>0.46525679758308158</v>
      </c>
      <c r="Z6" s="6">
        <f>Table1[[#This Row],[AGoalsA]]/Table1[[#This Row],[GoalsA]]</f>
        <v>0.53474320241691842</v>
      </c>
      <c r="AA6" s="6">
        <f>Table1[[#This Row],[HGoalsF]]/Table1[[#This Row],[GoalsF]]</f>
        <v>0.51342281879194629</v>
      </c>
      <c r="AB6" s="6">
        <f>Table1[[#This Row],[AGoalsF]]/Table1[[#This Row],[GoalsF]]</f>
        <v>0.48657718120805371</v>
      </c>
      <c r="AC6">
        <v>298</v>
      </c>
      <c r="AD6">
        <v>335.46064851308893</v>
      </c>
      <c r="AE6">
        <v>331</v>
      </c>
      <c r="AF6">
        <v>343.06828191031087</v>
      </c>
      <c r="AG6">
        <v>298</v>
      </c>
      <c r="AH6">
        <v>188.4363004505141</v>
      </c>
      <c r="AI6">
        <v>-331</v>
      </c>
      <c r="AJ6">
        <v>-192.81276759849609</v>
      </c>
      <c r="AK6">
        <v>0</v>
      </c>
      <c r="AL6">
        <v>147.02434806257489</v>
      </c>
      <c r="AM6">
        <v>0</v>
      </c>
      <c r="AN6">
        <v>150.25551431181481</v>
      </c>
      <c r="AO6">
        <v>0</v>
      </c>
      <c r="AP6">
        <v>0</v>
      </c>
      <c r="AQ6">
        <v>2970.4022745028051</v>
      </c>
      <c r="AR6">
        <v>0</v>
      </c>
      <c r="AS6">
        <v>0</v>
      </c>
      <c r="AT6">
        <v>3003.550245908431</v>
      </c>
      <c r="AU6">
        <v>0</v>
      </c>
      <c r="AV6">
        <v>0</v>
      </c>
      <c r="AW6">
        <v>1270.188455498225</v>
      </c>
      <c r="AX6">
        <v>0</v>
      </c>
      <c r="AY6">
        <v>0</v>
      </c>
      <c r="AZ6">
        <v>1287.55682501866</v>
      </c>
      <c r="BA6">
        <v>0</v>
      </c>
      <c r="BB6">
        <v>0</v>
      </c>
      <c r="BC6">
        <v>3480.744735921231</v>
      </c>
      <c r="BD6">
        <v>0</v>
      </c>
      <c r="BE6">
        <v>0</v>
      </c>
      <c r="BF6">
        <v>3474.8186974145829</v>
      </c>
      <c r="BG6">
        <v>0</v>
      </c>
      <c r="BH6">
        <v>0</v>
      </c>
      <c r="BI6">
        <v>463.04799828602228</v>
      </c>
      <c r="BJ6">
        <v>0</v>
      </c>
      <c r="BK6">
        <v>0</v>
      </c>
      <c r="BL6">
        <v>458.74477039892702</v>
      </c>
      <c r="BM6">
        <v>0</v>
      </c>
      <c r="BN6">
        <v>0</v>
      </c>
      <c r="BO6">
        <v>28.234268882219411</v>
      </c>
      <c r="BP6">
        <v>0</v>
      </c>
      <c r="BQ6">
        <v>0</v>
      </c>
      <c r="BR6" s="13">
        <f>(Table1[[#This Row],[HWins]]*3+Table1[[#This Row],[HDraws]]*1)/(Table1[[#This Row],[xHWins]]*3+Table1[[#This Row],[xHDraws]]*1)</f>
        <v>0.83030873730804122</v>
      </c>
      <c r="BS6" s="8">
        <v>0.76702630804237504</v>
      </c>
      <c r="BT6" s="8">
        <v>1.1209739370799641</v>
      </c>
      <c r="BU6" s="8">
        <v>1.231392018899524</v>
      </c>
      <c r="BV6">
        <v>44</v>
      </c>
      <c r="BW6">
        <v>42</v>
      </c>
      <c r="BX6">
        <v>47</v>
      </c>
      <c r="BY6">
        <v>57.364394856674437</v>
      </c>
      <c r="BZ6">
        <v>37.467418831704713</v>
      </c>
      <c r="CA6">
        <v>38.168186311620858</v>
      </c>
      <c r="CB6" s="8">
        <f>(Table1[[#This Row],[AWins]]*3+Table1[[#This Row],[ADraws]]*1)/(Table1[[#This Row],[xAWins]]*3+Table1[[#This Row],[xADraws]]*1)</f>
        <v>1.0682053627064445</v>
      </c>
      <c r="CC6" s="8">
        <v>1.048215211573835</v>
      </c>
      <c r="CD6" s="8">
        <v>1.1265175231655311</v>
      </c>
      <c r="CE6" s="8">
        <v>0.89128267363686986</v>
      </c>
      <c r="CF6">
        <v>38</v>
      </c>
      <c r="CG6">
        <v>42</v>
      </c>
      <c r="CH6">
        <v>53</v>
      </c>
      <c r="CI6">
        <v>36.252097451386149</v>
      </c>
      <c r="CJ6">
        <v>37.283041884674283</v>
      </c>
      <c r="CK6">
        <v>59.464860663939582</v>
      </c>
      <c r="CL6" s="8">
        <v>0.80785657284096846</v>
      </c>
      <c r="CM6" s="8">
        <v>1.0321333214327779</v>
      </c>
      <c r="CN6" s="8">
        <v>0.99267070514172451</v>
      </c>
      <c r="CO6" s="8">
        <v>0.91301706446876008</v>
      </c>
      <c r="CP6">
        <v>153</v>
      </c>
      <c r="CQ6">
        <v>189.39005405619071</v>
      </c>
      <c r="CR6">
        <v>154</v>
      </c>
      <c r="CS6">
        <v>149.20553072176921</v>
      </c>
      <c r="CT6">
        <v>145</v>
      </c>
      <c r="CU6">
        <v>146.07059445689819</v>
      </c>
      <c r="CV6">
        <v>177</v>
      </c>
      <c r="CW6">
        <v>193.86275118854169</v>
      </c>
    </row>
    <row r="7" spans="1:101" x14ac:dyDescent="0.45">
      <c r="A7" s="4" t="s">
        <v>110</v>
      </c>
      <c r="B7" t="s">
        <v>113</v>
      </c>
      <c r="C7" s="8">
        <v>0.93415339100091421</v>
      </c>
      <c r="D7">
        <v>64</v>
      </c>
      <c r="E7">
        <v>68.511232327087242</v>
      </c>
      <c r="F7">
        <v>61</v>
      </c>
      <c r="G7" s="8">
        <v>0.92270268165052216</v>
      </c>
      <c r="H7" s="8">
        <v>0.97027669477675282</v>
      </c>
      <c r="I7" s="8">
        <v>1.067373542384936</v>
      </c>
      <c r="J7">
        <v>16</v>
      </c>
      <c r="K7">
        <v>16</v>
      </c>
      <c r="L7">
        <v>29</v>
      </c>
      <c r="M7">
        <v>17.340363605944379</v>
      </c>
      <c r="N7">
        <v>16.490141509254101</v>
      </c>
      <c r="O7">
        <v>27.169494884801509</v>
      </c>
      <c r="P7">
        <v>-27</v>
      </c>
      <c r="Q7">
        <v>-20.338110025778089</v>
      </c>
      <c r="R7">
        <v>-2.77699896386315</v>
      </c>
      <c r="S7">
        <v>-3.8848910103587571</v>
      </c>
      <c r="T7" s="8">
        <f>Table1[[#This Row],[rGoalsF]]+Table1[[#This Row],[rGoalsA]]</f>
        <v>2.0032172222607785</v>
      </c>
      <c r="U7" s="8">
        <v>0.95962314428225859</v>
      </c>
      <c r="V7" s="8">
        <v>1.04359407797852</v>
      </c>
      <c r="W7" s="19">
        <f>(Table1[[#This Row],[GoalsF]]+Table1[[#This Row],[GoalsA]])/Table1[[#This Row],[Matches]]</f>
        <v>2.6065573770491803</v>
      </c>
      <c r="X7" s="19">
        <f>(Table1[[#This Row],[xGoalsF]]+Table1[[#This Row],[xGoalsA]])/Table1[[#This Row],[Matches]]</f>
        <v>2.5883952123525309</v>
      </c>
      <c r="Y7" s="6">
        <f>Table1[[#This Row],[HGoalsA]]/Table1[[#This Row],[GoalsA]]</f>
        <v>0.4838709677419355</v>
      </c>
      <c r="Z7" s="6">
        <f>Table1[[#This Row],[AGoalsA]]/Table1[[#This Row],[GoalsA]]</f>
        <v>0.5161290322580645</v>
      </c>
      <c r="AA7" s="6">
        <f>Table1[[#This Row],[HGoalsF]]/Table1[[#This Row],[GoalsF]]</f>
        <v>0.45454545454545453</v>
      </c>
      <c r="AB7" s="6">
        <f>Table1[[#This Row],[AGoalsF]]/Table1[[#This Row],[GoalsF]]</f>
        <v>0.54545454545454541</v>
      </c>
      <c r="AC7">
        <v>66</v>
      </c>
      <c r="AD7">
        <v>68.77699896386315</v>
      </c>
      <c r="AE7">
        <v>93</v>
      </c>
      <c r="AF7">
        <v>89.115108989641243</v>
      </c>
      <c r="AG7">
        <v>66</v>
      </c>
      <c r="AH7">
        <v>38.589627289671633</v>
      </c>
      <c r="AI7">
        <v>-93</v>
      </c>
      <c r="AJ7">
        <v>-50.085413964434821</v>
      </c>
      <c r="AK7">
        <v>0</v>
      </c>
      <c r="AL7">
        <v>30.187371674191521</v>
      </c>
      <c r="AM7">
        <v>0</v>
      </c>
      <c r="AN7">
        <v>39.029695025206422</v>
      </c>
      <c r="AO7">
        <v>0</v>
      </c>
      <c r="AP7">
        <v>0</v>
      </c>
      <c r="AQ7">
        <v>640.17456020990971</v>
      </c>
      <c r="AR7">
        <v>0</v>
      </c>
      <c r="AS7">
        <v>0</v>
      </c>
      <c r="AT7">
        <v>739.83118384446459</v>
      </c>
      <c r="AU7">
        <v>0</v>
      </c>
      <c r="AV7">
        <v>0</v>
      </c>
      <c r="AW7">
        <v>269.14971189887729</v>
      </c>
      <c r="AX7">
        <v>0</v>
      </c>
      <c r="AY7">
        <v>0</v>
      </c>
      <c r="AZ7">
        <v>318.94673842144948</v>
      </c>
      <c r="BA7">
        <v>0</v>
      </c>
      <c r="BB7">
        <v>0</v>
      </c>
      <c r="BC7">
        <v>804.74821112860229</v>
      </c>
      <c r="BD7">
        <v>0</v>
      </c>
      <c r="BE7">
        <v>0</v>
      </c>
      <c r="BF7">
        <v>787.73367623886031</v>
      </c>
      <c r="BG7">
        <v>0</v>
      </c>
      <c r="BH7">
        <v>0</v>
      </c>
      <c r="BI7">
        <v>110.57549089901219</v>
      </c>
      <c r="BJ7">
        <v>0</v>
      </c>
      <c r="BK7">
        <v>0</v>
      </c>
      <c r="BL7">
        <v>101.04767303618129</v>
      </c>
      <c r="BM7">
        <v>0</v>
      </c>
      <c r="BN7">
        <v>0</v>
      </c>
      <c r="BO7">
        <v>6.8510242204412837</v>
      </c>
      <c r="BP7">
        <v>0</v>
      </c>
      <c r="BQ7">
        <v>0</v>
      </c>
      <c r="BR7" s="15">
        <f>(Table1[[#This Row],[HWins]]*3+Table1[[#This Row],[HDraws]]*1)/(Table1[[#This Row],[xHWins]]*3+Table1[[#This Row],[xHDraws]]*1)</f>
        <v>0.64488295108030858</v>
      </c>
      <c r="BS7" s="8">
        <v>0.56460640480764368</v>
      </c>
      <c r="BT7" s="8">
        <v>0.94822929583748061</v>
      </c>
      <c r="BU7" s="8">
        <v>1.4630109606099779</v>
      </c>
      <c r="BV7">
        <v>6</v>
      </c>
      <c r="BW7">
        <v>8</v>
      </c>
      <c r="BX7">
        <v>16</v>
      </c>
      <c r="BY7">
        <v>10.626872010146871</v>
      </c>
      <c r="BZ7">
        <v>8.4367779345336107</v>
      </c>
      <c r="CA7">
        <v>10.936350055319521</v>
      </c>
      <c r="CB7" s="8">
        <f>(Table1[[#This Row],[AWins]]*3+Table1[[#This Row],[ADraws]]*1)/(Table1[[#This Row],[xAWins]]*3+Table1[[#This Row],[xADraws]]*1)</f>
        <v>1.3478122244988291</v>
      </c>
      <c r="CC7" s="8">
        <v>1.489537874190497</v>
      </c>
      <c r="CD7" s="8">
        <v>0.99337375318705401</v>
      </c>
      <c r="CE7" s="8">
        <v>0.80083065459934288</v>
      </c>
      <c r="CF7">
        <v>10</v>
      </c>
      <c r="CG7">
        <v>8</v>
      </c>
      <c r="CH7">
        <v>13</v>
      </c>
      <c r="CI7">
        <v>6.7134915957975174</v>
      </c>
      <c r="CJ7">
        <v>8.0533635747204873</v>
      </c>
      <c r="CK7">
        <v>16.23314482948199</v>
      </c>
      <c r="CL7" s="8">
        <v>0.78749412857579071</v>
      </c>
      <c r="CM7" s="8">
        <v>1.174754111411211</v>
      </c>
      <c r="CN7" s="8">
        <v>1.1733463871818819</v>
      </c>
      <c r="CO7" s="8">
        <v>0.94471041933128574</v>
      </c>
      <c r="CP7">
        <v>30</v>
      </c>
      <c r="CQ7">
        <v>38.095522126947152</v>
      </c>
      <c r="CR7">
        <v>45</v>
      </c>
      <c r="CS7">
        <v>38.305888494352487</v>
      </c>
      <c r="CT7">
        <v>36</v>
      </c>
      <c r="CU7">
        <v>30.681476836916001</v>
      </c>
      <c r="CV7">
        <v>48</v>
      </c>
      <c r="CW7">
        <v>50.809220495288763</v>
      </c>
    </row>
    <row r="8" spans="1:101" x14ac:dyDescent="0.45">
      <c r="A8" s="4" t="s">
        <v>106</v>
      </c>
      <c r="B8" t="s">
        <v>113</v>
      </c>
      <c r="C8" s="8">
        <v>1.0383993906005391</v>
      </c>
      <c r="D8">
        <v>463</v>
      </c>
      <c r="E8">
        <v>445.87853593811587</v>
      </c>
      <c r="F8">
        <v>266</v>
      </c>
      <c r="G8" s="8">
        <v>1.038590729922914</v>
      </c>
      <c r="H8" s="8">
        <v>1.0373783600877959</v>
      </c>
      <c r="I8" s="8">
        <v>0.89411556258544189</v>
      </c>
      <c r="J8">
        <v>130</v>
      </c>
      <c r="K8">
        <v>73</v>
      </c>
      <c r="L8">
        <v>63</v>
      </c>
      <c r="M8">
        <v>125.169613260123</v>
      </c>
      <c r="N8">
        <v>70.36969615774693</v>
      </c>
      <c r="O8">
        <v>70.460690582130098</v>
      </c>
      <c r="P8">
        <v>138</v>
      </c>
      <c r="Q8">
        <v>117.40517660055561</v>
      </c>
      <c r="R8">
        <v>15.409216689376761</v>
      </c>
      <c r="S8">
        <v>5.1856067100675887</v>
      </c>
      <c r="T8" s="8">
        <f>Table1[[#This Row],[rGoalsF]]+Table1[[#This Row],[rGoalsA]]</f>
        <v>2.0199668289052672</v>
      </c>
      <c r="U8" s="8">
        <v>1.0378985882658449</v>
      </c>
      <c r="V8" s="8">
        <v>0.98206824063942233</v>
      </c>
      <c r="W8" s="19">
        <f>(Table1[[#This Row],[GoalsF]]+Table1[[#This Row],[GoalsA]])/Table1[[#This Row],[Matches]]</f>
        <v>2.6541353383458648</v>
      </c>
      <c r="X8" s="19">
        <f>(Table1[[#This Row],[xGoalsF]]+Table1[[#This Row],[xGoalsA]])/Table1[[#This Row],[Matches]]</f>
        <v>2.6157007143634989</v>
      </c>
      <c r="Y8" s="6">
        <f>Table1[[#This Row],[HGoalsA]]/Table1[[#This Row],[GoalsA]]</f>
        <v>0.45422535211267606</v>
      </c>
      <c r="Z8" s="6">
        <f>Table1[[#This Row],[AGoalsA]]/Table1[[#This Row],[GoalsA]]</f>
        <v>0.54577464788732399</v>
      </c>
      <c r="AA8" s="6">
        <f>Table1[[#This Row],[HGoalsF]]/Table1[[#This Row],[GoalsF]]</f>
        <v>0.52606635071090047</v>
      </c>
      <c r="AB8" s="6">
        <f>Table1[[#This Row],[AGoalsF]]/Table1[[#This Row],[GoalsF]]</f>
        <v>0.47393364928909953</v>
      </c>
      <c r="AC8">
        <v>422</v>
      </c>
      <c r="AD8">
        <v>406.59078331062318</v>
      </c>
      <c r="AE8">
        <v>284</v>
      </c>
      <c r="AF8">
        <v>289.18560671006759</v>
      </c>
      <c r="AG8">
        <v>422</v>
      </c>
      <c r="AH8">
        <v>228.98609177534101</v>
      </c>
      <c r="AI8">
        <v>-284</v>
      </c>
      <c r="AJ8">
        <v>-162.14886515674289</v>
      </c>
      <c r="AK8">
        <v>0</v>
      </c>
      <c r="AL8">
        <v>177.60469153528231</v>
      </c>
      <c r="AM8">
        <v>0</v>
      </c>
      <c r="AN8">
        <v>127.0367415533247</v>
      </c>
      <c r="AO8">
        <v>0</v>
      </c>
      <c r="AP8">
        <v>0</v>
      </c>
      <c r="AQ8">
        <v>3306.8685765736059</v>
      </c>
      <c r="AR8">
        <v>0</v>
      </c>
      <c r="AS8">
        <v>0</v>
      </c>
      <c r="AT8">
        <v>2741.56119505165</v>
      </c>
      <c r="AU8">
        <v>0</v>
      </c>
      <c r="AV8">
        <v>0</v>
      </c>
      <c r="AW8">
        <v>1429.09976966097</v>
      </c>
      <c r="AX8">
        <v>0</v>
      </c>
      <c r="AY8">
        <v>0</v>
      </c>
      <c r="AZ8">
        <v>1142.185716600867</v>
      </c>
      <c r="BA8">
        <v>0</v>
      </c>
      <c r="BB8">
        <v>0</v>
      </c>
      <c r="BC8">
        <v>3420.8836382032</v>
      </c>
      <c r="BD8">
        <v>0</v>
      </c>
      <c r="BE8">
        <v>0</v>
      </c>
      <c r="BF8">
        <v>3515.1717780872259</v>
      </c>
      <c r="BG8">
        <v>0</v>
      </c>
      <c r="BH8">
        <v>0</v>
      </c>
      <c r="BI8">
        <v>436.1720638646147</v>
      </c>
      <c r="BJ8">
        <v>0</v>
      </c>
      <c r="BK8">
        <v>0</v>
      </c>
      <c r="BL8">
        <v>487.88430053589752</v>
      </c>
      <c r="BM8">
        <v>0</v>
      </c>
      <c r="BN8">
        <v>0</v>
      </c>
      <c r="BO8">
        <v>25.242575209862519</v>
      </c>
      <c r="BP8">
        <v>0</v>
      </c>
      <c r="BQ8">
        <v>0</v>
      </c>
      <c r="BR8" s="15">
        <f>(Table1[[#This Row],[HWins]]*3+Table1[[#This Row],[HDraws]]*1)/(Table1[[#This Row],[xHWins]]*3+Table1[[#This Row],[xHDraws]]*1)</f>
        <v>0.9820255803177167</v>
      </c>
      <c r="BS8" s="8">
        <v>1.0020323384519909</v>
      </c>
      <c r="BT8" s="8">
        <v>0.84781386099557121</v>
      </c>
      <c r="BU8" s="8">
        <v>1.1866496217869571</v>
      </c>
      <c r="BV8">
        <v>74</v>
      </c>
      <c r="BW8">
        <v>28</v>
      </c>
      <c r="BX8">
        <v>31</v>
      </c>
      <c r="BY8">
        <v>73.849911984198343</v>
      </c>
      <c r="BZ8">
        <v>33.026117274280168</v>
      </c>
      <c r="CA8">
        <v>26.123970741521479</v>
      </c>
      <c r="CB8" s="8">
        <f>(Table1[[#This Row],[AWins]]*3+Table1[[#This Row],[ADraws]]*1)/(Table1[[#This Row],[xAWins]]*3+Table1[[#This Row],[xADraws]]*1)</f>
        <v>1.113418782116663</v>
      </c>
      <c r="CC8" s="8">
        <v>1.0911988692005701</v>
      </c>
      <c r="CD8" s="8">
        <v>1.20502644217432</v>
      </c>
      <c r="CE8" s="8">
        <v>0.72174937873258638</v>
      </c>
      <c r="CF8">
        <v>56</v>
      </c>
      <c r="CG8">
        <v>45</v>
      </c>
      <c r="CH8">
        <v>32</v>
      </c>
      <c r="CI8">
        <v>51.319701275924629</v>
      </c>
      <c r="CJ8">
        <v>37.343578883466762</v>
      </c>
      <c r="CK8">
        <v>44.336719840608609</v>
      </c>
      <c r="CL8" s="8">
        <v>0.96521224269885786</v>
      </c>
      <c r="CM8" s="8">
        <v>1.0234910153848</v>
      </c>
      <c r="CN8" s="8">
        <v>1.1325698077434989</v>
      </c>
      <c r="CO8" s="8">
        <v>0.95006695847557754</v>
      </c>
      <c r="CP8">
        <v>222</v>
      </c>
      <c r="CQ8">
        <v>230.00122685893351</v>
      </c>
      <c r="CR8">
        <v>129</v>
      </c>
      <c r="CS8">
        <v>126.0392109563367</v>
      </c>
      <c r="CT8">
        <v>200</v>
      </c>
      <c r="CU8">
        <v>176.58955645168979</v>
      </c>
      <c r="CV8">
        <v>155</v>
      </c>
      <c r="CW8">
        <v>163.1463957537309</v>
      </c>
    </row>
    <row r="9" spans="1:101" x14ac:dyDescent="0.45">
      <c r="A9" s="4" t="s">
        <v>100</v>
      </c>
      <c r="B9" t="s">
        <v>113</v>
      </c>
      <c r="C9" s="8">
        <v>1.0800108306195091</v>
      </c>
      <c r="D9">
        <v>412</v>
      </c>
      <c r="E9">
        <v>381.47765588949801</v>
      </c>
      <c r="F9">
        <v>266</v>
      </c>
      <c r="G9" s="8">
        <v>1.1074009075424429</v>
      </c>
      <c r="H9" s="8">
        <v>0.96357133519859106</v>
      </c>
      <c r="I9" s="8">
        <v>0.90698091973093964</v>
      </c>
      <c r="J9">
        <v>114</v>
      </c>
      <c r="K9">
        <v>70</v>
      </c>
      <c r="L9">
        <v>82</v>
      </c>
      <c r="M9">
        <v>102.94374803519911</v>
      </c>
      <c r="N9">
        <v>72.646411783900845</v>
      </c>
      <c r="O9">
        <v>90.409840180900062</v>
      </c>
      <c r="P9">
        <v>61</v>
      </c>
      <c r="Q9">
        <v>25.932275852188582</v>
      </c>
      <c r="R9">
        <v>21.72482732197091</v>
      </c>
      <c r="S9">
        <v>13.34289682584051</v>
      </c>
      <c r="T9" s="8">
        <f>Table1[[#This Row],[rGoalsF]]+Table1[[#This Row],[rGoalsA]]</f>
        <v>2.0207342598146227</v>
      </c>
      <c r="U9" s="8">
        <v>1.0614954828477881</v>
      </c>
      <c r="V9" s="8">
        <v>0.95923877696683468</v>
      </c>
      <c r="W9" s="19">
        <f>(Table1[[#This Row],[GoalsF]]+Table1[[#This Row],[GoalsA]])/Table1[[#This Row],[Matches]]</f>
        <v>2.5902255639097747</v>
      </c>
      <c r="X9" s="19">
        <f>(Table1[[#This Row],[xGoalsF]]+Table1[[#This Row],[xGoalsA]])/Table1[[#This Row],[Matches]]</f>
        <v>2.5587145470070287</v>
      </c>
      <c r="Y9" s="6">
        <f>Table1[[#This Row],[HGoalsA]]/Table1[[#This Row],[GoalsA]]</f>
        <v>0.43312101910828027</v>
      </c>
      <c r="Z9" s="6">
        <f>Table1[[#This Row],[AGoalsA]]/Table1[[#This Row],[GoalsA]]</f>
        <v>0.56687898089171973</v>
      </c>
      <c r="AA9" s="6">
        <f>Table1[[#This Row],[HGoalsF]]/Table1[[#This Row],[GoalsF]]</f>
        <v>0.60533333333333328</v>
      </c>
      <c r="AB9" s="6">
        <f>Table1[[#This Row],[AGoalsF]]/Table1[[#This Row],[GoalsF]]</f>
        <v>0.39466666666666667</v>
      </c>
      <c r="AC9">
        <v>375</v>
      </c>
      <c r="AD9">
        <v>353.27517267802909</v>
      </c>
      <c r="AE9">
        <v>314</v>
      </c>
      <c r="AF9">
        <v>327.34289682584051</v>
      </c>
      <c r="AG9">
        <v>375</v>
      </c>
      <c r="AH9">
        <v>198.5670548435115</v>
      </c>
      <c r="AI9">
        <v>-314</v>
      </c>
      <c r="AJ9">
        <v>-183.8452674725404</v>
      </c>
      <c r="AK9">
        <v>0</v>
      </c>
      <c r="AL9">
        <v>154.70811783451759</v>
      </c>
      <c r="AM9">
        <v>0</v>
      </c>
      <c r="AN9">
        <v>143.49762935330011</v>
      </c>
      <c r="AO9">
        <v>0</v>
      </c>
      <c r="AP9">
        <v>0</v>
      </c>
      <c r="AQ9">
        <v>3055.5176103845711</v>
      </c>
      <c r="AR9">
        <v>0</v>
      </c>
      <c r="AS9">
        <v>0</v>
      </c>
      <c r="AT9">
        <v>2928.6066211582361</v>
      </c>
      <c r="AU9">
        <v>0</v>
      </c>
      <c r="AV9">
        <v>0</v>
      </c>
      <c r="AW9">
        <v>1311.6274376473291</v>
      </c>
      <c r="AX9">
        <v>0</v>
      </c>
      <c r="AY9">
        <v>0</v>
      </c>
      <c r="AZ9">
        <v>1247.631496997077</v>
      </c>
      <c r="BA9">
        <v>0</v>
      </c>
      <c r="BB9">
        <v>0</v>
      </c>
      <c r="BC9">
        <v>3468.6007141209579</v>
      </c>
      <c r="BD9">
        <v>0</v>
      </c>
      <c r="BE9">
        <v>0</v>
      </c>
      <c r="BF9">
        <v>3490.0246816041181</v>
      </c>
      <c r="BG9">
        <v>0</v>
      </c>
      <c r="BH9">
        <v>0</v>
      </c>
      <c r="BI9">
        <v>455.01096493556372</v>
      </c>
      <c r="BJ9">
        <v>0</v>
      </c>
      <c r="BK9">
        <v>0</v>
      </c>
      <c r="BL9">
        <v>466.50123616768838</v>
      </c>
      <c r="BM9">
        <v>0</v>
      </c>
      <c r="BN9">
        <v>0</v>
      </c>
      <c r="BO9">
        <v>27.40405464132445</v>
      </c>
      <c r="BP9">
        <v>0</v>
      </c>
      <c r="BQ9">
        <v>0</v>
      </c>
      <c r="BR9" s="15">
        <f>(Table1[[#This Row],[HWins]]*3+Table1[[#This Row],[HDraws]]*1)/(Table1[[#This Row],[xHWins]]*3+Table1[[#This Row],[xHDraws]]*1)</f>
        <v>1.0871477905727198</v>
      </c>
      <c r="BS9" s="8">
        <v>1.1291410568707261</v>
      </c>
      <c r="BT9" s="8">
        <v>0.86588451413550926</v>
      </c>
      <c r="BU9" s="8">
        <v>0.90329488133877167</v>
      </c>
      <c r="BV9">
        <v>71</v>
      </c>
      <c r="BW9">
        <v>31</v>
      </c>
      <c r="BX9">
        <v>31</v>
      </c>
      <c r="BY9">
        <v>62.879654909341163</v>
      </c>
      <c r="BZ9">
        <v>35.801541076121573</v>
      </c>
      <c r="CA9">
        <v>34.318804014537257</v>
      </c>
      <c r="CB9" s="8">
        <f>(Table1[[#This Row],[AWins]]*3+Table1[[#This Row],[ADraws]]*1)/(Table1[[#This Row],[xAWins]]*3+Table1[[#This Row],[xADraws]]*1)</f>
        <v>1.0698105506161342</v>
      </c>
      <c r="CC9" s="8">
        <v>1.073280252841845</v>
      </c>
      <c r="CD9" s="8">
        <v>1.058491975974438</v>
      </c>
      <c r="CE9" s="8">
        <v>0.90923618969592435</v>
      </c>
      <c r="CF9">
        <v>43</v>
      </c>
      <c r="CG9">
        <v>39</v>
      </c>
      <c r="CH9">
        <v>51</v>
      </c>
      <c r="CI9">
        <v>40.064093125857909</v>
      </c>
      <c r="CJ9">
        <v>36.844870707779293</v>
      </c>
      <c r="CK9">
        <v>56.091036166362798</v>
      </c>
      <c r="CL9" s="8">
        <v>1.1290610207118741</v>
      </c>
      <c r="CM9" s="8">
        <v>0.96562413862761975</v>
      </c>
      <c r="CN9" s="8">
        <v>0.97225683694319753</v>
      </c>
      <c r="CO9" s="8">
        <v>0.95441669796172846</v>
      </c>
      <c r="CP9">
        <v>227</v>
      </c>
      <c r="CQ9">
        <v>201.05202095886389</v>
      </c>
      <c r="CR9">
        <v>136</v>
      </c>
      <c r="CS9">
        <v>140.84154958396979</v>
      </c>
      <c r="CT9">
        <v>148</v>
      </c>
      <c r="CU9">
        <v>152.2231517191652</v>
      </c>
      <c r="CV9">
        <v>178</v>
      </c>
      <c r="CW9">
        <v>186.50134724187069</v>
      </c>
    </row>
    <row r="10" spans="1:101" ht="14.65" thickBot="1" x14ac:dyDescent="0.5">
      <c r="A10" s="4" t="s">
        <v>92</v>
      </c>
      <c r="B10" t="s">
        <v>113</v>
      </c>
      <c r="C10" s="8">
        <v>1.0237785701014399</v>
      </c>
      <c r="D10">
        <v>318</v>
      </c>
      <c r="E10">
        <v>310.61404222252008</v>
      </c>
      <c r="F10">
        <v>265</v>
      </c>
      <c r="G10" s="8">
        <v>1.055785019979492</v>
      </c>
      <c r="H10" s="8">
        <v>0.91757038164797367</v>
      </c>
      <c r="I10" s="8">
        <v>1.0131331916359001</v>
      </c>
      <c r="J10">
        <v>84</v>
      </c>
      <c r="K10">
        <v>66</v>
      </c>
      <c r="L10">
        <v>115</v>
      </c>
      <c r="M10">
        <v>79.561651671882657</v>
      </c>
      <c r="N10">
        <v>71.929087206872083</v>
      </c>
      <c r="O10">
        <v>113.5092611212453</v>
      </c>
      <c r="P10">
        <v>-61</v>
      </c>
      <c r="Q10">
        <v>-72.532657396275511</v>
      </c>
      <c r="R10">
        <v>0.1055488962618938</v>
      </c>
      <c r="S10">
        <v>11.42710850001362</v>
      </c>
      <c r="T10" s="8">
        <f>Table1[[#This Row],[rGoalsF]]+Table1[[#This Row],[rGoalsA]]</f>
        <v>1.970148723617287</v>
      </c>
      <c r="U10" s="8">
        <v>1.000345050052007</v>
      </c>
      <c r="V10" s="8">
        <v>0.96980367356527997</v>
      </c>
      <c r="W10" s="19">
        <f>(Table1[[#This Row],[GoalsF]]+Table1[[#This Row],[GoalsA]])/Table1[[#This Row],[Matches]]</f>
        <v>2.5396226415094341</v>
      </c>
      <c r="X10" s="19">
        <f>(Table1[[#This Row],[xGoalsF]]+Table1[[#This Row],[xGoalsA]])/Table1[[#This Row],[Matches]]</f>
        <v>2.5823455079386854</v>
      </c>
      <c r="Y10" s="6">
        <f>Table1[[#This Row],[HGoalsA]]/Table1[[#This Row],[GoalsA]]</f>
        <v>0.43596730245231607</v>
      </c>
      <c r="Z10" s="6">
        <f>Table1[[#This Row],[AGoalsA]]/Table1[[#This Row],[GoalsA]]</f>
        <v>0.56403269754768393</v>
      </c>
      <c r="AA10" s="6">
        <f>Table1[[#This Row],[HGoalsF]]/Table1[[#This Row],[GoalsF]]</f>
        <v>0.51307189542483655</v>
      </c>
      <c r="AB10" s="6">
        <f>Table1[[#This Row],[AGoalsF]]/Table1[[#This Row],[GoalsF]]</f>
        <v>0.48692810457516339</v>
      </c>
      <c r="AC10">
        <v>306</v>
      </c>
      <c r="AD10">
        <v>305.89445110373811</v>
      </c>
      <c r="AE10">
        <v>367</v>
      </c>
      <c r="AF10">
        <v>378.42710850001362</v>
      </c>
      <c r="AG10">
        <v>306</v>
      </c>
      <c r="AH10">
        <v>171.8054996893886</v>
      </c>
      <c r="AI10">
        <v>-367</v>
      </c>
      <c r="AJ10">
        <v>-212.75375524598221</v>
      </c>
      <c r="AK10">
        <v>0</v>
      </c>
      <c r="AL10">
        <v>134.08895141434951</v>
      </c>
      <c r="AM10">
        <v>0</v>
      </c>
      <c r="AN10">
        <v>165.67335325403141</v>
      </c>
      <c r="AO10">
        <v>0</v>
      </c>
      <c r="AP10">
        <v>0</v>
      </c>
      <c r="AQ10">
        <v>2819.45927830337</v>
      </c>
      <c r="AR10">
        <v>0</v>
      </c>
      <c r="AS10">
        <v>0</v>
      </c>
      <c r="AT10">
        <v>3176.2050955989212</v>
      </c>
      <c r="AU10">
        <v>0</v>
      </c>
      <c r="AV10">
        <v>0</v>
      </c>
      <c r="AW10">
        <v>1188.794971176284</v>
      </c>
      <c r="AX10">
        <v>0</v>
      </c>
      <c r="AY10">
        <v>0</v>
      </c>
      <c r="AZ10">
        <v>1368.849507773356</v>
      </c>
      <c r="BA10">
        <v>0</v>
      </c>
      <c r="BB10">
        <v>0</v>
      </c>
      <c r="BC10">
        <v>3490.4187829712218</v>
      </c>
      <c r="BD10">
        <v>0</v>
      </c>
      <c r="BE10">
        <v>0</v>
      </c>
      <c r="BF10">
        <v>3432.200274209853</v>
      </c>
      <c r="BG10">
        <v>0</v>
      </c>
      <c r="BH10">
        <v>0</v>
      </c>
      <c r="BI10">
        <v>475.89615391830108</v>
      </c>
      <c r="BJ10">
        <v>0</v>
      </c>
      <c r="BK10">
        <v>0</v>
      </c>
      <c r="BL10">
        <v>443.82997020014773</v>
      </c>
      <c r="BM10">
        <v>0</v>
      </c>
      <c r="BN10">
        <v>0</v>
      </c>
      <c r="BO10">
        <v>29.15630889673125</v>
      </c>
      <c r="BP10">
        <v>0</v>
      </c>
      <c r="BQ10">
        <v>0</v>
      </c>
      <c r="BR10" s="14">
        <f>(Table1[[#This Row],[HWins]]*3+Table1[[#This Row],[HDraws]]*1)/(Table1[[#This Row],[xHWins]]*3+Table1[[#This Row],[xHDraws]]*1)</f>
        <v>0.98292514625982275</v>
      </c>
      <c r="BS10" s="8">
        <v>1.0075712669323831</v>
      </c>
      <c r="BT10" s="8">
        <v>0.88457300955320806</v>
      </c>
      <c r="BU10" s="8">
        <v>1.087207732166821</v>
      </c>
      <c r="BV10">
        <v>50</v>
      </c>
      <c r="BW10">
        <v>33</v>
      </c>
      <c r="BX10">
        <v>49</v>
      </c>
      <c r="BY10">
        <v>49.624281319800133</v>
      </c>
      <c r="BZ10">
        <v>37.306134873669819</v>
      </c>
      <c r="CA10">
        <v>45.069583806530048</v>
      </c>
      <c r="CB10" s="8">
        <f>(Table1[[#This Row],[AWins]]*3+Table1[[#This Row],[ADraws]]*1)/(Table1[[#This Row],[xAWins]]*3+Table1[[#This Row],[xADraws]]*1)</f>
        <v>1.0849032123484732</v>
      </c>
      <c r="CC10" s="8">
        <v>1.135704291998207</v>
      </c>
      <c r="CD10" s="8">
        <v>0.9531249583344773</v>
      </c>
      <c r="CE10" s="8">
        <v>0.96435288110000106</v>
      </c>
      <c r="CF10">
        <v>34</v>
      </c>
      <c r="CG10">
        <v>33</v>
      </c>
      <c r="CH10">
        <v>66</v>
      </c>
      <c r="CI10">
        <v>29.937370352082521</v>
      </c>
      <c r="CJ10">
        <v>34.622952333202257</v>
      </c>
      <c r="CK10">
        <v>68.439677314715212</v>
      </c>
      <c r="CL10" s="8">
        <v>0.90825080295274119</v>
      </c>
      <c r="CM10" s="8">
        <v>0.98255443654910313</v>
      </c>
      <c r="CN10" s="8">
        <v>1.120008467397382</v>
      </c>
      <c r="CO10" s="8">
        <v>0.96017251661881464</v>
      </c>
      <c r="CP10">
        <v>157</v>
      </c>
      <c r="CQ10">
        <v>172.85974258386551</v>
      </c>
      <c r="CR10">
        <v>160</v>
      </c>
      <c r="CS10">
        <v>162.84085038783911</v>
      </c>
      <c r="CT10">
        <v>149</v>
      </c>
      <c r="CU10">
        <v>133.03470851987259</v>
      </c>
      <c r="CV10">
        <v>207</v>
      </c>
      <c r="CW10">
        <v>215.58625811217459</v>
      </c>
    </row>
    <row r="11" spans="1:101" ht="14.65" hidden="1" thickBot="1" x14ac:dyDescent="0.5">
      <c r="A11" s="4" t="s">
        <v>98</v>
      </c>
      <c r="B11" t="s">
        <v>113</v>
      </c>
      <c r="C11">
        <v>1.096176401164626</v>
      </c>
      <c r="D11">
        <v>32</v>
      </c>
      <c r="E11">
        <v>29.192381779065649</v>
      </c>
      <c r="F11">
        <v>28</v>
      </c>
      <c r="G11">
        <v>1.2291725703464449</v>
      </c>
      <c r="H11">
        <v>0.69190883049582064</v>
      </c>
      <c r="I11">
        <v>1.04076717105411</v>
      </c>
      <c r="J11">
        <v>9</v>
      </c>
      <c r="K11">
        <v>5</v>
      </c>
      <c r="L11">
        <v>14</v>
      </c>
      <c r="M11">
        <v>7.3219987307911767</v>
      </c>
      <c r="N11">
        <v>7.2263855866921212</v>
      </c>
      <c r="O11">
        <v>13.451615682516699</v>
      </c>
      <c r="P11">
        <v>-8</v>
      </c>
      <c r="Q11">
        <v>-13.321665333017791</v>
      </c>
      <c r="R11">
        <v>6.6146526615733663</v>
      </c>
      <c r="S11">
        <v>-1.292987328555576</v>
      </c>
      <c r="T11">
        <f>Table1[[#This Row],[rGoalsF]]+Table1[[#This Row],[rGoalsA]]</f>
        <v>2.2472752486846588</v>
      </c>
      <c r="U11">
        <v>1.2176921852464131</v>
      </c>
      <c r="V11">
        <v>1.0295830634382459</v>
      </c>
      <c r="W11" s="18">
        <f>(Table1[[#This Row],[GoalsF]]+Table1[[#This Row],[GoalsA]])/Table1[[#This Row],[Matches]]</f>
        <v>2.9285714285714284</v>
      </c>
      <c r="X11" s="18">
        <f>(Table1[[#This Row],[xGoalsF]]+Table1[[#This Row],[xGoalsA]])/Table1[[#This Row],[Matches]]</f>
        <v>2.6461557146382515</v>
      </c>
      <c r="Y11" s="18">
        <f>Table1[[#This Row],[HGoalsA]]/Table1[[#This Row],[GoalsA]]</f>
        <v>0.44444444444444442</v>
      </c>
      <c r="Z11" s="18">
        <f>Table1[[#This Row],[AGoalsA]]/Table1[[#This Row],[GoalsA]]</f>
        <v>0.55555555555555558</v>
      </c>
      <c r="AA11" s="18">
        <f>Table1[[#This Row],[HGoalsF]]/Table1[[#This Row],[GoalsF]]</f>
        <v>0.6216216216216216</v>
      </c>
      <c r="AB11" s="18">
        <f>Table1[[#This Row],[AGoalsF]]/Table1[[#This Row],[GoalsF]]</f>
        <v>0.3783783783783784</v>
      </c>
      <c r="AC11">
        <v>37</v>
      </c>
      <c r="AD11">
        <v>30.38534733842663</v>
      </c>
      <c r="AE11">
        <v>45</v>
      </c>
      <c r="AF11">
        <v>43.707012671444417</v>
      </c>
      <c r="AG11">
        <v>37</v>
      </c>
      <c r="AH11">
        <v>17.125637841461611</v>
      </c>
      <c r="AI11">
        <v>-45</v>
      </c>
      <c r="AJ11">
        <v>-24.611280685628689</v>
      </c>
      <c r="AK11">
        <v>0</v>
      </c>
      <c r="AL11">
        <v>13.259709496965019</v>
      </c>
      <c r="AM11">
        <v>0</v>
      </c>
      <c r="AN11">
        <v>19.095731985815739</v>
      </c>
      <c r="AO11">
        <v>0</v>
      </c>
      <c r="AP11">
        <v>0</v>
      </c>
      <c r="AQ11">
        <v>287.37264836584683</v>
      </c>
      <c r="AR11">
        <v>0</v>
      </c>
      <c r="AS11">
        <v>0</v>
      </c>
      <c r="AT11">
        <v>352.14282378569612</v>
      </c>
      <c r="AU11">
        <v>0</v>
      </c>
      <c r="AV11">
        <v>0</v>
      </c>
      <c r="AW11">
        <v>119.41970597725251</v>
      </c>
      <c r="AX11">
        <v>0</v>
      </c>
      <c r="AY11">
        <v>0</v>
      </c>
      <c r="AZ11">
        <v>152.36781477639599</v>
      </c>
      <c r="BA11">
        <v>0</v>
      </c>
      <c r="BB11">
        <v>0</v>
      </c>
      <c r="BC11">
        <v>368.9559295679619</v>
      </c>
      <c r="BD11">
        <v>0</v>
      </c>
      <c r="BE11">
        <v>0</v>
      </c>
      <c r="BF11">
        <v>357.70289206123221</v>
      </c>
      <c r="BG11">
        <v>0</v>
      </c>
      <c r="BH11">
        <v>0</v>
      </c>
      <c r="BI11">
        <v>51.431030207896811</v>
      </c>
      <c r="BJ11">
        <v>0</v>
      </c>
      <c r="BK11">
        <v>0</v>
      </c>
      <c r="BL11">
        <v>45.684777375963492</v>
      </c>
      <c r="BM11">
        <v>0</v>
      </c>
      <c r="BN11">
        <v>0</v>
      </c>
      <c r="BO11">
        <v>3.1448104053830712</v>
      </c>
      <c r="BP11">
        <v>0</v>
      </c>
      <c r="BQ11">
        <v>0</v>
      </c>
      <c r="BR11" s="24">
        <f>(Table1[[#This Row],[HWins]]*3+Table1[[#This Row],[HDraws]]*1)/(Table1[[#This Row],[xHWins]]*3+Table1[[#This Row],[xHDraws]]*1)</f>
        <v>1.0678421783928009</v>
      </c>
      <c r="BS11">
        <v>1.214569418898648</v>
      </c>
      <c r="BT11">
        <v>0.51160151203908633</v>
      </c>
      <c r="BU11">
        <v>1.164893573977055</v>
      </c>
      <c r="BV11">
        <v>6</v>
      </c>
      <c r="BW11">
        <v>2</v>
      </c>
      <c r="BX11">
        <v>6</v>
      </c>
      <c r="BY11">
        <v>4.9400222882613836</v>
      </c>
      <c r="BZ11">
        <v>3.9092925899077491</v>
      </c>
      <c r="CA11">
        <v>5.1506851218308674</v>
      </c>
      <c r="CB11">
        <f>(Table1[[#This Row],[AWins]]*3+Table1[[#This Row],[ADraws]]*1)/(Table1[[#This Row],[xAWins]]*3+Table1[[#This Row],[xADraws]]*1)</f>
        <v>1.1468961479749342</v>
      </c>
      <c r="CC11">
        <v>1.25945829960175</v>
      </c>
      <c r="CD11">
        <v>0.90440635909461498</v>
      </c>
      <c r="CE11">
        <v>0.96374737043204828</v>
      </c>
      <c r="CF11">
        <v>3</v>
      </c>
      <c r="CG11">
        <v>3</v>
      </c>
      <c r="CH11">
        <v>8</v>
      </c>
      <c r="CI11">
        <v>2.3819764425297931</v>
      </c>
      <c r="CJ11">
        <v>3.317092996784373</v>
      </c>
      <c r="CK11">
        <v>8.300930560685833</v>
      </c>
      <c r="CL11">
        <v>1.298590459442472</v>
      </c>
      <c r="CM11">
        <v>1.1090238940648189</v>
      </c>
      <c r="CN11">
        <v>1.1046379565585249</v>
      </c>
      <c r="CO11">
        <v>0.97378052625731804</v>
      </c>
      <c r="CP11">
        <v>23</v>
      </c>
      <c r="CQ11">
        <v>17.711511610731119</v>
      </c>
      <c r="CR11">
        <v>20</v>
      </c>
      <c r="CS11">
        <v>18.033876553097119</v>
      </c>
      <c r="CT11">
        <v>14</v>
      </c>
      <c r="CU11">
        <v>12.67383572769552</v>
      </c>
      <c r="CV11">
        <v>25</v>
      </c>
      <c r="CW11">
        <v>25.673136118347308</v>
      </c>
    </row>
    <row r="12" spans="1:101" x14ac:dyDescent="0.45">
      <c r="A12" s="5" t="s">
        <v>103</v>
      </c>
      <c r="B12" s="1" t="s">
        <v>113</v>
      </c>
      <c r="C12" s="9">
        <v>0.98651569609301504</v>
      </c>
      <c r="D12" s="1">
        <v>315</v>
      </c>
      <c r="E12" s="1">
        <v>319.30561393754022</v>
      </c>
      <c r="F12" s="1">
        <v>266</v>
      </c>
      <c r="G12" s="9">
        <v>0.9881686069292227</v>
      </c>
      <c r="H12" s="9">
        <v>0.98097771722951999</v>
      </c>
      <c r="I12" s="9">
        <v>1.021385643205194</v>
      </c>
      <c r="J12" s="1">
        <v>81</v>
      </c>
      <c r="K12" s="1">
        <v>72</v>
      </c>
      <c r="L12" s="1">
        <v>113</v>
      </c>
      <c r="M12" s="1">
        <v>81.969817126361718</v>
      </c>
      <c r="N12" s="1">
        <v>73.396162558455046</v>
      </c>
      <c r="O12" s="1">
        <v>110.63402031518319</v>
      </c>
      <c r="P12" s="1">
        <v>-75</v>
      </c>
      <c r="Q12" s="1">
        <v>-61.8156945223908</v>
      </c>
      <c r="R12" s="1">
        <v>-18.660540419694708</v>
      </c>
      <c r="S12" s="1">
        <v>5.4762349420855116</v>
      </c>
      <c r="T12" s="9">
        <f>Table1[[#This Row],[rGoalsF]]+Table1[[#This Row],[rGoalsA]]</f>
        <v>1.9252304584179076</v>
      </c>
      <c r="U12" s="9">
        <v>0.93993269826130865</v>
      </c>
      <c r="V12" s="9">
        <v>0.98529776015659898</v>
      </c>
      <c r="W12" s="20">
        <f>(Table1[[#This Row],[GoalsF]]+Table1[[#This Row],[GoalsA]])/Table1[[#This Row],[Matches]]</f>
        <v>2.4774436090225564</v>
      </c>
      <c r="X12" s="20">
        <f>(Table1[[#This Row],[xGoalsF]]+Table1[[#This Row],[xGoalsA]])/Table1[[#This Row],[Matches]]</f>
        <v>2.5681833660217301</v>
      </c>
      <c r="Y12" s="7">
        <f>Table1[[#This Row],[HGoalsA]]/Table1[[#This Row],[GoalsA]]</f>
        <v>0.43324250681198911</v>
      </c>
      <c r="Z12" s="6">
        <f>Table1[[#This Row],[AGoalsA]]/Table1[[#This Row],[GoalsA]]</f>
        <v>0.56675749318801094</v>
      </c>
      <c r="AA12" s="7">
        <f>Table1[[#This Row],[HGoalsF]]/Table1[[#This Row],[GoalsF]]</f>
        <v>0.50684931506849318</v>
      </c>
      <c r="AB12" s="7">
        <f>Table1[[#This Row],[AGoalsF]]/Table1[[#This Row],[GoalsF]]</f>
        <v>0.49315068493150682</v>
      </c>
      <c r="AC12" s="1">
        <v>292</v>
      </c>
      <c r="AD12" s="1">
        <v>310.66054041969471</v>
      </c>
      <c r="AE12" s="1">
        <v>367</v>
      </c>
      <c r="AF12" s="1">
        <v>372.47623494208551</v>
      </c>
      <c r="AG12" s="1">
        <v>292</v>
      </c>
      <c r="AH12" s="1">
        <v>174.48980752035129</v>
      </c>
      <c r="AI12" s="1">
        <v>-367</v>
      </c>
      <c r="AJ12" s="1">
        <v>-209.54478940608209</v>
      </c>
      <c r="AK12" s="1">
        <v>0</v>
      </c>
      <c r="AL12" s="1">
        <v>136.17073289934339</v>
      </c>
      <c r="AM12" s="1">
        <v>0</v>
      </c>
      <c r="AN12" s="1">
        <v>162.93144553600351</v>
      </c>
      <c r="AO12" s="1">
        <v>0</v>
      </c>
      <c r="AP12" s="1">
        <v>0</v>
      </c>
      <c r="AQ12" s="1">
        <v>2849.1172703644538</v>
      </c>
      <c r="AR12" s="1">
        <v>0</v>
      </c>
      <c r="AS12" s="1">
        <v>0</v>
      </c>
      <c r="AT12" s="1">
        <v>3147.1272418743279</v>
      </c>
      <c r="AU12" s="1">
        <v>0</v>
      </c>
      <c r="AV12" s="1">
        <v>0</v>
      </c>
      <c r="AW12" s="1">
        <v>1203.8594757464041</v>
      </c>
      <c r="AX12" s="1">
        <v>0</v>
      </c>
      <c r="AY12" s="1">
        <v>0</v>
      </c>
      <c r="AZ12" s="1">
        <v>1355.634418078565</v>
      </c>
      <c r="BA12" s="1">
        <v>0</v>
      </c>
      <c r="BB12" s="1">
        <v>0</v>
      </c>
      <c r="BC12" s="1">
        <v>3506.3986468989469</v>
      </c>
      <c r="BD12" s="1">
        <v>0</v>
      </c>
      <c r="BE12" s="1">
        <v>0</v>
      </c>
      <c r="BF12" s="1">
        <v>3456.331110350674</v>
      </c>
      <c r="BG12" s="1">
        <v>0</v>
      </c>
      <c r="BH12" s="1">
        <v>0</v>
      </c>
      <c r="BI12" s="1">
        <v>475.70953168775122</v>
      </c>
      <c r="BJ12" s="1">
        <v>0</v>
      </c>
      <c r="BK12" s="1">
        <v>0</v>
      </c>
      <c r="BL12" s="1">
        <v>448.40472557084507</v>
      </c>
      <c r="BM12" s="1">
        <v>0</v>
      </c>
      <c r="BN12" s="1">
        <v>0</v>
      </c>
      <c r="BO12" s="1">
        <v>29.468810685631169</v>
      </c>
      <c r="BP12" s="1">
        <v>0</v>
      </c>
      <c r="BQ12" s="1">
        <v>0</v>
      </c>
      <c r="BR12" s="17">
        <f>(Table1[[#This Row],[HWins]]*3+Table1[[#This Row],[HDraws]]*1)/(Table1[[#This Row],[xHWins]]*3+Table1[[#This Row],[xHDraws]]*1)</f>
        <v>0.89398375554018938</v>
      </c>
      <c r="BS12" s="9">
        <v>0.86168048100635874</v>
      </c>
      <c r="BT12" s="9">
        <v>1.023901268520921</v>
      </c>
      <c r="BU12" s="9">
        <v>1.1403190179871181</v>
      </c>
      <c r="BV12" s="1">
        <v>44</v>
      </c>
      <c r="BW12" s="1">
        <v>39</v>
      </c>
      <c r="BX12" s="1">
        <v>50</v>
      </c>
      <c r="BY12" s="1">
        <v>51.063011139131632</v>
      </c>
      <c r="BZ12" s="1">
        <v>38.089610003450368</v>
      </c>
      <c r="CA12" s="1">
        <v>43.847378857417993</v>
      </c>
      <c r="CB12" s="9">
        <f>(Table1[[#This Row],[AWins]]*3+Table1[[#This Row],[ADraws]]*1)/(Table1[[#This Row],[xAWins]]*3+Table1[[#This Row],[xADraws]]*1)</f>
        <v>1.1247630043797856</v>
      </c>
      <c r="CC12" s="9">
        <v>1.197147321379229</v>
      </c>
      <c r="CD12" s="9">
        <v>0.93467069458533925</v>
      </c>
      <c r="CE12" s="9">
        <v>0.94330241235202905</v>
      </c>
      <c r="CF12" s="1">
        <v>37</v>
      </c>
      <c r="CG12" s="1">
        <v>33</v>
      </c>
      <c r="CH12" s="1">
        <v>63</v>
      </c>
      <c r="CI12" s="1">
        <v>30.906805987230079</v>
      </c>
      <c r="CJ12" s="1">
        <v>35.306552555004671</v>
      </c>
      <c r="CK12" s="1">
        <v>66.786641457765256</v>
      </c>
      <c r="CL12" s="9">
        <v>0.84314490271700349</v>
      </c>
      <c r="CM12" s="9">
        <v>0.98576844828087373</v>
      </c>
      <c r="CN12" s="9">
        <v>1.0656621900448691</v>
      </c>
      <c r="CO12" s="9">
        <v>0.98493825831118709</v>
      </c>
      <c r="CP12" s="1">
        <v>148</v>
      </c>
      <c r="CQ12" s="1">
        <v>175.53329151736011</v>
      </c>
      <c r="CR12" s="1">
        <v>159</v>
      </c>
      <c r="CS12" s="1">
        <v>161.2954850373709</v>
      </c>
      <c r="CT12" s="1">
        <v>144</v>
      </c>
      <c r="CU12" s="1">
        <v>135.1272489023346</v>
      </c>
      <c r="CV12" s="1">
        <v>208</v>
      </c>
      <c r="CW12" s="1">
        <v>211.18074990471459</v>
      </c>
    </row>
    <row r="13" spans="1:101" hidden="1" x14ac:dyDescent="0.45">
      <c r="A13" s="4" t="s">
        <v>105</v>
      </c>
      <c r="B13" t="s">
        <v>113</v>
      </c>
      <c r="C13">
        <v>1.041350404991672</v>
      </c>
      <c r="D13">
        <v>355</v>
      </c>
      <c r="E13">
        <v>340.90350212408958</v>
      </c>
      <c r="F13">
        <v>266</v>
      </c>
      <c r="G13">
        <v>1.048808029507208</v>
      </c>
      <c r="H13">
        <v>1.013511045196767</v>
      </c>
      <c r="I13">
        <v>0.9487520140677016</v>
      </c>
      <c r="J13">
        <v>94</v>
      </c>
      <c r="K13">
        <v>73</v>
      </c>
      <c r="L13">
        <v>99</v>
      </c>
      <c r="M13">
        <v>89.62555334760998</v>
      </c>
      <c r="N13">
        <v>72.026842081259716</v>
      </c>
      <c r="O13">
        <v>104.3476045711303</v>
      </c>
      <c r="P13">
        <v>-10</v>
      </c>
      <c r="Q13">
        <v>-30.988550222249099</v>
      </c>
      <c r="R13">
        <v>40.942257824047601</v>
      </c>
      <c r="S13">
        <v>-19.953707601798499</v>
      </c>
      <c r="T13">
        <f>Table1[[#This Row],[rGoalsF]]+Table1[[#This Row],[rGoalsA]]</f>
        <v>2.1819962529148302</v>
      </c>
      <c r="U13">
        <v>1.125953799930985</v>
      </c>
      <c r="V13">
        <v>1.056042452983845</v>
      </c>
      <c r="W13" s="18">
        <f>(Table1[[#This Row],[GoalsF]]+Table1[[#This Row],[GoalsA]])/Table1[[#This Row],[Matches]]</f>
        <v>2.7894736842105261</v>
      </c>
      <c r="X13" s="18">
        <f>(Table1[[#This Row],[xGoalsF]]+Table1[[#This Row],[xGoalsA]])/Table1[[#This Row],[Matches]]</f>
        <v>2.5605414833614812</v>
      </c>
      <c r="Y13" s="18">
        <f>Table1[[#This Row],[HGoalsA]]/Table1[[#This Row],[GoalsA]]</f>
        <v>0.46010638297872342</v>
      </c>
      <c r="Z13" s="18">
        <f>Table1[[#This Row],[AGoalsA]]/Table1[[#This Row],[GoalsA]]</f>
        <v>0.53989361702127658</v>
      </c>
      <c r="AA13" s="18">
        <f>Table1[[#This Row],[HGoalsF]]/Table1[[#This Row],[GoalsF]]</f>
        <v>0.54098360655737709</v>
      </c>
      <c r="AB13" s="18">
        <f>Table1[[#This Row],[AGoalsF]]/Table1[[#This Row],[GoalsF]]</f>
        <v>0.45901639344262296</v>
      </c>
      <c r="AC13">
        <v>366</v>
      </c>
      <c r="AD13">
        <v>325.0577421759524</v>
      </c>
      <c r="AE13">
        <v>376</v>
      </c>
      <c r="AF13">
        <v>356.0462923982015</v>
      </c>
      <c r="AG13">
        <v>366</v>
      </c>
      <c r="AH13">
        <v>182.56853539610961</v>
      </c>
      <c r="AI13">
        <v>-376</v>
      </c>
      <c r="AJ13">
        <v>-200.06737318937689</v>
      </c>
      <c r="AK13">
        <v>0</v>
      </c>
      <c r="AL13">
        <v>142.48920677984279</v>
      </c>
      <c r="AM13">
        <v>0</v>
      </c>
      <c r="AN13">
        <v>155.97891920882461</v>
      </c>
      <c r="AO13">
        <v>0</v>
      </c>
      <c r="AP13">
        <v>0</v>
      </c>
      <c r="AQ13">
        <v>2918.3073820491441</v>
      </c>
      <c r="AR13">
        <v>0</v>
      </c>
      <c r="AS13">
        <v>0</v>
      </c>
      <c r="AT13">
        <v>3068.605112810083</v>
      </c>
      <c r="AU13">
        <v>0</v>
      </c>
      <c r="AV13">
        <v>0</v>
      </c>
      <c r="AW13">
        <v>1242.4563684328259</v>
      </c>
      <c r="AX13">
        <v>0</v>
      </c>
      <c r="AY13">
        <v>0</v>
      </c>
      <c r="AZ13">
        <v>1317.3899468226309</v>
      </c>
      <c r="BA13">
        <v>0</v>
      </c>
      <c r="BB13">
        <v>0</v>
      </c>
      <c r="BC13">
        <v>3493.493370749522</v>
      </c>
      <c r="BD13">
        <v>0</v>
      </c>
      <c r="BE13">
        <v>0</v>
      </c>
      <c r="BF13">
        <v>3467.621034019799</v>
      </c>
      <c r="BG13">
        <v>0</v>
      </c>
      <c r="BH13">
        <v>0</v>
      </c>
      <c r="BI13">
        <v>469.01980337745448</v>
      </c>
      <c r="BJ13">
        <v>0</v>
      </c>
      <c r="BK13">
        <v>0</v>
      </c>
      <c r="BL13">
        <v>454.41190866570281</v>
      </c>
      <c r="BM13">
        <v>0</v>
      </c>
      <c r="BN13">
        <v>0</v>
      </c>
      <c r="BO13">
        <v>28.76074917484468</v>
      </c>
      <c r="BP13">
        <v>0</v>
      </c>
      <c r="BQ13">
        <v>0</v>
      </c>
      <c r="BR13" s="23">
        <f>(Table1[[#This Row],[HWins]]*3+Table1[[#This Row],[HDraws]]*1)/(Table1[[#This Row],[xHWins]]*3+Table1[[#This Row],[xHDraws]]*1)</f>
        <v>0.94426653207083588</v>
      </c>
      <c r="BS13">
        <v>0.94750863598365098</v>
      </c>
      <c r="BT13">
        <v>0.92967104013691171</v>
      </c>
      <c r="BU13">
        <v>1.1312446544800541</v>
      </c>
      <c r="BV13">
        <v>52</v>
      </c>
      <c r="BW13">
        <v>34</v>
      </c>
      <c r="BX13">
        <v>47</v>
      </c>
      <c r="BY13">
        <v>54.880766280316251</v>
      </c>
      <c r="BZ13">
        <v>36.572076070039628</v>
      </c>
      <c r="CA13">
        <v>41.54715764964412</v>
      </c>
      <c r="CB13">
        <f>(Table1[[#This Row],[AWins]]*3+Table1[[#This Row],[ADraws]]*1)/(Table1[[#This Row],[xAWins]]*3+Table1[[#This Row],[xADraws]]*1)</f>
        <v>1.1811942940146372</v>
      </c>
      <c r="CC13">
        <v>1.2088144307419231</v>
      </c>
      <c r="CD13">
        <v>1.0999931571303549</v>
      </c>
      <c r="CE13">
        <v>0.82801958503593087</v>
      </c>
      <c r="CF13">
        <v>42</v>
      </c>
      <c r="CG13">
        <v>39</v>
      </c>
      <c r="CH13">
        <v>52</v>
      </c>
      <c r="CI13">
        <v>34.744787067293728</v>
      </c>
      <c r="CJ13">
        <v>35.454766011220087</v>
      </c>
      <c r="CK13">
        <v>62.800446921486191</v>
      </c>
      <c r="CL13">
        <v>1.0748388223556451</v>
      </c>
      <c r="CM13">
        <v>1.117711501603162</v>
      </c>
      <c r="CN13">
        <v>1.1928084215913031</v>
      </c>
      <c r="CO13">
        <v>1.0086167507461501</v>
      </c>
      <c r="CP13">
        <v>198</v>
      </c>
      <c r="CQ13">
        <v>184.2136661625768</v>
      </c>
      <c r="CR13">
        <v>173</v>
      </c>
      <c r="CS13">
        <v>154.78054914158241</v>
      </c>
      <c r="CT13">
        <v>168</v>
      </c>
      <c r="CU13">
        <v>140.84407601337551</v>
      </c>
      <c r="CV13">
        <v>203</v>
      </c>
      <c r="CW13">
        <v>201.26574325661909</v>
      </c>
    </row>
    <row r="14" spans="1:101" x14ac:dyDescent="0.45">
      <c r="A14" s="4" t="s">
        <v>114</v>
      </c>
      <c r="B14" t="s">
        <v>113</v>
      </c>
      <c r="C14" s="8">
        <v>1.032948732796553</v>
      </c>
      <c r="D14">
        <v>358</v>
      </c>
      <c r="E14">
        <v>346.58060814961152</v>
      </c>
      <c r="F14">
        <v>266</v>
      </c>
      <c r="G14" s="8">
        <v>1.040237947373583</v>
      </c>
      <c r="H14" s="8">
        <v>1.0054427363043079</v>
      </c>
      <c r="I14" s="8">
        <v>0.96012625150740527</v>
      </c>
      <c r="J14">
        <v>95</v>
      </c>
      <c r="K14">
        <v>73</v>
      </c>
      <c r="L14">
        <v>98</v>
      </c>
      <c r="M14">
        <v>91.325259033145471</v>
      </c>
      <c r="N14">
        <v>72.604831050175036</v>
      </c>
      <c r="O14">
        <v>102.06990991667951</v>
      </c>
      <c r="P14">
        <v>-1</v>
      </c>
      <c r="Q14">
        <v>-22.816749439494799</v>
      </c>
      <c r="R14">
        <v>24.434026459854859</v>
      </c>
      <c r="S14">
        <v>-2.617277020360063</v>
      </c>
      <c r="T14" s="8">
        <f>Table1[[#This Row],[rGoalsF]]+Table1[[#This Row],[rGoalsA]]</f>
        <v>2.0818141709868181</v>
      </c>
      <c r="U14" s="8">
        <v>1.074365662994831</v>
      </c>
      <c r="V14" s="8">
        <v>1.007448507991987</v>
      </c>
      <c r="W14" s="19">
        <f>(Table1[[#This Row],[GoalsF]]+Table1[[#This Row],[GoalsA]])/Table1[[#This Row],[Matches]]</f>
        <v>2.6578947368421053</v>
      </c>
      <c r="X14" s="19">
        <f>(Table1[[#This Row],[xGoalsF]]+Table1[[#This Row],[xGoalsA]])/Table1[[#This Row],[Matches]]</f>
        <v>2.5561981072172371</v>
      </c>
      <c r="Y14" s="6">
        <f>Table1[[#This Row],[HGoalsA]]/Table1[[#This Row],[GoalsA]]</f>
        <v>0.43220338983050849</v>
      </c>
      <c r="Z14" s="6">
        <f>Table1[[#This Row],[AGoalsA]]/Table1[[#This Row],[GoalsA]]</f>
        <v>0.56779661016949157</v>
      </c>
      <c r="AA14" s="6">
        <f>Table1[[#This Row],[HGoalsF]]/Table1[[#This Row],[GoalsF]]</f>
        <v>0.57507082152974509</v>
      </c>
      <c r="AB14" s="6">
        <f>Table1[[#This Row],[AGoalsF]]/Table1[[#This Row],[GoalsF]]</f>
        <v>0.42492917847025496</v>
      </c>
      <c r="AC14">
        <v>353</v>
      </c>
      <c r="AD14">
        <v>328.56597354014508</v>
      </c>
      <c r="AE14">
        <v>354</v>
      </c>
      <c r="AF14">
        <v>351.38272297963988</v>
      </c>
      <c r="AG14">
        <v>353</v>
      </c>
      <c r="AH14">
        <v>184.45696970064691</v>
      </c>
      <c r="AI14">
        <v>-354</v>
      </c>
      <c r="AJ14">
        <v>-197.51279113163</v>
      </c>
      <c r="AK14">
        <v>0</v>
      </c>
      <c r="AL14">
        <v>144.1090038394982</v>
      </c>
      <c r="AM14">
        <v>0</v>
      </c>
      <c r="AN14">
        <v>153.86993184800991</v>
      </c>
      <c r="AO14">
        <v>0</v>
      </c>
      <c r="AP14">
        <v>0</v>
      </c>
      <c r="AQ14">
        <v>2937.372879120886</v>
      </c>
      <c r="AR14">
        <v>0</v>
      </c>
      <c r="AS14">
        <v>0</v>
      </c>
      <c r="AT14">
        <v>3045.4252809114232</v>
      </c>
      <c r="AU14">
        <v>0</v>
      </c>
      <c r="AV14">
        <v>0</v>
      </c>
      <c r="AW14">
        <v>1251.2912379355589</v>
      </c>
      <c r="AX14">
        <v>0</v>
      </c>
      <c r="AY14">
        <v>0</v>
      </c>
      <c r="AZ14">
        <v>1307.593973508089</v>
      </c>
      <c r="BA14">
        <v>0</v>
      </c>
      <c r="BB14">
        <v>0</v>
      </c>
      <c r="BC14">
        <v>3491.3332151457848</v>
      </c>
      <c r="BD14">
        <v>0</v>
      </c>
      <c r="BE14">
        <v>0</v>
      </c>
      <c r="BF14">
        <v>3472.0612541759001</v>
      </c>
      <c r="BG14">
        <v>0</v>
      </c>
      <c r="BH14">
        <v>0</v>
      </c>
      <c r="BI14">
        <v>466.61331146282612</v>
      </c>
      <c r="BJ14">
        <v>0</v>
      </c>
      <c r="BK14">
        <v>0</v>
      </c>
      <c r="BL14">
        <v>456.44783400390429</v>
      </c>
      <c r="BM14">
        <v>0</v>
      </c>
      <c r="BN14">
        <v>0</v>
      </c>
      <c r="BO14">
        <v>28.614785312302271</v>
      </c>
      <c r="BP14">
        <v>0</v>
      </c>
      <c r="BQ14">
        <v>0</v>
      </c>
      <c r="BR14" s="15">
        <f>(Table1[[#This Row],[HWins]]*3+Table1[[#This Row],[HDraws]]*1)/(Table1[[#This Row],[xHWins]]*3+Table1[[#This Row],[xHDraws]]*1)</f>
        <v>1.0141284432970543</v>
      </c>
      <c r="BS14" s="8">
        <v>0.99782308822897559</v>
      </c>
      <c r="BT14" s="8">
        <v>1.0888588946615521</v>
      </c>
      <c r="BU14" s="8">
        <v>0.92172508331250491</v>
      </c>
      <c r="BV14">
        <v>56</v>
      </c>
      <c r="BW14">
        <v>40</v>
      </c>
      <c r="BX14">
        <v>37</v>
      </c>
      <c r="BY14">
        <v>56.122173019060661</v>
      </c>
      <c r="BZ14">
        <v>36.735705788979331</v>
      </c>
      <c r="CA14">
        <v>40.142121191960001</v>
      </c>
      <c r="CB14" s="8">
        <f>(Table1[[#This Row],[AWins]]*3+Table1[[#This Row],[ADraws]]*1)/(Table1[[#This Row],[xAWins]]*3+Table1[[#This Row],[xADraws]]*1)</f>
        <v>1.0602326411821674</v>
      </c>
      <c r="CC14" s="8">
        <v>1.107857418647787</v>
      </c>
      <c r="CD14" s="8">
        <v>0.92001128434822432</v>
      </c>
      <c r="CE14" s="8">
        <v>0.98501821647719945</v>
      </c>
      <c r="CF14">
        <v>39</v>
      </c>
      <c r="CG14">
        <v>33</v>
      </c>
      <c r="CH14">
        <v>61</v>
      </c>
      <c r="CI14">
        <v>35.203086014084803</v>
      </c>
      <c r="CJ14">
        <v>35.869125261195713</v>
      </c>
      <c r="CK14">
        <v>61.927788724719477</v>
      </c>
      <c r="CL14" s="8">
        <v>1.088456610376825</v>
      </c>
      <c r="CM14" s="8">
        <v>1.0046375649550681</v>
      </c>
      <c r="CN14" s="8">
        <v>1.055866885848215</v>
      </c>
      <c r="CO14" s="8">
        <v>1.0095987473563279</v>
      </c>
      <c r="CP14">
        <v>203</v>
      </c>
      <c r="CQ14">
        <v>186.50261118789209</v>
      </c>
      <c r="CR14">
        <v>153</v>
      </c>
      <c r="CS14">
        <v>152.29372794440829</v>
      </c>
      <c r="CT14">
        <v>150</v>
      </c>
      <c r="CU14">
        <v>142.06336235225299</v>
      </c>
      <c r="CV14">
        <v>201</v>
      </c>
      <c r="CW14">
        <v>199.08899503523159</v>
      </c>
    </row>
    <row r="15" spans="1:101" x14ac:dyDescent="0.45">
      <c r="A15" s="4" t="s">
        <v>107</v>
      </c>
      <c r="B15" t="s">
        <v>113</v>
      </c>
      <c r="C15" s="8">
        <v>0.96758560156709628</v>
      </c>
      <c r="D15">
        <v>408</v>
      </c>
      <c r="E15">
        <v>421.66811839614547</v>
      </c>
      <c r="F15">
        <v>266</v>
      </c>
      <c r="G15" s="8">
        <v>0.92081204985435317</v>
      </c>
      <c r="H15" s="8">
        <v>1.190756837666568</v>
      </c>
      <c r="I15" s="8">
        <v>0.93828870914489548</v>
      </c>
      <c r="J15">
        <v>107</v>
      </c>
      <c r="K15">
        <v>87</v>
      </c>
      <c r="L15">
        <v>72</v>
      </c>
      <c r="M15">
        <v>116.2017808269607</v>
      </c>
      <c r="N15">
        <v>73.062775915263273</v>
      </c>
      <c r="O15">
        <v>76.735443257775984</v>
      </c>
      <c r="P15">
        <v>71</v>
      </c>
      <c r="Q15">
        <v>84.093864411916343</v>
      </c>
      <c r="R15">
        <v>-16.26770938549123</v>
      </c>
      <c r="S15">
        <v>3.1738449735748868</v>
      </c>
      <c r="T15" s="8">
        <f>Table1[[#This Row],[rGoalsF]]+Table1[[#This Row],[rGoalsA]]</f>
        <v>1.9472373210958696</v>
      </c>
      <c r="U15" s="8">
        <v>0.95777557010568437</v>
      </c>
      <c r="V15" s="8">
        <v>0.98946175099018518</v>
      </c>
      <c r="W15" s="19">
        <f>(Table1[[#This Row],[GoalsF]]+Table1[[#This Row],[GoalsA]])/Table1[[#This Row],[Matches]]</f>
        <v>2.507518796992481</v>
      </c>
      <c r="X15" s="19">
        <f>(Table1[[#This Row],[xGoalsF]]+Table1[[#This Row],[xGoalsA]])/Table1[[#This Row],[Matches]]</f>
        <v>2.5806073472145337</v>
      </c>
      <c r="Y15" s="6">
        <f>Table1[[#This Row],[HGoalsA]]/Table1[[#This Row],[GoalsA]]</f>
        <v>0.42281879194630873</v>
      </c>
      <c r="Z15" s="6">
        <f>Table1[[#This Row],[AGoalsA]]/Table1[[#This Row],[GoalsA]]</f>
        <v>0.57718120805369133</v>
      </c>
      <c r="AA15" s="6">
        <f>Table1[[#This Row],[HGoalsF]]/Table1[[#This Row],[GoalsF]]</f>
        <v>0.54200542005420049</v>
      </c>
      <c r="AB15" s="6">
        <f>Table1[[#This Row],[AGoalsF]]/Table1[[#This Row],[GoalsF]]</f>
        <v>0.45799457994579945</v>
      </c>
      <c r="AC15">
        <v>369</v>
      </c>
      <c r="AD15">
        <v>385.26770938549117</v>
      </c>
      <c r="AE15">
        <v>298</v>
      </c>
      <c r="AF15">
        <v>301.17384497357489</v>
      </c>
      <c r="AG15">
        <v>369</v>
      </c>
      <c r="AH15">
        <v>216.6240082448505</v>
      </c>
      <c r="AI15">
        <v>-298</v>
      </c>
      <c r="AJ15">
        <v>-169.00420364421751</v>
      </c>
      <c r="AK15">
        <v>0</v>
      </c>
      <c r="AL15">
        <v>168.64370114064079</v>
      </c>
      <c r="AM15">
        <v>0</v>
      </c>
      <c r="AN15">
        <v>132.1696413293574</v>
      </c>
      <c r="AO15">
        <v>0</v>
      </c>
      <c r="AP15">
        <v>0</v>
      </c>
      <c r="AQ15">
        <v>3204.4260703754389</v>
      </c>
      <c r="AR15">
        <v>0</v>
      </c>
      <c r="AS15">
        <v>0</v>
      </c>
      <c r="AT15">
        <v>2799.972842960356</v>
      </c>
      <c r="AU15">
        <v>0</v>
      </c>
      <c r="AV15">
        <v>0</v>
      </c>
      <c r="AW15">
        <v>1384.122239797689</v>
      </c>
      <c r="AX15">
        <v>0</v>
      </c>
      <c r="AY15">
        <v>0</v>
      </c>
      <c r="AZ15">
        <v>1178.15197785236</v>
      </c>
      <c r="BA15">
        <v>0</v>
      </c>
      <c r="BB15">
        <v>0</v>
      </c>
      <c r="BC15">
        <v>3436.066759848542</v>
      </c>
      <c r="BD15">
        <v>0</v>
      </c>
      <c r="BE15">
        <v>0</v>
      </c>
      <c r="BF15">
        <v>3505.773201996743</v>
      </c>
      <c r="BG15">
        <v>0</v>
      </c>
      <c r="BH15">
        <v>0</v>
      </c>
      <c r="BI15">
        <v>442.04092657574603</v>
      </c>
      <c r="BJ15">
        <v>0</v>
      </c>
      <c r="BK15">
        <v>0</v>
      </c>
      <c r="BL15">
        <v>481.02990108635601</v>
      </c>
      <c r="BM15">
        <v>0</v>
      </c>
      <c r="BN15">
        <v>0</v>
      </c>
      <c r="BO15">
        <v>26.0996170073416</v>
      </c>
      <c r="BP15">
        <v>0</v>
      </c>
      <c r="BQ15">
        <v>0</v>
      </c>
      <c r="BR15" s="15">
        <f>(Table1[[#This Row],[HWins]]*3+Table1[[#This Row],[HDraws]]*1)/(Table1[[#This Row],[xHWins]]*3+Table1[[#This Row],[xHDraws]]*1)</f>
        <v>0.95770766703498944</v>
      </c>
      <c r="BS15" s="8">
        <v>0.9400912991271726</v>
      </c>
      <c r="BT15" s="8">
        <v>1.062655029376548</v>
      </c>
      <c r="BU15" s="8">
        <v>1.0675177299712479</v>
      </c>
      <c r="BV15">
        <v>65</v>
      </c>
      <c r="BW15">
        <v>37</v>
      </c>
      <c r="BX15">
        <v>31</v>
      </c>
      <c r="BY15">
        <v>69.142220612348211</v>
      </c>
      <c r="BZ15">
        <v>34.818449051812827</v>
      </c>
      <c r="CA15">
        <v>29.039330335838951</v>
      </c>
      <c r="CB15" s="8">
        <f>(Table1[[#This Row],[AWins]]*3+Table1[[#This Row],[ADraws]]*1)/(Table1[[#This Row],[xAWins]]*3+Table1[[#This Row],[xADraws]]*1)</f>
        <v>0.98092213727300825</v>
      </c>
      <c r="CC15" s="8">
        <v>0.89248602852345649</v>
      </c>
      <c r="CD15" s="8">
        <v>1.3073834500610411</v>
      </c>
      <c r="CE15" s="8">
        <v>0.85960883368218322</v>
      </c>
      <c r="CF15">
        <v>42</v>
      </c>
      <c r="CG15">
        <v>50</v>
      </c>
      <c r="CH15">
        <v>41</v>
      </c>
      <c r="CI15">
        <v>47.059560214612532</v>
      </c>
      <c r="CJ15">
        <v>38.244326863450453</v>
      </c>
      <c r="CK15">
        <v>47.696112921937029</v>
      </c>
      <c r="CL15" s="8">
        <v>0.923044308045322</v>
      </c>
      <c r="CM15" s="8">
        <v>0.95552482125749405</v>
      </c>
      <c r="CN15" s="8">
        <v>1.002411796996697</v>
      </c>
      <c r="CO15" s="8">
        <v>1.015893184710762</v>
      </c>
      <c r="CP15">
        <v>200</v>
      </c>
      <c r="CQ15">
        <v>216.6743224098619</v>
      </c>
      <c r="CR15">
        <v>126</v>
      </c>
      <c r="CS15">
        <v>131.86470638636149</v>
      </c>
      <c r="CT15">
        <v>169</v>
      </c>
      <c r="CU15">
        <v>168.5933869756293</v>
      </c>
      <c r="CV15">
        <v>172</v>
      </c>
      <c r="CW15">
        <v>169.3091385872134</v>
      </c>
    </row>
    <row r="16" spans="1:101" ht="14.65" thickBot="1" x14ac:dyDescent="0.5">
      <c r="A16" s="4" t="s">
        <v>99</v>
      </c>
      <c r="B16" t="s">
        <v>113</v>
      </c>
      <c r="C16" s="8">
        <v>1.0067803690388959</v>
      </c>
      <c r="D16">
        <v>407</v>
      </c>
      <c r="E16">
        <v>404.25897496246881</v>
      </c>
      <c r="F16">
        <v>266</v>
      </c>
      <c r="G16" s="8">
        <v>1.048707705263398</v>
      </c>
      <c r="H16" s="8">
        <v>0.80504499568629562</v>
      </c>
      <c r="I16" s="8">
        <v>1.0957575597459639</v>
      </c>
      <c r="J16">
        <v>117</v>
      </c>
      <c r="K16">
        <v>56</v>
      </c>
      <c r="L16">
        <v>93</v>
      </c>
      <c r="M16">
        <v>111.5658819066403</v>
      </c>
      <c r="N16">
        <v>69.561329242547941</v>
      </c>
      <c r="O16">
        <v>84.872788850811816</v>
      </c>
      <c r="P16">
        <v>77</v>
      </c>
      <c r="Q16">
        <v>57.278700329105327</v>
      </c>
      <c r="R16">
        <v>57.954180062879573</v>
      </c>
      <c r="S16">
        <v>-38.232880391984907</v>
      </c>
      <c r="T16" s="8">
        <f>Table1[[#This Row],[rGoalsF]]+Table1[[#This Row],[rGoalsA]]</f>
        <v>2.277235642100456</v>
      </c>
      <c r="U16" s="8">
        <v>1.155771619938303</v>
      </c>
      <c r="V16" s="8">
        <v>1.121464022162153</v>
      </c>
      <c r="W16" s="19">
        <f>(Table1[[#This Row],[GoalsF]]+Table1[[#This Row],[GoalsA]])/Table1[[#This Row],[Matches]]</f>
        <v>2.9436090225563909</v>
      </c>
      <c r="X16" s="19">
        <f>(Table1[[#This Row],[xGoalsF]]+Table1[[#This Row],[xGoalsA]])/Table1[[#This Row],[Matches]]</f>
        <v>2.58200353212457</v>
      </c>
      <c r="Y16" s="6">
        <f>Table1[[#This Row],[HGoalsA]]/Table1[[#This Row],[GoalsA]]</f>
        <v>0.46175637393767704</v>
      </c>
      <c r="Z16" s="6">
        <f>Table1[[#This Row],[AGoalsA]]/Table1[[#This Row],[GoalsA]]</f>
        <v>0.5382436260623229</v>
      </c>
      <c r="AA16" s="6">
        <f>Table1[[#This Row],[HGoalsF]]/Table1[[#This Row],[GoalsF]]</f>
        <v>0.59069767441860466</v>
      </c>
      <c r="AB16" s="6">
        <f>Table1[[#This Row],[AGoalsF]]/Table1[[#This Row],[GoalsF]]</f>
        <v>0.40930232558139534</v>
      </c>
      <c r="AC16">
        <v>430</v>
      </c>
      <c r="AD16">
        <v>372.04581993712043</v>
      </c>
      <c r="AE16">
        <v>353</v>
      </c>
      <c r="AF16">
        <v>314.76711960801509</v>
      </c>
      <c r="AG16">
        <v>430</v>
      </c>
      <c r="AH16">
        <v>209.106929757123</v>
      </c>
      <c r="AI16">
        <v>-353</v>
      </c>
      <c r="AJ16">
        <v>-176.75018356596561</v>
      </c>
      <c r="AK16">
        <v>0</v>
      </c>
      <c r="AL16">
        <v>162.93889017999749</v>
      </c>
      <c r="AM16">
        <v>0</v>
      </c>
      <c r="AN16">
        <v>138.01693604204951</v>
      </c>
      <c r="AO16">
        <v>0</v>
      </c>
      <c r="AP16">
        <v>0</v>
      </c>
      <c r="AQ16">
        <v>3144.0368094890118</v>
      </c>
      <c r="AR16">
        <v>0</v>
      </c>
      <c r="AS16">
        <v>0</v>
      </c>
      <c r="AT16">
        <v>2867.2100785032171</v>
      </c>
      <c r="AU16">
        <v>0</v>
      </c>
      <c r="AV16">
        <v>0</v>
      </c>
      <c r="AW16">
        <v>1355.646077303662</v>
      </c>
      <c r="AX16">
        <v>0</v>
      </c>
      <c r="AY16">
        <v>0</v>
      </c>
      <c r="AZ16">
        <v>1214.6717327881429</v>
      </c>
      <c r="BA16">
        <v>0</v>
      </c>
      <c r="BB16">
        <v>0</v>
      </c>
      <c r="BC16">
        <v>3451.3088898904489</v>
      </c>
      <c r="BD16">
        <v>0</v>
      </c>
      <c r="BE16">
        <v>0</v>
      </c>
      <c r="BF16">
        <v>3499.4190033721939</v>
      </c>
      <c r="BG16">
        <v>0</v>
      </c>
      <c r="BH16">
        <v>0</v>
      </c>
      <c r="BI16">
        <v>447.3728205768308</v>
      </c>
      <c r="BJ16">
        <v>0</v>
      </c>
      <c r="BK16">
        <v>0</v>
      </c>
      <c r="BL16">
        <v>472.64380686376489</v>
      </c>
      <c r="BM16">
        <v>0</v>
      </c>
      <c r="BN16">
        <v>0</v>
      </c>
      <c r="BO16">
        <v>26.597975820692401</v>
      </c>
      <c r="BP16">
        <v>0</v>
      </c>
      <c r="BQ16">
        <v>0</v>
      </c>
      <c r="BR16" s="14">
        <f>(Table1[[#This Row],[HWins]]*3+Table1[[#This Row],[HDraws]]*1)/(Table1[[#This Row],[xHWins]]*3+Table1[[#This Row],[xHDraws]]*1)</f>
        <v>0.97694873570771568</v>
      </c>
      <c r="BS16" s="8">
        <v>0.99525999930785103</v>
      </c>
      <c r="BT16" s="8">
        <v>0.86499752393643459</v>
      </c>
      <c r="BU16" s="8">
        <v>1.1556968486185499</v>
      </c>
      <c r="BV16">
        <v>68</v>
      </c>
      <c r="BW16">
        <v>29</v>
      </c>
      <c r="BX16">
        <v>36</v>
      </c>
      <c r="BY16">
        <v>68.323855120561745</v>
      </c>
      <c r="BZ16">
        <v>33.52610752921774</v>
      </c>
      <c r="CA16">
        <v>31.150037350220529</v>
      </c>
      <c r="CB16" s="8">
        <f>(Table1[[#This Row],[AWins]]*3+Table1[[#This Row],[ADraws]]*1)/(Table1[[#This Row],[xAWins]]*3+Table1[[#This Row],[xADraws]]*1)</f>
        <v>1.0497021791303092</v>
      </c>
      <c r="CC16" s="8">
        <v>1.1331568763510229</v>
      </c>
      <c r="CD16" s="8">
        <v>0.74926693152583324</v>
      </c>
      <c r="CE16" s="8">
        <v>1.0610029904997069</v>
      </c>
      <c r="CF16">
        <v>49</v>
      </c>
      <c r="CG16">
        <v>27</v>
      </c>
      <c r="CH16">
        <v>57</v>
      </c>
      <c r="CI16">
        <v>43.242026786078512</v>
      </c>
      <c r="CJ16">
        <v>36.035221713330202</v>
      </c>
      <c r="CK16">
        <v>53.722751500591293</v>
      </c>
      <c r="CL16" s="8">
        <v>1.179597525502674</v>
      </c>
      <c r="CM16" s="8">
        <v>1.223504663340196</v>
      </c>
      <c r="CN16" s="8">
        <v>1.1230352880558041</v>
      </c>
      <c r="CO16" s="8">
        <v>1.046582442407102</v>
      </c>
      <c r="CP16">
        <v>254</v>
      </c>
      <c r="CQ16">
        <v>215.32768127142381</v>
      </c>
      <c r="CR16">
        <v>163</v>
      </c>
      <c r="CS16">
        <v>133.22384857529369</v>
      </c>
      <c r="CT16">
        <v>176</v>
      </c>
      <c r="CU16">
        <v>156.71813866569661</v>
      </c>
      <c r="CV16">
        <v>190</v>
      </c>
      <c r="CW16">
        <v>181.54327103272141</v>
      </c>
    </row>
    <row r="17" spans="1:101" ht="14.65" hidden="1" thickBot="1" x14ac:dyDescent="0.5">
      <c r="A17" s="4" t="s">
        <v>94</v>
      </c>
      <c r="B17" t="s">
        <v>113</v>
      </c>
      <c r="C17">
        <v>0.92911606184904905</v>
      </c>
      <c r="D17">
        <v>207</v>
      </c>
      <c r="E17">
        <v>222.79240290825021</v>
      </c>
      <c r="F17">
        <v>222</v>
      </c>
      <c r="G17">
        <v>0.88959555838636595</v>
      </c>
      <c r="H17">
        <v>1.042593921445905</v>
      </c>
      <c r="I17">
        <v>1.0331899222703089</v>
      </c>
      <c r="J17">
        <v>49</v>
      </c>
      <c r="K17">
        <v>60</v>
      </c>
      <c r="L17">
        <v>113</v>
      </c>
      <c r="M17">
        <v>55.081210262426353</v>
      </c>
      <c r="N17">
        <v>57.548772120971073</v>
      </c>
      <c r="O17">
        <v>109.3700176166026</v>
      </c>
      <c r="P17">
        <v>-165</v>
      </c>
      <c r="Q17">
        <v>-121.2585392818598</v>
      </c>
      <c r="R17">
        <v>-26.11095380065305</v>
      </c>
      <c r="S17">
        <v>-17.630506917487139</v>
      </c>
      <c r="T17">
        <f>Table1[[#This Row],[rGoalsF]]+Table1[[#This Row],[rGoalsA]]</f>
        <v>1.9380793742925504</v>
      </c>
      <c r="U17">
        <v>0.88846761171676447</v>
      </c>
      <c r="V17">
        <v>1.0496117625757859</v>
      </c>
      <c r="W17" s="18">
        <f>(Table1[[#This Row],[GoalsF]]+Table1[[#This Row],[GoalsA]])/Table1[[#This Row],[Matches]]</f>
        <v>2.6171171171171173</v>
      </c>
      <c r="X17" s="18">
        <f>(Table1[[#This Row],[xGoalsF]]+Table1[[#This Row],[xGoalsA]])/Table1[[#This Row],[Matches]]</f>
        <v>2.6553173283025489</v>
      </c>
      <c r="Y17" s="18">
        <f>Table1[[#This Row],[HGoalsA]]/Table1[[#This Row],[GoalsA]]</f>
        <v>0.42359249329758714</v>
      </c>
      <c r="Z17" s="18">
        <f>Table1[[#This Row],[AGoalsA]]/Table1[[#This Row],[GoalsA]]</f>
        <v>0.57640750670241292</v>
      </c>
      <c r="AA17" s="18">
        <f>Table1[[#This Row],[HGoalsF]]/Table1[[#This Row],[GoalsF]]</f>
        <v>0.59134615384615385</v>
      </c>
      <c r="AB17" s="18">
        <f>Table1[[#This Row],[AGoalsF]]/Table1[[#This Row],[GoalsF]]</f>
        <v>0.40865384615384615</v>
      </c>
      <c r="AC17">
        <v>208</v>
      </c>
      <c r="AD17">
        <v>234.11095380065299</v>
      </c>
      <c r="AE17">
        <v>373</v>
      </c>
      <c r="AF17">
        <v>355.36949308251292</v>
      </c>
      <c r="AG17">
        <v>208</v>
      </c>
      <c r="AH17">
        <v>131.16021390354339</v>
      </c>
      <c r="AI17">
        <v>-373</v>
      </c>
      <c r="AJ17">
        <v>-199.2567477644306</v>
      </c>
      <c r="AK17">
        <v>0</v>
      </c>
      <c r="AL17">
        <v>102.9507398971097</v>
      </c>
      <c r="AM17">
        <v>0</v>
      </c>
      <c r="AN17">
        <v>156.11274531808229</v>
      </c>
      <c r="AO17">
        <v>0</v>
      </c>
      <c r="AP17">
        <v>0</v>
      </c>
      <c r="AQ17">
        <v>2253.3090656112058</v>
      </c>
      <c r="AR17">
        <v>0</v>
      </c>
      <c r="AS17">
        <v>0</v>
      </c>
      <c r="AT17">
        <v>2842.512009067299</v>
      </c>
      <c r="AU17">
        <v>0</v>
      </c>
      <c r="AV17">
        <v>0</v>
      </c>
      <c r="AW17">
        <v>930.32151460638295</v>
      </c>
      <c r="AX17">
        <v>0</v>
      </c>
      <c r="AY17">
        <v>0</v>
      </c>
      <c r="AZ17">
        <v>1229.89987339646</v>
      </c>
      <c r="BA17">
        <v>0</v>
      </c>
      <c r="BB17">
        <v>0</v>
      </c>
      <c r="BC17">
        <v>2937.926737119958</v>
      </c>
      <c r="BD17">
        <v>0</v>
      </c>
      <c r="BE17">
        <v>0</v>
      </c>
      <c r="BF17">
        <v>2834.4991608581959</v>
      </c>
      <c r="BG17">
        <v>0</v>
      </c>
      <c r="BH17">
        <v>0</v>
      </c>
      <c r="BI17">
        <v>409.86769162695981</v>
      </c>
      <c r="BJ17">
        <v>0</v>
      </c>
      <c r="BK17">
        <v>0</v>
      </c>
      <c r="BL17">
        <v>359.99565973189789</v>
      </c>
      <c r="BM17">
        <v>0</v>
      </c>
      <c r="BN17">
        <v>0</v>
      </c>
      <c r="BO17">
        <v>25.137002571123759</v>
      </c>
      <c r="BP17">
        <v>0</v>
      </c>
      <c r="BQ17">
        <v>0</v>
      </c>
      <c r="BR17" s="24">
        <f>(Table1[[#This Row],[HWins]]*3+Table1[[#This Row],[HDraws]]*1)/(Table1[[#This Row],[xHWins]]*3+Table1[[#This Row],[xHDraws]]*1)</f>
        <v>0.92789041247507542</v>
      </c>
      <c r="BS17">
        <v>0.91919930036437714</v>
      </c>
      <c r="BT17">
        <v>0.9577747043648942</v>
      </c>
      <c r="BU17">
        <v>1.096476623579685</v>
      </c>
      <c r="BV17">
        <v>33</v>
      </c>
      <c r="BW17">
        <v>30</v>
      </c>
      <c r="BX17">
        <v>48</v>
      </c>
      <c r="BY17">
        <v>35.900810615193642</v>
      </c>
      <c r="BZ17">
        <v>31.322606311567991</v>
      </c>
      <c r="CA17">
        <v>43.776583073238378</v>
      </c>
      <c r="CB17">
        <f>(Table1[[#This Row],[AWins]]*3+Table1[[#This Row],[ADraws]]*1)/(Table1[[#This Row],[xAWins]]*3+Table1[[#This Row],[xADraws]]*1)</f>
        <v>0.93115021860556513</v>
      </c>
      <c r="CC17">
        <v>0.83418491242482673</v>
      </c>
      <c r="CD17">
        <v>1.143895764940366</v>
      </c>
      <c r="CE17">
        <v>0.99095283624808683</v>
      </c>
      <c r="CF17">
        <v>16</v>
      </c>
      <c r="CG17">
        <v>30</v>
      </c>
      <c r="CH17">
        <v>65</v>
      </c>
      <c r="CI17">
        <v>19.180399647232711</v>
      </c>
      <c r="CJ17">
        <v>26.226165809403081</v>
      </c>
      <c r="CK17">
        <v>65.593434543364211</v>
      </c>
      <c r="CL17">
        <v>0.91792848747454503</v>
      </c>
      <c r="CM17">
        <v>1.051043346742591</v>
      </c>
      <c r="CN17">
        <v>0.84903560377458165</v>
      </c>
      <c r="CO17">
        <v>1.0485621981964059</v>
      </c>
      <c r="CP17">
        <v>123</v>
      </c>
      <c r="CQ17">
        <v>133.9973665469347</v>
      </c>
      <c r="CR17">
        <v>158</v>
      </c>
      <c r="CS17">
        <v>150.3268161961883</v>
      </c>
      <c r="CT17">
        <v>85</v>
      </c>
      <c r="CU17">
        <v>100.11358725371829</v>
      </c>
      <c r="CV17">
        <v>215</v>
      </c>
      <c r="CW17">
        <v>205.04267688632461</v>
      </c>
    </row>
    <row r="18" spans="1:101" x14ac:dyDescent="0.45">
      <c r="A18" s="4" t="s">
        <v>112</v>
      </c>
      <c r="B18" t="s">
        <v>113</v>
      </c>
      <c r="C18" s="8">
        <v>1.022782514878062</v>
      </c>
      <c r="D18">
        <v>397</v>
      </c>
      <c r="E18">
        <v>388.15681166326061</v>
      </c>
      <c r="F18">
        <v>266</v>
      </c>
      <c r="G18" s="8">
        <v>0.9839209512043855</v>
      </c>
      <c r="H18" s="8">
        <v>1.196203103570928</v>
      </c>
      <c r="I18" s="8">
        <v>0.86281968507533924</v>
      </c>
      <c r="J18">
        <v>104</v>
      </c>
      <c r="K18">
        <v>85</v>
      </c>
      <c r="L18">
        <v>77</v>
      </c>
      <c r="M18">
        <v>105.6995481930708</v>
      </c>
      <c r="N18">
        <v>71.058167084048165</v>
      </c>
      <c r="O18">
        <v>89.242284722881067</v>
      </c>
      <c r="P18">
        <v>42</v>
      </c>
      <c r="Q18">
        <v>34.305339561941878</v>
      </c>
      <c r="R18">
        <v>33.679590517252677</v>
      </c>
      <c r="S18">
        <v>-25.984930079194559</v>
      </c>
      <c r="T18" s="8">
        <f>Table1[[#This Row],[rGoalsF]]+Table1[[#This Row],[rGoalsA]]</f>
        <v>2.174189616297332</v>
      </c>
      <c r="U18" s="8">
        <v>1.0939929449340351</v>
      </c>
      <c r="V18" s="8">
        <v>1.0801966713632969</v>
      </c>
      <c r="W18" s="19">
        <f>(Table1[[#This Row],[GoalsF]]+Table1[[#This Row],[GoalsA]])/Table1[[#This Row],[Matches]]</f>
        <v>2.7894736842105261</v>
      </c>
      <c r="X18" s="19">
        <f>(Table1[[#This Row],[xGoalsF]]+Table1[[#This Row],[xGoalsA]])/Table1[[#This Row],[Matches]]</f>
        <v>2.5651709752013256</v>
      </c>
      <c r="Y18" s="6">
        <f>Table1[[#This Row],[HGoalsA]]/Table1[[#This Row],[GoalsA]]</f>
        <v>0.42857142857142855</v>
      </c>
      <c r="Z18" s="6">
        <f>Table1[[#This Row],[AGoalsA]]/Table1[[#This Row],[GoalsA]]</f>
        <v>0.5714285714285714</v>
      </c>
      <c r="AA18" s="6">
        <f>Table1[[#This Row],[HGoalsF]]/Table1[[#This Row],[GoalsF]]</f>
        <v>0.60204081632653061</v>
      </c>
      <c r="AB18" s="6">
        <f>Table1[[#This Row],[AGoalsF]]/Table1[[#This Row],[GoalsF]]</f>
        <v>0.39795918367346939</v>
      </c>
      <c r="AC18">
        <v>392</v>
      </c>
      <c r="AD18">
        <v>358.32040948274732</v>
      </c>
      <c r="AE18">
        <v>350</v>
      </c>
      <c r="AF18">
        <v>324.01506992080539</v>
      </c>
      <c r="AG18">
        <v>392</v>
      </c>
      <c r="AH18">
        <v>201.40894502549671</v>
      </c>
      <c r="AI18">
        <v>-350</v>
      </c>
      <c r="AJ18">
        <v>-181.9953343805945</v>
      </c>
      <c r="AK18">
        <v>0</v>
      </c>
      <c r="AL18">
        <v>156.91146445725059</v>
      </c>
      <c r="AM18">
        <v>0</v>
      </c>
      <c r="AN18">
        <v>142.01973554021089</v>
      </c>
      <c r="AO18">
        <v>0</v>
      </c>
      <c r="AP18">
        <v>0</v>
      </c>
      <c r="AQ18">
        <v>3080.5169892449999</v>
      </c>
      <c r="AR18">
        <v>0</v>
      </c>
      <c r="AS18">
        <v>0</v>
      </c>
      <c r="AT18">
        <v>2912.0034774917772</v>
      </c>
      <c r="AU18">
        <v>0</v>
      </c>
      <c r="AV18">
        <v>0</v>
      </c>
      <c r="AW18">
        <v>1323.2966663547361</v>
      </c>
      <c r="AX18">
        <v>0</v>
      </c>
      <c r="AY18">
        <v>0</v>
      </c>
      <c r="AZ18">
        <v>1237.963298458099</v>
      </c>
      <c r="BA18">
        <v>0</v>
      </c>
      <c r="BB18">
        <v>0</v>
      </c>
      <c r="BC18">
        <v>3464.2442035830309</v>
      </c>
      <c r="BD18">
        <v>0</v>
      </c>
      <c r="BE18">
        <v>0</v>
      </c>
      <c r="BF18">
        <v>3493.3594371988261</v>
      </c>
      <c r="BG18">
        <v>0</v>
      </c>
      <c r="BH18">
        <v>0</v>
      </c>
      <c r="BI18">
        <v>453.07723592871679</v>
      </c>
      <c r="BJ18">
        <v>0</v>
      </c>
      <c r="BK18">
        <v>0</v>
      </c>
      <c r="BL18">
        <v>468.84577710135369</v>
      </c>
      <c r="BM18">
        <v>0</v>
      </c>
      <c r="BN18">
        <v>0</v>
      </c>
      <c r="BO18">
        <v>27.36517256786356</v>
      </c>
      <c r="BP18">
        <v>0</v>
      </c>
      <c r="BQ18">
        <v>0</v>
      </c>
      <c r="BR18" s="13">
        <f>(Table1[[#This Row],[HWins]]*3+Table1[[#This Row],[HDraws]]*1)/(Table1[[#This Row],[xHWins]]*3+Table1[[#This Row],[xHDraws]]*1)</f>
        <v>1.0796575166045523</v>
      </c>
      <c r="BS18" s="8">
        <v>1.0930773443788779</v>
      </c>
      <c r="BT18" s="8">
        <v>1.0045989400563231</v>
      </c>
      <c r="BU18" s="8">
        <v>0.81310622428100277</v>
      </c>
      <c r="BV18">
        <v>71</v>
      </c>
      <c r="BW18">
        <v>35</v>
      </c>
      <c r="BX18">
        <v>27</v>
      </c>
      <c r="BY18">
        <v>64.954232529944633</v>
      </c>
      <c r="BZ18">
        <v>34.839773967945582</v>
      </c>
      <c r="CA18">
        <v>33.205993502109777</v>
      </c>
      <c r="CB18" s="8">
        <f>(Table1[[#This Row],[AWins]]*3+Table1[[#This Row],[ADraws]]*1)/(Table1[[#This Row],[xAWins]]*3+Table1[[#This Row],[xADraws]]*1)</f>
        <v>0.94033397823507114</v>
      </c>
      <c r="CC18" s="8">
        <v>0.80990905243776168</v>
      </c>
      <c r="CD18" s="8">
        <v>1.3805140343945901</v>
      </c>
      <c r="CE18" s="8">
        <v>0.89227889481497713</v>
      </c>
      <c r="CF18">
        <v>33</v>
      </c>
      <c r="CG18">
        <v>50</v>
      </c>
      <c r="CH18">
        <v>50</v>
      </c>
      <c r="CI18">
        <v>40.745315663126163</v>
      </c>
      <c r="CJ18">
        <v>36.218393116102582</v>
      </c>
      <c r="CK18">
        <v>56.036291220771282</v>
      </c>
      <c r="CL18" s="8">
        <v>1.145255118627585</v>
      </c>
      <c r="CM18" s="8">
        <v>1.09152692835886</v>
      </c>
      <c r="CN18" s="8">
        <v>1.0246117892630751</v>
      </c>
      <c r="CO18" s="8">
        <v>1.071852149574323</v>
      </c>
      <c r="CP18">
        <v>236</v>
      </c>
      <c r="CQ18">
        <v>206.067622978896</v>
      </c>
      <c r="CR18">
        <v>150</v>
      </c>
      <c r="CS18">
        <v>137.42217081673749</v>
      </c>
      <c r="CT18">
        <v>156</v>
      </c>
      <c r="CU18">
        <v>152.2527865038513</v>
      </c>
      <c r="CV18">
        <v>200</v>
      </c>
      <c r="CW18">
        <v>186.59289910406801</v>
      </c>
    </row>
    <row r="19" spans="1:101" ht="14.65" hidden="1" thickBot="1" x14ac:dyDescent="0.5">
      <c r="A19" s="4" t="s">
        <v>93</v>
      </c>
      <c r="B19" t="s">
        <v>113</v>
      </c>
      <c r="C19">
        <v>1.0140737421733379</v>
      </c>
      <c r="D19">
        <v>204</v>
      </c>
      <c r="E19">
        <v>201.168802145288</v>
      </c>
      <c r="F19">
        <v>170</v>
      </c>
      <c r="G19">
        <v>1.0034527445979831</v>
      </c>
      <c r="H19">
        <v>1.050200067399917</v>
      </c>
      <c r="I19">
        <v>0.96587230961927817</v>
      </c>
      <c r="J19">
        <v>52</v>
      </c>
      <c r="K19">
        <v>48</v>
      </c>
      <c r="L19">
        <v>70</v>
      </c>
      <c r="M19">
        <v>51.821075063014511</v>
      </c>
      <c r="N19">
        <v>45.705576956244442</v>
      </c>
      <c r="O19">
        <v>72.473347980741039</v>
      </c>
      <c r="P19">
        <v>-60</v>
      </c>
      <c r="Q19">
        <v>-44.755476328339057</v>
      </c>
      <c r="R19">
        <v>14.64050858249715</v>
      </c>
      <c r="S19">
        <v>-29.885032254158091</v>
      </c>
      <c r="T19">
        <f>Table1[[#This Row],[rGoalsF]]+Table1[[#This Row],[rGoalsA]]</f>
        <v>2.1976151620508539</v>
      </c>
      <c r="U19">
        <v>1.0741819330671361</v>
      </c>
      <c r="V19">
        <v>1.1234332289837179</v>
      </c>
      <c r="W19" s="18">
        <f>(Table1[[#This Row],[GoalsF]]+Table1[[#This Row],[GoalsA]])/Table1[[#This Row],[Matches]]</f>
        <v>2.8470588235294119</v>
      </c>
      <c r="X19" s="18">
        <f>(Table1[[#This Row],[xGoalsF]]+Table1[[#This Row],[xGoalsA]])/Table1[[#This Row],[Matches]]</f>
        <v>2.5851438774314399</v>
      </c>
      <c r="Y19" s="18">
        <f>Table1[[#This Row],[HGoalsA]]/Table1[[#This Row],[GoalsA]]</f>
        <v>0.42279411764705882</v>
      </c>
      <c r="Z19" s="18">
        <f>Table1[[#This Row],[AGoalsA]]/Table1[[#This Row],[GoalsA]]</f>
        <v>0.57720588235294112</v>
      </c>
      <c r="AA19" s="18">
        <f>Table1[[#This Row],[HGoalsF]]/Table1[[#This Row],[GoalsF]]</f>
        <v>0.589622641509434</v>
      </c>
      <c r="AB19" s="18">
        <f>Table1[[#This Row],[AGoalsF]]/Table1[[#This Row],[GoalsF]]</f>
        <v>0.41037735849056606</v>
      </c>
      <c r="AC19">
        <v>212</v>
      </c>
      <c r="AD19">
        <v>197.35949141750291</v>
      </c>
      <c r="AE19">
        <v>272</v>
      </c>
      <c r="AF19">
        <v>242.11496774584191</v>
      </c>
      <c r="AG19">
        <v>212</v>
      </c>
      <c r="AH19">
        <v>110.87804053127719</v>
      </c>
      <c r="AI19">
        <v>-272</v>
      </c>
      <c r="AJ19">
        <v>-136.17181552422559</v>
      </c>
      <c r="AK19">
        <v>0</v>
      </c>
      <c r="AL19">
        <v>86.481450886225687</v>
      </c>
      <c r="AM19">
        <v>0</v>
      </c>
      <c r="AN19">
        <v>105.9431522216163</v>
      </c>
      <c r="AO19">
        <v>0</v>
      </c>
      <c r="AP19">
        <v>0</v>
      </c>
      <c r="AQ19">
        <v>1814.5617237002571</v>
      </c>
      <c r="AR19">
        <v>0</v>
      </c>
      <c r="AS19">
        <v>0</v>
      </c>
      <c r="AT19">
        <v>2032.2206158014851</v>
      </c>
      <c r="AU19">
        <v>0</v>
      </c>
      <c r="AV19">
        <v>0</v>
      </c>
      <c r="AW19">
        <v>765.98849084194262</v>
      </c>
      <c r="AX19">
        <v>0</v>
      </c>
      <c r="AY19">
        <v>0</v>
      </c>
      <c r="AZ19">
        <v>876.98894405141164</v>
      </c>
      <c r="BA19">
        <v>0</v>
      </c>
      <c r="BB19">
        <v>0</v>
      </c>
      <c r="BC19">
        <v>2241.1252095349928</v>
      </c>
      <c r="BD19">
        <v>0</v>
      </c>
      <c r="BE19">
        <v>0</v>
      </c>
      <c r="BF19">
        <v>2205.47664162193</v>
      </c>
      <c r="BG19">
        <v>0</v>
      </c>
      <c r="BH19">
        <v>0</v>
      </c>
      <c r="BI19">
        <v>304.16304236096897</v>
      </c>
      <c r="BJ19">
        <v>0</v>
      </c>
      <c r="BK19">
        <v>0</v>
      </c>
      <c r="BL19">
        <v>284.4714306322349</v>
      </c>
      <c r="BM19">
        <v>0</v>
      </c>
      <c r="BN19">
        <v>0</v>
      </c>
      <c r="BO19">
        <v>18.709028508409489</v>
      </c>
      <c r="BP19">
        <v>0</v>
      </c>
      <c r="BQ19">
        <v>0</v>
      </c>
      <c r="BR19" s="22">
        <f>(Table1[[#This Row],[HWins]]*3+Table1[[#This Row],[HDraws]]*1)/(Table1[[#This Row],[xHWins]]*3+Table1[[#This Row],[xHDraws]]*1)</f>
        <v>1.0990874933117223</v>
      </c>
      <c r="BS19">
        <v>1.111368231310722</v>
      </c>
      <c r="BT19">
        <v>1.047685451429335</v>
      </c>
      <c r="BU19">
        <v>0.82598386484602948</v>
      </c>
      <c r="BV19">
        <v>37</v>
      </c>
      <c r="BW19">
        <v>25</v>
      </c>
      <c r="BX19">
        <v>23</v>
      </c>
      <c r="BY19">
        <v>33.292295890411651</v>
      </c>
      <c r="BZ19">
        <v>23.8621238520522</v>
      </c>
      <c r="CA19">
        <v>27.845580257536142</v>
      </c>
      <c r="CB19">
        <f>(Table1[[#This Row],[AWins]]*3+Table1[[#This Row],[ADraws]]*1)/(Table1[[#This Row],[xAWins]]*3+Table1[[#This Row],[xADraws]]*1)</f>
        <v>0.87821495387950255</v>
      </c>
      <c r="CC19">
        <v>0.80955144752220887</v>
      </c>
      <c r="CD19">
        <v>1.052947072529745</v>
      </c>
      <c r="CE19">
        <v>1.0531559698775079</v>
      </c>
      <c r="CF19">
        <v>15</v>
      </c>
      <c r="CG19">
        <v>23</v>
      </c>
      <c r="CH19">
        <v>47</v>
      </c>
      <c r="CI19">
        <v>18.52877917260286</v>
      </c>
      <c r="CJ19">
        <v>21.84345310419225</v>
      </c>
      <c r="CK19">
        <v>44.62776772320489</v>
      </c>
      <c r="CL19">
        <v>1.0993017061061789</v>
      </c>
      <c r="CM19">
        <v>1.1320380109933419</v>
      </c>
      <c r="CN19">
        <v>1.040036079383801</v>
      </c>
      <c r="CO19">
        <v>1.117212905154974</v>
      </c>
      <c r="CP19">
        <v>125</v>
      </c>
      <c r="CQ19">
        <v>113.7085472583871</v>
      </c>
      <c r="CR19">
        <v>115</v>
      </c>
      <c r="CS19">
        <v>101.58669486644681</v>
      </c>
      <c r="CT19">
        <v>87</v>
      </c>
      <c r="CU19">
        <v>83.650944159115724</v>
      </c>
      <c r="CV19">
        <v>157</v>
      </c>
      <c r="CW19">
        <v>140.5282728793951</v>
      </c>
    </row>
    <row r="20" spans="1:101" ht="14.65" thickBot="1" x14ac:dyDescent="0.5">
      <c r="A20" s="4" t="s">
        <v>97</v>
      </c>
      <c r="B20" t="s">
        <v>113</v>
      </c>
      <c r="C20" s="8">
        <v>0.99587619530015359</v>
      </c>
      <c r="D20">
        <v>367</v>
      </c>
      <c r="E20">
        <v>368.51970328439018</v>
      </c>
      <c r="F20">
        <v>266</v>
      </c>
      <c r="G20" s="8">
        <v>1.002961077523443</v>
      </c>
      <c r="H20" s="8">
        <v>0.96689694454637176</v>
      </c>
      <c r="I20" s="8">
        <v>1.02217450252019</v>
      </c>
      <c r="J20">
        <v>99</v>
      </c>
      <c r="K20">
        <v>70</v>
      </c>
      <c r="L20">
        <v>97</v>
      </c>
      <c r="M20">
        <v>98.707718792493182</v>
      </c>
      <c r="N20">
        <v>72.396546906910658</v>
      </c>
      <c r="O20">
        <v>94.89573430059616</v>
      </c>
      <c r="P20">
        <v>-16</v>
      </c>
      <c r="Q20">
        <v>7.855827837627487</v>
      </c>
      <c r="R20">
        <v>-8.4150360722742903</v>
      </c>
      <c r="S20">
        <v>-15.4407917653532</v>
      </c>
      <c r="T20" s="8">
        <f>Table1[[#This Row],[rGoalsF]]+Table1[[#This Row],[rGoalsA]]</f>
        <v>2.0213803682138702</v>
      </c>
      <c r="U20" s="8">
        <v>0.97563789877834517</v>
      </c>
      <c r="V20" s="8">
        <v>1.0457424694355251</v>
      </c>
      <c r="W20" s="19">
        <f>(Table1[[#This Row],[GoalsF]]+Table1[[#This Row],[GoalsA]])/Table1[[#This Row],[Matches]]</f>
        <v>2.5939849624060152</v>
      </c>
      <c r="X20" s="19">
        <f>(Table1[[#This Row],[xGoalsF]]+Table1[[#This Row],[xGoalsA]])/Table1[[#This Row],[Matches]]</f>
        <v>2.5675723470185003</v>
      </c>
      <c r="Y20" s="6">
        <f>Table1[[#This Row],[HGoalsA]]/Table1[[#This Row],[GoalsA]]</f>
        <v>0.37960339943342775</v>
      </c>
      <c r="Z20" s="6">
        <f>Table1[[#This Row],[AGoalsA]]/Table1[[#This Row],[GoalsA]]</f>
        <v>0.6203966005665722</v>
      </c>
      <c r="AA20" s="6">
        <f>Table1[[#This Row],[HGoalsF]]/Table1[[#This Row],[GoalsF]]</f>
        <v>0.59940652818991103</v>
      </c>
      <c r="AB20" s="6">
        <f>Table1[[#This Row],[AGoalsF]]/Table1[[#This Row],[GoalsF]]</f>
        <v>0.40059347181008903</v>
      </c>
      <c r="AC20">
        <v>337</v>
      </c>
      <c r="AD20">
        <v>345.41503607227429</v>
      </c>
      <c r="AE20">
        <v>353</v>
      </c>
      <c r="AF20">
        <v>337.5592082346468</v>
      </c>
      <c r="AG20">
        <v>337</v>
      </c>
      <c r="AH20">
        <v>194.0402569179862</v>
      </c>
      <c r="AI20">
        <v>-353</v>
      </c>
      <c r="AJ20">
        <v>-189.58734704113971</v>
      </c>
      <c r="AK20">
        <v>0</v>
      </c>
      <c r="AL20">
        <v>151.37477915428809</v>
      </c>
      <c r="AM20">
        <v>0</v>
      </c>
      <c r="AN20">
        <v>147.97186119350721</v>
      </c>
      <c r="AO20">
        <v>0</v>
      </c>
      <c r="AP20">
        <v>0</v>
      </c>
      <c r="AQ20">
        <v>3015.2205367652682</v>
      </c>
      <c r="AR20">
        <v>0</v>
      </c>
      <c r="AS20">
        <v>0</v>
      </c>
      <c r="AT20">
        <v>2978.14683719099</v>
      </c>
      <c r="AU20">
        <v>0</v>
      </c>
      <c r="AV20">
        <v>0</v>
      </c>
      <c r="AW20">
        <v>1294.618844685768</v>
      </c>
      <c r="AX20">
        <v>0</v>
      </c>
      <c r="AY20">
        <v>0</v>
      </c>
      <c r="AZ20">
        <v>1275.787057181431</v>
      </c>
      <c r="BA20">
        <v>0</v>
      </c>
      <c r="BB20">
        <v>0</v>
      </c>
      <c r="BC20">
        <v>3476.9541991598498</v>
      </c>
      <c r="BD20">
        <v>0</v>
      </c>
      <c r="BE20">
        <v>0</v>
      </c>
      <c r="BF20">
        <v>3486.161109874331</v>
      </c>
      <c r="BG20">
        <v>0</v>
      </c>
      <c r="BH20">
        <v>0</v>
      </c>
      <c r="BI20">
        <v>457.79515728234799</v>
      </c>
      <c r="BJ20">
        <v>0</v>
      </c>
      <c r="BK20">
        <v>0</v>
      </c>
      <c r="BL20">
        <v>461.19376098989551</v>
      </c>
      <c r="BM20">
        <v>0</v>
      </c>
      <c r="BN20">
        <v>0</v>
      </c>
      <c r="BO20">
        <v>27.80235043583561</v>
      </c>
      <c r="BP20">
        <v>0</v>
      </c>
      <c r="BQ20">
        <v>0</v>
      </c>
      <c r="BR20" s="21">
        <f>(Table1[[#This Row],[HWins]]*3+Table1[[#This Row],[HDraws]]*1)/(Table1[[#This Row],[xHWins]]*3+Table1[[#This Row],[xHDraws]]*1)</f>
        <v>1.0413204205501352</v>
      </c>
      <c r="BS20" s="8">
        <v>1.0554495384717391</v>
      </c>
      <c r="BT20" s="8">
        <v>0.96698030732415508</v>
      </c>
      <c r="BU20" s="8">
        <v>0.93227089242589778</v>
      </c>
      <c r="BV20">
        <v>67</v>
      </c>
      <c r="BW20">
        <v>35</v>
      </c>
      <c r="BX20">
        <v>32</v>
      </c>
      <c r="BY20">
        <v>63.480059972373567</v>
      </c>
      <c r="BZ20">
        <v>36.195152822556039</v>
      </c>
      <c r="CA20">
        <v>34.324787205070379</v>
      </c>
      <c r="CB20" s="8">
        <f>(Table1[[#This Row],[AWins]]*3+Table1[[#This Row],[ADraws]]*1)/(Table1[[#This Row],[xAWins]]*3+Table1[[#This Row],[xADraws]]*1)</f>
        <v>0.92328703645844257</v>
      </c>
      <c r="CC20" s="8">
        <v>0.90837714091076094</v>
      </c>
      <c r="CD20" s="8">
        <v>0.96681359614065732</v>
      </c>
      <c r="CE20" s="8">
        <v>1.0731217376787789</v>
      </c>
      <c r="CF20">
        <v>32</v>
      </c>
      <c r="CG20">
        <v>35</v>
      </c>
      <c r="CH20">
        <v>65</v>
      </c>
      <c r="CI20">
        <v>35.227658820119608</v>
      </c>
      <c r="CJ20">
        <v>36.201394084354611</v>
      </c>
      <c r="CK20">
        <v>60.570947095525767</v>
      </c>
      <c r="CL20" s="8">
        <v>0.99273180819259099</v>
      </c>
      <c r="CM20" s="8">
        <v>0.94404369507266472</v>
      </c>
      <c r="CN20" s="8">
        <v>0.95113215293658038</v>
      </c>
      <c r="CO20" s="8">
        <v>1.1195367423029401</v>
      </c>
      <c r="CP20">
        <v>202</v>
      </c>
      <c r="CQ20">
        <v>203.47892384728729</v>
      </c>
      <c r="CR20">
        <v>134</v>
      </c>
      <c r="CS20">
        <v>141.942582424308</v>
      </c>
      <c r="CT20">
        <v>135</v>
      </c>
      <c r="CU20">
        <v>141.936112224987</v>
      </c>
      <c r="CV20">
        <v>219</v>
      </c>
      <c r="CW20">
        <v>195.6166258103388</v>
      </c>
    </row>
    <row r="21" spans="1:101" ht="14.65" thickBot="1" x14ac:dyDescent="0.5">
      <c r="A21" s="4" t="s">
        <v>109</v>
      </c>
      <c r="B21" t="s">
        <v>113</v>
      </c>
      <c r="C21" s="8">
        <v>0.96281213766292684</v>
      </c>
      <c r="D21">
        <v>371</v>
      </c>
      <c r="E21">
        <v>385.329583505816</v>
      </c>
      <c r="F21">
        <v>266</v>
      </c>
      <c r="G21" s="8">
        <v>0.95642326339635175</v>
      </c>
      <c r="H21" s="8">
        <v>0.9907770229747207</v>
      </c>
      <c r="I21" s="8">
        <v>1.058108487897137</v>
      </c>
      <c r="J21">
        <v>100</v>
      </c>
      <c r="K21">
        <v>71</v>
      </c>
      <c r="L21">
        <v>95</v>
      </c>
      <c r="M21">
        <v>104.55621880723631</v>
      </c>
      <c r="N21">
        <v>71.66092708410693</v>
      </c>
      <c r="O21">
        <v>89.782854108656721</v>
      </c>
      <c r="P21">
        <v>36</v>
      </c>
      <c r="Q21">
        <v>31.65375355944451</v>
      </c>
      <c r="R21">
        <v>22.074410885101429</v>
      </c>
      <c r="S21">
        <v>-17.728164444545939</v>
      </c>
      <c r="T21" s="8">
        <f>Table1[[#This Row],[rGoalsF]]+Table1[[#This Row],[rGoalsA]]</f>
        <v>2.1163485858815601</v>
      </c>
      <c r="U21" s="8">
        <v>1.061845974506455</v>
      </c>
      <c r="V21" s="8">
        <v>1.054502611375105</v>
      </c>
      <c r="W21" s="19">
        <f>(Table1[[#This Row],[GoalsF]]+Table1[[#This Row],[GoalsA]])/Table1[[#This Row],[Matches]]</f>
        <v>2.7142857142857144</v>
      </c>
      <c r="X21" s="19">
        <f>(Table1[[#This Row],[xGoalsF]]+Table1[[#This Row],[xGoalsA]])/Table1[[#This Row],[Matches]]</f>
        <v>2.5646519724449353</v>
      </c>
      <c r="Y21" s="6">
        <f>Table1[[#This Row],[HGoalsA]]/Table1[[#This Row],[GoalsA]]</f>
        <v>0.39067055393586003</v>
      </c>
      <c r="Z21" s="6">
        <f>Table1[[#This Row],[AGoalsA]]/Table1[[#This Row],[GoalsA]]</f>
        <v>0.60932944606413997</v>
      </c>
      <c r="AA21" s="6">
        <f>Table1[[#This Row],[HGoalsF]]/Table1[[#This Row],[GoalsF]]</f>
        <v>0.58575197889182062</v>
      </c>
      <c r="AB21" s="6">
        <f>Table1[[#This Row],[AGoalsF]]/Table1[[#This Row],[GoalsF]]</f>
        <v>0.41424802110817943</v>
      </c>
      <c r="AC21">
        <v>379</v>
      </c>
      <c r="AD21">
        <v>356.92558911489863</v>
      </c>
      <c r="AE21">
        <v>343</v>
      </c>
      <c r="AF21">
        <v>325.27183555545412</v>
      </c>
      <c r="AG21">
        <v>379</v>
      </c>
      <c r="AH21">
        <v>200.45546309258279</v>
      </c>
      <c r="AI21">
        <v>-343</v>
      </c>
      <c r="AJ21">
        <v>-182.57277775952249</v>
      </c>
      <c r="AK21">
        <v>0</v>
      </c>
      <c r="AL21">
        <v>156.47012602231581</v>
      </c>
      <c r="AM21">
        <v>0</v>
      </c>
      <c r="AN21">
        <v>142.69905779593159</v>
      </c>
      <c r="AO21">
        <v>0</v>
      </c>
      <c r="AP21">
        <v>0</v>
      </c>
      <c r="AQ21">
        <v>3071.7640710828218</v>
      </c>
      <c r="AR21">
        <v>0</v>
      </c>
      <c r="AS21">
        <v>0</v>
      </c>
      <c r="AT21">
        <v>2919.23108560332</v>
      </c>
      <c r="AU21">
        <v>0</v>
      </c>
      <c r="AV21">
        <v>0</v>
      </c>
      <c r="AW21">
        <v>1321.8689005504391</v>
      </c>
      <c r="AX21">
        <v>0</v>
      </c>
      <c r="AY21">
        <v>0</v>
      </c>
      <c r="AZ21">
        <v>1244.0912980923181</v>
      </c>
      <c r="BA21">
        <v>0</v>
      </c>
      <c r="BB21">
        <v>0</v>
      </c>
      <c r="BC21">
        <v>3464.3303183308299</v>
      </c>
      <c r="BD21">
        <v>0</v>
      </c>
      <c r="BE21">
        <v>0</v>
      </c>
      <c r="BF21">
        <v>3490.277609911825</v>
      </c>
      <c r="BG21">
        <v>0</v>
      </c>
      <c r="BH21">
        <v>0</v>
      </c>
      <c r="BI21">
        <v>453.43208014598548</v>
      </c>
      <c r="BJ21">
        <v>0</v>
      </c>
      <c r="BK21">
        <v>0</v>
      </c>
      <c r="BL21">
        <v>467.73615479175828</v>
      </c>
      <c r="BM21">
        <v>0</v>
      </c>
      <c r="BN21">
        <v>0</v>
      </c>
      <c r="BO21">
        <v>27.438020082538319</v>
      </c>
      <c r="BP21">
        <v>0</v>
      </c>
      <c r="BQ21">
        <v>0</v>
      </c>
      <c r="BR21" s="16">
        <f>(Table1[[#This Row],[HWins]]*3+Table1[[#This Row],[HDraws]]*1)/(Table1[[#This Row],[xHWins]]*3+Table1[[#This Row],[xHDraws]]*1)</f>
        <v>1.0483012613372464</v>
      </c>
      <c r="BS21" s="8">
        <v>1.063368818020521</v>
      </c>
      <c r="BT21" s="8">
        <v>0.96616037493319407</v>
      </c>
      <c r="BU21" s="8">
        <v>0.91549546434536722</v>
      </c>
      <c r="BV21">
        <v>68</v>
      </c>
      <c r="BW21">
        <v>34</v>
      </c>
      <c r="BX21">
        <v>31</v>
      </c>
      <c r="BY21">
        <v>63.947709249725023</v>
      </c>
      <c r="BZ21">
        <v>35.19084500060454</v>
      </c>
      <c r="CA21">
        <v>33.861445749670438</v>
      </c>
      <c r="CB21" s="8">
        <f>(Table1[[#This Row],[AWins]]*3+Table1[[#This Row],[ADraws]]*1)/(Table1[[#This Row],[xAWins]]*3+Table1[[#This Row],[xADraws]]*1)</f>
        <v>0.84020017589103146</v>
      </c>
      <c r="CC21" s="8">
        <v>0.78801217647942434</v>
      </c>
      <c r="CD21" s="8">
        <v>1.014530209043246</v>
      </c>
      <c r="CE21" s="8">
        <v>1.1444633080260309</v>
      </c>
      <c r="CF21">
        <v>32</v>
      </c>
      <c r="CG21">
        <v>37</v>
      </c>
      <c r="CH21">
        <v>64</v>
      </c>
      <c r="CI21">
        <v>40.608509557511319</v>
      </c>
      <c r="CJ21">
        <v>36.47008208350239</v>
      </c>
      <c r="CK21">
        <v>55.921408358986277</v>
      </c>
      <c r="CL21" s="8">
        <v>1.0833016823034021</v>
      </c>
      <c r="CM21" s="8">
        <v>0.9615119715927527</v>
      </c>
      <c r="CN21" s="8">
        <v>1.0329183518321521</v>
      </c>
      <c r="CO21" s="8">
        <v>1.124211999125956</v>
      </c>
      <c r="CP21">
        <v>222</v>
      </c>
      <c r="CQ21">
        <v>204.9290641993336</v>
      </c>
      <c r="CR21">
        <v>134</v>
      </c>
      <c r="CS21">
        <v>139.36383941016129</v>
      </c>
      <c r="CT21">
        <v>157</v>
      </c>
      <c r="CU21">
        <v>151.996524915565</v>
      </c>
      <c r="CV21">
        <v>209</v>
      </c>
      <c r="CW21">
        <v>185.90799614529271</v>
      </c>
    </row>
    <row r="22" spans="1:101" x14ac:dyDescent="0.45">
      <c r="A22" s="4" t="s">
        <v>104</v>
      </c>
      <c r="B22" t="s">
        <v>113</v>
      </c>
      <c r="C22" s="8">
        <v>0.95298366489760455</v>
      </c>
      <c r="D22">
        <v>410</v>
      </c>
      <c r="E22">
        <v>430.22773117947759</v>
      </c>
      <c r="F22">
        <v>266</v>
      </c>
      <c r="G22" s="8">
        <v>0.93940128712144511</v>
      </c>
      <c r="H22" s="8">
        <v>1.023650861059701</v>
      </c>
      <c r="I22" s="8">
        <v>1.0739867897799711</v>
      </c>
      <c r="J22">
        <v>113</v>
      </c>
      <c r="K22">
        <v>71</v>
      </c>
      <c r="L22">
        <v>82</v>
      </c>
      <c r="M22">
        <v>120.2893817042338</v>
      </c>
      <c r="N22">
        <v>69.35958606677633</v>
      </c>
      <c r="O22">
        <v>76.351032228989908</v>
      </c>
      <c r="P22">
        <v>75</v>
      </c>
      <c r="Q22">
        <v>95.756895260569365</v>
      </c>
      <c r="R22">
        <v>18.184504236355789</v>
      </c>
      <c r="S22">
        <v>-38.941399496925158</v>
      </c>
      <c r="T22" s="8">
        <f>Table1[[#This Row],[rGoalsF]]+Table1[[#This Row],[rGoalsA]]</f>
        <v>2.1757211850159219</v>
      </c>
      <c r="U22" s="8">
        <v>1.0459418704699079</v>
      </c>
      <c r="V22" s="8">
        <v>1.129779314546014</v>
      </c>
      <c r="W22" s="19">
        <f>(Table1[[#This Row],[GoalsF]]+Table1[[#This Row],[GoalsA]])/Table1[[#This Row],[Matches]]</f>
        <v>2.8308270676691731</v>
      </c>
      <c r="X22" s="19">
        <f>(Table1[[#This Row],[xGoalsF]]+Table1[[#This Row],[xGoalsA]])/Table1[[#This Row],[Matches]]</f>
        <v>2.6160680310778908</v>
      </c>
      <c r="Y22" s="6">
        <f>Table1[[#This Row],[HGoalsA]]/Table1[[#This Row],[GoalsA]]</f>
        <v>0.39233038348082594</v>
      </c>
      <c r="Z22" s="6">
        <f>Table1[[#This Row],[AGoalsA]]/Table1[[#This Row],[GoalsA]]</f>
        <v>0.60766961651917406</v>
      </c>
      <c r="AA22" s="6">
        <f>Table1[[#This Row],[HGoalsF]]/Table1[[#This Row],[GoalsF]]</f>
        <v>0.59903381642512077</v>
      </c>
      <c r="AB22" s="6">
        <f>Table1[[#This Row],[AGoalsF]]/Table1[[#This Row],[GoalsF]]</f>
        <v>0.40096618357487923</v>
      </c>
      <c r="AC22">
        <v>414</v>
      </c>
      <c r="AD22">
        <v>395.81549576364421</v>
      </c>
      <c r="AE22">
        <v>339</v>
      </c>
      <c r="AF22">
        <v>300.05860050307479</v>
      </c>
      <c r="AG22">
        <v>414</v>
      </c>
      <c r="AH22">
        <v>222.1312105570571</v>
      </c>
      <c r="AI22">
        <v>-339</v>
      </c>
      <c r="AJ22">
        <v>-168.39720739715969</v>
      </c>
      <c r="AK22">
        <v>0</v>
      </c>
      <c r="AL22">
        <v>173.68428520658711</v>
      </c>
      <c r="AM22">
        <v>0</v>
      </c>
      <c r="AN22">
        <v>131.6613931059151</v>
      </c>
      <c r="AO22">
        <v>0</v>
      </c>
      <c r="AP22">
        <v>0</v>
      </c>
      <c r="AQ22">
        <v>3261.80570156049</v>
      </c>
      <c r="AR22">
        <v>0</v>
      </c>
      <c r="AS22">
        <v>0</v>
      </c>
      <c r="AT22">
        <v>2794.8604958667752</v>
      </c>
      <c r="AU22">
        <v>0</v>
      </c>
      <c r="AV22">
        <v>0</v>
      </c>
      <c r="AW22">
        <v>1408.8628135446691</v>
      </c>
      <c r="AX22">
        <v>0</v>
      </c>
      <c r="AY22">
        <v>0</v>
      </c>
      <c r="AZ22">
        <v>1171.371385396091</v>
      </c>
      <c r="BA22">
        <v>0</v>
      </c>
      <c r="BB22">
        <v>0</v>
      </c>
      <c r="BC22">
        <v>3430.1547310461729</v>
      </c>
      <c r="BD22">
        <v>0</v>
      </c>
      <c r="BE22">
        <v>0</v>
      </c>
      <c r="BF22">
        <v>3510.011627988581</v>
      </c>
      <c r="BG22">
        <v>0</v>
      </c>
      <c r="BH22">
        <v>0</v>
      </c>
      <c r="BI22">
        <v>440.66585588718158</v>
      </c>
      <c r="BJ22">
        <v>0</v>
      </c>
      <c r="BK22">
        <v>0</v>
      </c>
      <c r="BL22">
        <v>481.41183667945108</v>
      </c>
      <c r="BM22">
        <v>0</v>
      </c>
      <c r="BN22">
        <v>0</v>
      </c>
      <c r="BO22">
        <v>25.967491494084609</v>
      </c>
      <c r="BP22">
        <v>0</v>
      </c>
      <c r="BQ22">
        <v>0</v>
      </c>
      <c r="BR22" s="21">
        <f>(Table1[[#This Row],[HWins]]*3+Table1[[#This Row],[HDraws]]*1)/(Table1[[#This Row],[xHWins]]*3+Table1[[#This Row],[xHDraws]]*1)</f>
        <v>1.0286082348874375</v>
      </c>
      <c r="BS22" s="8">
        <v>0.98093482961128675</v>
      </c>
      <c r="BT22" s="8">
        <v>1.350910805543635</v>
      </c>
      <c r="BU22" s="8">
        <v>0.6289305773229138</v>
      </c>
      <c r="BV22">
        <v>72</v>
      </c>
      <c r="BW22">
        <v>44</v>
      </c>
      <c r="BX22">
        <v>17</v>
      </c>
      <c r="BY22">
        <v>73.399371524539816</v>
      </c>
      <c r="BZ22">
        <v>32.570618148467233</v>
      </c>
      <c r="CA22">
        <v>27.030010326992951</v>
      </c>
      <c r="CB22" s="8">
        <f>(Table1[[#This Row],[AWins]]*3+Table1[[#This Row],[ADraws]]*1)/(Table1[[#This Row],[xAWins]]*3+Table1[[#This Row],[xADraws]]*1)</f>
        <v>0.84526567434683197</v>
      </c>
      <c r="CC22" s="8">
        <v>0.87438667304353335</v>
      </c>
      <c r="CD22" s="8">
        <v>0.73391566895690663</v>
      </c>
      <c r="CE22" s="8">
        <v>1.317896456589198</v>
      </c>
      <c r="CF22">
        <v>41</v>
      </c>
      <c r="CG22">
        <v>27</v>
      </c>
      <c r="CH22">
        <v>65</v>
      </c>
      <c r="CI22">
        <v>46.890010179693952</v>
      </c>
      <c r="CJ22">
        <v>36.788967918309098</v>
      </c>
      <c r="CK22">
        <v>49.321021901996957</v>
      </c>
      <c r="CL22" s="8">
        <v>1.0805497245299509</v>
      </c>
      <c r="CM22" s="8">
        <v>1.0462874685839101</v>
      </c>
      <c r="CN22" s="8">
        <v>0.99817989043426036</v>
      </c>
      <c r="CO22" s="8">
        <v>1.1911474584931141</v>
      </c>
      <c r="CP22">
        <v>248</v>
      </c>
      <c r="CQ22">
        <v>229.51280664837719</v>
      </c>
      <c r="CR22">
        <v>133</v>
      </c>
      <c r="CS22">
        <v>127.1161167398936</v>
      </c>
      <c r="CT22">
        <v>166</v>
      </c>
      <c r="CU22">
        <v>166.3026891152669</v>
      </c>
      <c r="CV22">
        <v>206</v>
      </c>
      <c r="CW22">
        <v>172.94248376318129</v>
      </c>
    </row>
    <row r="23" spans="1:101" ht="14.65" hidden="1" thickBot="1" x14ac:dyDescent="0.5">
      <c r="A23" s="4" t="s">
        <v>101</v>
      </c>
      <c r="B23" t="s">
        <v>113</v>
      </c>
      <c r="C23">
        <v>0.96315419049655293</v>
      </c>
      <c r="D23">
        <v>71</v>
      </c>
      <c r="E23">
        <v>73.716130501800592</v>
      </c>
      <c r="F23">
        <v>68</v>
      </c>
      <c r="G23">
        <v>1.0653924920000459</v>
      </c>
      <c r="H23">
        <v>0.63222542648183711</v>
      </c>
      <c r="I23">
        <v>1.1624721950914869</v>
      </c>
      <c r="J23">
        <v>20</v>
      </c>
      <c r="K23">
        <v>11</v>
      </c>
      <c r="L23">
        <v>37</v>
      </c>
      <c r="M23">
        <v>18.772424388362541</v>
      </c>
      <c r="N23">
        <v>17.398857336712972</v>
      </c>
      <c r="O23">
        <v>31.828718274924491</v>
      </c>
      <c r="P23">
        <v>-41</v>
      </c>
      <c r="Q23">
        <v>-27.69750880216408</v>
      </c>
      <c r="R23">
        <v>7.2135779998697984</v>
      </c>
      <c r="S23">
        <v>-20.516069197705718</v>
      </c>
      <c r="T23">
        <f>Table1[[#This Row],[rGoalsF]]+Table1[[#This Row],[rGoalsA]]</f>
        <v>2.2966438742785868</v>
      </c>
      <c r="U23">
        <v>1.09645571758811</v>
      </c>
      <c r="V23">
        <v>1.2001881566904771</v>
      </c>
      <c r="W23" s="18">
        <f>(Table1[[#This Row],[GoalsF]]+Table1[[#This Row],[GoalsA]])/Table1[[#This Row],[Matches]]</f>
        <v>3.0147058823529411</v>
      </c>
      <c r="X23" s="18">
        <f>(Table1[[#This Row],[xGoalsF]]+Table1[[#This Row],[xGoalsA]])/Table1[[#This Row],[Matches]]</f>
        <v>2.6069169529768308</v>
      </c>
      <c r="Y23" s="18">
        <f>Table1[[#This Row],[HGoalsA]]/Table1[[#This Row],[GoalsA]]</f>
        <v>0.4065040650406504</v>
      </c>
      <c r="Z23" s="18">
        <f>Table1[[#This Row],[AGoalsA]]/Table1[[#This Row],[GoalsA]]</f>
        <v>0.5934959349593496</v>
      </c>
      <c r="AA23" s="18">
        <f>Table1[[#This Row],[HGoalsF]]/Table1[[#This Row],[GoalsF]]</f>
        <v>0.57317073170731703</v>
      </c>
      <c r="AB23" s="18">
        <f>Table1[[#This Row],[AGoalsF]]/Table1[[#This Row],[GoalsF]]</f>
        <v>0.42682926829268292</v>
      </c>
      <c r="AC23">
        <v>82</v>
      </c>
      <c r="AD23">
        <v>74.786422000130202</v>
      </c>
      <c r="AE23">
        <v>123</v>
      </c>
      <c r="AF23">
        <v>102.4839308022943</v>
      </c>
      <c r="AG23">
        <v>82</v>
      </c>
      <c r="AH23">
        <v>41.99295103286903</v>
      </c>
      <c r="AI23">
        <v>-123</v>
      </c>
      <c r="AJ23">
        <v>-57.875487557426951</v>
      </c>
      <c r="AK23">
        <v>0</v>
      </c>
      <c r="AL23">
        <v>32.793470967261172</v>
      </c>
      <c r="AM23">
        <v>0</v>
      </c>
      <c r="AN23">
        <v>44.608443244867331</v>
      </c>
      <c r="AO23">
        <v>0</v>
      </c>
      <c r="AP23">
        <v>0</v>
      </c>
      <c r="AQ23">
        <v>705.52301828015948</v>
      </c>
      <c r="AR23">
        <v>0</v>
      </c>
      <c r="AS23">
        <v>0</v>
      </c>
      <c r="AT23">
        <v>838.15285496667366</v>
      </c>
      <c r="AU23">
        <v>0</v>
      </c>
      <c r="AV23">
        <v>0</v>
      </c>
      <c r="AW23">
        <v>294.97763194838979</v>
      </c>
      <c r="AX23">
        <v>0</v>
      </c>
      <c r="AY23">
        <v>0</v>
      </c>
      <c r="AZ23">
        <v>362.440935058013</v>
      </c>
      <c r="BA23">
        <v>0</v>
      </c>
      <c r="BB23">
        <v>0</v>
      </c>
      <c r="BC23">
        <v>899.36447885325492</v>
      </c>
      <c r="BD23">
        <v>0</v>
      </c>
      <c r="BE23">
        <v>0</v>
      </c>
      <c r="BF23">
        <v>876.64898150101521</v>
      </c>
      <c r="BG23">
        <v>0</v>
      </c>
      <c r="BH23">
        <v>0</v>
      </c>
      <c r="BI23">
        <v>124.1008334865214</v>
      </c>
      <c r="BJ23">
        <v>0</v>
      </c>
      <c r="BK23">
        <v>0</v>
      </c>
      <c r="BL23">
        <v>111.9953492873943</v>
      </c>
      <c r="BM23">
        <v>0</v>
      </c>
      <c r="BN23">
        <v>0</v>
      </c>
      <c r="BO23">
        <v>7.6420991454951999</v>
      </c>
      <c r="BP23">
        <v>0</v>
      </c>
      <c r="BQ23">
        <v>0</v>
      </c>
      <c r="BR23" s="25">
        <f>(Table1[[#This Row],[HWins]]*3+Table1[[#This Row],[HDraws]]*1)/(Table1[[#This Row],[xHWins]]*3+Table1[[#This Row],[xHDraws]]*1)</f>
        <v>0.95546337913219082</v>
      </c>
      <c r="BS23">
        <v>1.033664853411884</v>
      </c>
      <c r="BT23">
        <v>0.65716028853860797</v>
      </c>
      <c r="BU23">
        <v>1.206579292479202</v>
      </c>
      <c r="BV23">
        <v>12</v>
      </c>
      <c r="BW23">
        <v>6</v>
      </c>
      <c r="BX23">
        <v>16</v>
      </c>
      <c r="BY23">
        <v>11.60917870080503</v>
      </c>
      <c r="BZ23">
        <v>9.1301925947819988</v>
      </c>
      <c r="CA23">
        <v>13.260628704412969</v>
      </c>
      <c r="CB23">
        <f>(Table1[[#This Row],[AWins]]*3+Table1[[#This Row],[ADraws]]*1)/(Table1[[#This Row],[xAWins]]*3+Table1[[#This Row],[xADraws]]*1)</f>
        <v>0.97451469976165994</v>
      </c>
      <c r="CC23">
        <v>1.116812175505292</v>
      </c>
      <c r="CD23">
        <v>0.60469255388293275</v>
      </c>
      <c r="CE23">
        <v>1.130972570993553</v>
      </c>
      <c r="CF23">
        <v>8</v>
      </c>
      <c r="CG23">
        <v>5</v>
      </c>
      <c r="CH23">
        <v>21</v>
      </c>
      <c r="CI23">
        <v>7.1632456875575041</v>
      </c>
      <c r="CJ23">
        <v>8.2686647419309711</v>
      </c>
      <c r="CK23">
        <v>18.568089570511521</v>
      </c>
      <c r="CL23">
        <v>1.111815819721061</v>
      </c>
      <c r="CM23">
        <v>1.1236293649882561</v>
      </c>
      <c r="CN23">
        <v>1.0764847570989791</v>
      </c>
      <c r="CO23">
        <v>1.258940378848614</v>
      </c>
      <c r="CP23">
        <v>47</v>
      </c>
      <c r="CQ23">
        <v>42.273188747927378</v>
      </c>
      <c r="CR23">
        <v>50</v>
      </c>
      <c r="CS23">
        <v>44.498659040049731</v>
      </c>
      <c r="CT23">
        <v>35</v>
      </c>
      <c r="CU23">
        <v>32.513233252202816</v>
      </c>
      <c r="CV23">
        <v>73</v>
      </c>
      <c r="CW23">
        <v>57.985271762244537</v>
      </c>
    </row>
    <row r="24" spans="1:101" hidden="1" x14ac:dyDescent="0.45">
      <c r="A24" s="4" t="s">
        <v>111</v>
      </c>
      <c r="B24" t="s">
        <v>113</v>
      </c>
      <c r="C24">
        <v>0.83138673508741112</v>
      </c>
      <c r="D24">
        <v>63</v>
      </c>
      <c r="E24">
        <v>75.777008871059564</v>
      </c>
      <c r="F24">
        <v>68</v>
      </c>
      <c r="G24">
        <v>0.8885656990258004</v>
      </c>
      <c r="H24">
        <v>0.65284306342329412</v>
      </c>
      <c r="I24">
        <v>1.2792378229739561</v>
      </c>
      <c r="J24">
        <v>17</v>
      </c>
      <c r="K24">
        <v>12</v>
      </c>
      <c r="L24">
        <v>39</v>
      </c>
      <c r="M24">
        <v>19.13195616107885</v>
      </c>
      <c r="N24">
        <v>18.381140387822999</v>
      </c>
      <c r="O24">
        <v>30.486903451098161</v>
      </c>
      <c r="P24">
        <v>-52</v>
      </c>
      <c r="Q24">
        <v>-24.047625353463498</v>
      </c>
      <c r="R24">
        <v>1.874219234793586</v>
      </c>
      <c r="S24">
        <v>-29.82659388133008</v>
      </c>
      <c r="T24">
        <f>Table1[[#This Row],[rGoalsF]]+Table1[[#This Row],[rGoalsA]]</f>
        <v>2.322369655751809</v>
      </c>
      <c r="U24">
        <v>1.024620033002672</v>
      </c>
      <c r="V24">
        <v>1.297749622749137</v>
      </c>
      <c r="W24" s="18">
        <f>(Table1[[#This Row],[GoalsF]]+Table1[[#This Row],[GoalsA]])/Table1[[#This Row],[Matches]]</f>
        <v>3.0588235294117645</v>
      </c>
      <c r="X24" s="18">
        <f>(Table1[[#This Row],[xGoalsF]]+Table1[[#This Row],[xGoalsA]])/Table1[[#This Row],[Matches]]</f>
        <v>2.592635101233475</v>
      </c>
      <c r="Y24" s="18">
        <f>Table1[[#This Row],[HGoalsA]]/Table1[[#This Row],[GoalsA]]</f>
        <v>0.43846153846153846</v>
      </c>
      <c r="Z24" s="18">
        <f>Table1[[#This Row],[AGoalsA]]/Table1[[#This Row],[GoalsA]]</f>
        <v>0.56153846153846154</v>
      </c>
      <c r="AA24" s="18">
        <f>Table1[[#This Row],[HGoalsF]]/Table1[[#This Row],[GoalsF]]</f>
        <v>0.61538461538461542</v>
      </c>
      <c r="AB24" s="18">
        <f>Table1[[#This Row],[AGoalsF]]/Table1[[#This Row],[GoalsF]]</f>
        <v>0.38461538461538464</v>
      </c>
      <c r="AC24">
        <v>78</v>
      </c>
      <c r="AD24">
        <v>76.125780765206414</v>
      </c>
      <c r="AE24">
        <v>130</v>
      </c>
      <c r="AF24">
        <v>100.1734061186699</v>
      </c>
      <c r="AG24">
        <v>78</v>
      </c>
      <c r="AH24">
        <v>42.683557241875612</v>
      </c>
      <c r="AI24">
        <v>-130</v>
      </c>
      <c r="AJ24">
        <v>-56.33100183127732</v>
      </c>
      <c r="AK24">
        <v>0</v>
      </c>
      <c r="AL24">
        <v>33.442223523330803</v>
      </c>
      <c r="AM24">
        <v>0</v>
      </c>
      <c r="AN24">
        <v>43.842404287392597</v>
      </c>
      <c r="AO24">
        <v>0</v>
      </c>
      <c r="AP24">
        <v>0</v>
      </c>
      <c r="AQ24">
        <v>711.80155092786276</v>
      </c>
      <c r="AR24">
        <v>0</v>
      </c>
      <c r="AS24">
        <v>0</v>
      </c>
      <c r="AT24">
        <v>828.08673653251606</v>
      </c>
      <c r="AU24">
        <v>0</v>
      </c>
      <c r="AV24">
        <v>0</v>
      </c>
      <c r="AW24">
        <v>298.49138339266602</v>
      </c>
      <c r="AX24">
        <v>0</v>
      </c>
      <c r="AY24">
        <v>0</v>
      </c>
      <c r="AZ24">
        <v>357.79134286426631</v>
      </c>
      <c r="BA24">
        <v>0</v>
      </c>
      <c r="BB24">
        <v>0</v>
      </c>
      <c r="BC24">
        <v>897.67860128869893</v>
      </c>
      <c r="BD24">
        <v>0</v>
      </c>
      <c r="BE24">
        <v>0</v>
      </c>
      <c r="BF24">
        <v>877.83598659264044</v>
      </c>
      <c r="BG24">
        <v>0</v>
      </c>
      <c r="BH24">
        <v>0</v>
      </c>
      <c r="BI24">
        <v>123.22885157025721</v>
      </c>
      <c r="BJ24">
        <v>0</v>
      </c>
      <c r="BK24">
        <v>0</v>
      </c>
      <c r="BL24">
        <v>112.41661756971661</v>
      </c>
      <c r="BM24">
        <v>0</v>
      </c>
      <c r="BN24">
        <v>0</v>
      </c>
      <c r="BO24">
        <v>7.5872406276391242</v>
      </c>
      <c r="BP24">
        <v>0</v>
      </c>
      <c r="BQ24">
        <v>0</v>
      </c>
      <c r="BR24" s="24">
        <f>(Table1[[#This Row],[HWins]]*3+Table1[[#This Row],[HDraws]]*1)/(Table1[[#This Row],[xHWins]]*3+Table1[[#This Row],[xHDraws]]*1)</f>
        <v>0.86868490186676284</v>
      </c>
      <c r="BS24">
        <v>0.82520608591931577</v>
      </c>
      <c r="BT24">
        <v>1.031772300457459</v>
      </c>
      <c r="BU24">
        <v>1.148505531805964</v>
      </c>
      <c r="BV24">
        <v>10</v>
      </c>
      <c r="BW24">
        <v>10</v>
      </c>
      <c r="BX24">
        <v>14</v>
      </c>
      <c r="BY24">
        <v>12.11818498509928</v>
      </c>
      <c r="BZ24">
        <v>9.6920609281391634</v>
      </c>
      <c r="CA24">
        <v>12.18975408676156</v>
      </c>
      <c r="CB24">
        <f>(Table1[[#This Row],[AWins]]*3+Table1[[#This Row],[ADraws]]*1)/(Table1[[#This Row],[xAWins]]*3+Table1[[#This Row],[xADraws]]*1)</f>
        <v>0.77361910451622473</v>
      </c>
      <c r="CC24">
        <v>0.99803655185861584</v>
      </c>
      <c r="CD24">
        <v>0.2301739797961031</v>
      </c>
      <c r="CE24">
        <v>1.3663330556140121</v>
      </c>
      <c r="CF24">
        <v>7</v>
      </c>
      <c r="CG24">
        <v>2</v>
      </c>
      <c r="CH24">
        <v>25</v>
      </c>
      <c r="CI24">
        <v>7.0137711759795707</v>
      </c>
      <c r="CJ24">
        <v>8.6890794596838301</v>
      </c>
      <c r="CK24">
        <v>18.297149364336601</v>
      </c>
      <c r="CL24">
        <v>1.1136224874518821</v>
      </c>
      <c r="CM24">
        <v>1.3233791344641579</v>
      </c>
      <c r="CN24">
        <v>0.90845216040742238</v>
      </c>
      <c r="CO24">
        <v>1.278417447035425</v>
      </c>
      <c r="CP24">
        <v>48</v>
      </c>
      <c r="CQ24">
        <v>43.102577885105823</v>
      </c>
      <c r="CR24">
        <v>57</v>
      </c>
      <c r="CS24">
        <v>43.071557133987568</v>
      </c>
      <c r="CT24">
        <v>30</v>
      </c>
      <c r="CU24">
        <v>33.023202880100598</v>
      </c>
      <c r="CV24">
        <v>73</v>
      </c>
      <c r="CW24">
        <v>57.101848984682348</v>
      </c>
    </row>
    <row r="25" spans="1:101" hidden="1" x14ac:dyDescent="0.45">
      <c r="A25" t="s">
        <v>102</v>
      </c>
      <c r="B25" t="s">
        <v>113</v>
      </c>
      <c r="C25">
        <v>0.86084564156634613</v>
      </c>
      <c r="D25">
        <v>29</v>
      </c>
      <c r="E25">
        <v>33.687804874324783</v>
      </c>
      <c r="F25">
        <v>34</v>
      </c>
      <c r="G25">
        <v>0.84367946012005257</v>
      </c>
      <c r="H25">
        <v>0.90941798642162996</v>
      </c>
      <c r="I25">
        <v>1.1238497161840271</v>
      </c>
      <c r="J25">
        <v>7</v>
      </c>
      <c r="K25">
        <v>8</v>
      </c>
      <c r="L25">
        <v>19</v>
      </c>
      <c r="M25">
        <v>8.2969899480590943</v>
      </c>
      <c r="N25">
        <v>8.796835030147502</v>
      </c>
      <c r="O25">
        <v>16.906175021793409</v>
      </c>
      <c r="P25">
        <v>-30</v>
      </c>
      <c r="Q25">
        <v>-18.616102609246859</v>
      </c>
      <c r="R25">
        <v>-4.7099804848099538</v>
      </c>
      <c r="S25">
        <v>-6.6739169059431873</v>
      </c>
      <c r="T25">
        <f>Table1[[#This Row],[rGoalsF]]+Table1[[#This Row],[rGoalsA]]</f>
        <v>1.9909538663999551</v>
      </c>
      <c r="U25">
        <v>0.86810464691199007</v>
      </c>
      <c r="V25">
        <v>1.1228492194879649</v>
      </c>
      <c r="W25" s="18">
        <f>(Table1[[#This Row],[GoalsF]]+Table1[[#This Row],[GoalsA]])/Table1[[#This Row],[Matches]]</f>
        <v>2.7058823529411766</v>
      </c>
      <c r="X25" s="18">
        <f>(Table1[[#This Row],[xGoalsF]]+Table1[[#This Row],[xGoalsA]])/Table1[[#This Row],[Matches]]</f>
        <v>2.648119517025493</v>
      </c>
      <c r="Y25" s="18">
        <f>Table1[[#This Row],[HGoalsA]]/Table1[[#This Row],[GoalsA]]</f>
        <v>0.32786885245901637</v>
      </c>
      <c r="Z25" s="18">
        <f>Table1[[#This Row],[AGoalsA]]/Table1[[#This Row],[GoalsA]]</f>
        <v>0.67213114754098358</v>
      </c>
      <c r="AA25" s="18">
        <f>Table1[[#This Row],[HGoalsF]]/Table1[[#This Row],[GoalsF]]</f>
        <v>0.58064516129032262</v>
      </c>
      <c r="AB25" s="18">
        <f>Table1[[#This Row],[AGoalsF]]/Table1[[#This Row],[GoalsF]]</f>
        <v>0.41935483870967744</v>
      </c>
      <c r="AC25">
        <v>31</v>
      </c>
      <c r="AD25">
        <v>35.709980484809947</v>
      </c>
      <c r="AE25">
        <v>61</v>
      </c>
      <c r="AF25">
        <v>54.326083094056813</v>
      </c>
      <c r="AG25">
        <v>31</v>
      </c>
      <c r="AH25">
        <v>19.943098302068311</v>
      </c>
      <c r="AI25">
        <v>-61</v>
      </c>
      <c r="AJ25">
        <v>-30.6062097140858</v>
      </c>
      <c r="AK25">
        <v>0</v>
      </c>
      <c r="AL25">
        <v>15.766882182741639</v>
      </c>
      <c r="AM25">
        <v>0</v>
      </c>
      <c r="AN25">
        <v>23.719873379971009</v>
      </c>
      <c r="AO25">
        <v>0</v>
      </c>
      <c r="AP25">
        <v>0</v>
      </c>
      <c r="AQ25">
        <v>343.6296569450169</v>
      </c>
      <c r="AR25">
        <v>0</v>
      </c>
      <c r="AS25">
        <v>0</v>
      </c>
      <c r="AT25">
        <v>434.30234038724677</v>
      </c>
      <c r="AU25">
        <v>0</v>
      </c>
      <c r="AV25">
        <v>0</v>
      </c>
      <c r="AW25">
        <v>142.49270519114609</v>
      </c>
      <c r="AX25">
        <v>0</v>
      </c>
      <c r="AY25">
        <v>0</v>
      </c>
      <c r="AZ25">
        <v>188.37821321243999</v>
      </c>
      <c r="BA25">
        <v>0</v>
      </c>
      <c r="BB25">
        <v>0</v>
      </c>
      <c r="BC25">
        <v>449.97300254113679</v>
      </c>
      <c r="BD25">
        <v>0</v>
      </c>
      <c r="BE25">
        <v>0</v>
      </c>
      <c r="BF25">
        <v>435.08731269592278</v>
      </c>
      <c r="BG25">
        <v>0</v>
      </c>
      <c r="BH25">
        <v>0</v>
      </c>
      <c r="BI25">
        <v>62.92659050015736</v>
      </c>
      <c r="BJ25">
        <v>0</v>
      </c>
      <c r="BK25">
        <v>0</v>
      </c>
      <c r="BL25">
        <v>54.775255850378898</v>
      </c>
      <c r="BM25">
        <v>0</v>
      </c>
      <c r="BN25">
        <v>0</v>
      </c>
      <c r="BO25">
        <v>3.8557588106446521</v>
      </c>
      <c r="BP25">
        <v>0</v>
      </c>
      <c r="BQ25">
        <v>0</v>
      </c>
      <c r="BR25" s="24">
        <f>(Table1[[#This Row],[HWins]]*3+Table1[[#This Row],[HDraws]]*1)/(Table1[[#This Row],[xHWins]]*3+Table1[[#This Row],[xHDraws]]*1)</f>
        <v>1.0151466751569143</v>
      </c>
      <c r="BS25">
        <v>1.069947325244174</v>
      </c>
      <c r="BT25">
        <v>0.82499963012369848</v>
      </c>
      <c r="BU25">
        <v>1.0697213377124219</v>
      </c>
      <c r="BV25">
        <v>6</v>
      </c>
      <c r="BW25">
        <v>4</v>
      </c>
      <c r="BX25">
        <v>7</v>
      </c>
      <c r="BY25">
        <v>5.6077526981346812</v>
      </c>
      <c r="BZ25">
        <v>4.848487022230846</v>
      </c>
      <c r="CA25">
        <v>6.5437602796344736</v>
      </c>
      <c r="CB25">
        <f>(Table1[[#This Row],[AWins]]*3+Table1[[#This Row],[ADraws]]*1)/(Table1[[#This Row],[xAWins]]*3+Table1[[#This Row],[xADraws]]*1)</f>
        <v>0.58255369406932445</v>
      </c>
      <c r="CC25">
        <v>0.37185265079461011</v>
      </c>
      <c r="CD25">
        <v>1.013081924891063</v>
      </c>
      <c r="CE25">
        <v>1.1580312406507569</v>
      </c>
      <c r="CF25">
        <v>1</v>
      </c>
      <c r="CG25">
        <v>4</v>
      </c>
      <c r="CH25">
        <v>12</v>
      </c>
      <c r="CI25">
        <v>2.689237249924413</v>
      </c>
      <c r="CJ25">
        <v>3.9483480079166569</v>
      </c>
      <c r="CK25">
        <v>10.362414742158929</v>
      </c>
      <c r="CL25">
        <v>0.86845093057446376</v>
      </c>
      <c r="CM25">
        <v>0.89332859517147523</v>
      </c>
      <c r="CN25">
        <v>0.86762563287038119</v>
      </c>
      <c r="CO25">
        <v>1.2837410735725889</v>
      </c>
      <c r="CP25">
        <v>18</v>
      </c>
      <c r="CQ25">
        <v>20.726559631979828</v>
      </c>
      <c r="CR25">
        <v>20</v>
      </c>
      <c r="CS25">
        <v>22.388178446432669</v>
      </c>
      <c r="CT25">
        <v>13</v>
      </c>
      <c r="CU25">
        <v>14.98342085283012</v>
      </c>
      <c r="CV25">
        <v>41</v>
      </c>
      <c r="CW25">
        <v>31.937904647624141</v>
      </c>
    </row>
    <row r="27" spans="1:101" x14ac:dyDescent="0.45">
      <c r="W27">
        <f>2.57/2.48</f>
        <v>1.036290322580645</v>
      </c>
    </row>
    <row r="28" spans="1:101" x14ac:dyDescent="0.45">
      <c r="CR28" t="s">
        <v>135</v>
      </c>
      <c r="CS28" t="s">
        <v>134</v>
      </c>
      <c r="CT28" t="s">
        <v>142</v>
      </c>
    </row>
    <row r="29" spans="1:101" x14ac:dyDescent="0.45">
      <c r="X29" s="6"/>
      <c r="Z29" t="s">
        <v>0</v>
      </c>
      <c r="AA29" t="s">
        <v>126</v>
      </c>
      <c r="AK29" t="s">
        <v>0</v>
      </c>
      <c r="AL29" t="s">
        <v>128</v>
      </c>
      <c r="CQ29" t="s">
        <v>140</v>
      </c>
      <c r="CR29">
        <v>148</v>
      </c>
      <c r="CS29">
        <v>144</v>
      </c>
      <c r="CT29">
        <f>SUM(CR29:CS29)</f>
        <v>292</v>
      </c>
    </row>
    <row r="30" spans="1:101" x14ac:dyDescent="0.45">
      <c r="X30" s="6"/>
      <c r="Z30" t="s">
        <v>110</v>
      </c>
      <c r="AA30" s="6">
        <v>0.45454545454545453</v>
      </c>
      <c r="AK30" t="s">
        <v>97</v>
      </c>
      <c r="AL30" s="6">
        <v>0.37960339943342775</v>
      </c>
      <c r="CQ30" t="s">
        <v>141</v>
      </c>
      <c r="CR30" s="6">
        <f>CR29/292</f>
        <v>0.50684931506849318</v>
      </c>
      <c r="CS30" s="6">
        <f>CS29/292</f>
        <v>0.49315068493150682</v>
      </c>
    </row>
    <row r="31" spans="1:101" x14ac:dyDescent="0.45">
      <c r="X31" s="6"/>
      <c r="Z31" t="s">
        <v>103</v>
      </c>
      <c r="AA31" s="6">
        <v>0.50684931506849318</v>
      </c>
      <c r="AK31" t="s">
        <v>109</v>
      </c>
      <c r="AL31" s="6">
        <v>0.39067055393586003</v>
      </c>
    </row>
    <row r="32" spans="1:101" x14ac:dyDescent="0.45">
      <c r="X32" s="6"/>
      <c r="Z32" t="s">
        <v>92</v>
      </c>
      <c r="AA32" s="6">
        <v>0.51307189542483655</v>
      </c>
      <c r="AK32" t="s">
        <v>104</v>
      </c>
      <c r="AL32" s="6">
        <v>0.39233038348082594</v>
      </c>
    </row>
    <row r="33" spans="24:96" x14ac:dyDescent="0.45">
      <c r="X33" s="6"/>
      <c r="Z33" t="s">
        <v>116</v>
      </c>
      <c r="AA33" s="6">
        <v>0.51342281879194629</v>
      </c>
      <c r="AK33" t="s">
        <v>107</v>
      </c>
      <c r="AL33" s="6">
        <v>0.42281879194630873</v>
      </c>
    </row>
    <row r="34" spans="24:96" x14ac:dyDescent="0.45">
      <c r="X34" s="6"/>
      <c r="Z34" t="s">
        <v>96</v>
      </c>
      <c r="AA34" s="6">
        <v>0.51933701657458564</v>
      </c>
      <c r="AK34" t="s">
        <v>112</v>
      </c>
      <c r="AL34" s="6">
        <v>0.42857142857142855</v>
      </c>
    </row>
    <row r="35" spans="24:96" x14ac:dyDescent="0.45">
      <c r="X35" s="6"/>
      <c r="Z35" t="s">
        <v>106</v>
      </c>
      <c r="AA35" s="6">
        <v>0.52606635071090047</v>
      </c>
      <c r="AK35" t="s">
        <v>114</v>
      </c>
      <c r="AL35" s="6">
        <v>0.43220338983050849</v>
      </c>
      <c r="CN35" t="s">
        <v>143</v>
      </c>
      <c r="CO35" t="s">
        <v>80</v>
      </c>
      <c r="CP35" t="s">
        <v>82</v>
      </c>
      <c r="CQ35" t="s">
        <v>83</v>
      </c>
      <c r="CR35" t="s">
        <v>81</v>
      </c>
    </row>
    <row r="36" spans="24:96" x14ac:dyDescent="0.45">
      <c r="X36" s="6"/>
      <c r="Z36" t="s">
        <v>107</v>
      </c>
      <c r="AA36" s="6">
        <v>0.54200542005420049</v>
      </c>
      <c r="AK36" t="s">
        <v>100</v>
      </c>
      <c r="AL36" s="6">
        <v>0.43312101910828027</v>
      </c>
      <c r="CN36" t="s">
        <v>115</v>
      </c>
      <c r="CO36">
        <v>1.00563478110543</v>
      </c>
      <c r="CP36">
        <v>0.88715167654702509</v>
      </c>
      <c r="CQ36">
        <v>0.80877806894630444</v>
      </c>
      <c r="CR36">
        <v>0.98191124263616136</v>
      </c>
    </row>
    <row r="37" spans="24:96" x14ac:dyDescent="0.45">
      <c r="X37" s="6"/>
      <c r="Z37" t="s">
        <v>95</v>
      </c>
      <c r="AA37" s="6">
        <v>0.56756756756756754</v>
      </c>
      <c r="AK37" t="s">
        <v>103</v>
      </c>
      <c r="AL37" s="6">
        <v>0.43324250681198911</v>
      </c>
      <c r="CN37" t="s">
        <v>96</v>
      </c>
      <c r="CO37">
        <v>1.05416899738522</v>
      </c>
      <c r="CP37">
        <v>1.262388914910429</v>
      </c>
      <c r="CQ37">
        <v>0.88319090332166117</v>
      </c>
      <c r="CR37">
        <v>0.97522520045828953</v>
      </c>
    </row>
    <row r="38" spans="24:96" x14ac:dyDescent="0.45">
      <c r="X38" s="6"/>
      <c r="Z38" t="s">
        <v>114</v>
      </c>
      <c r="AA38" s="6">
        <v>0.57507082152974509</v>
      </c>
      <c r="AK38" t="s">
        <v>92</v>
      </c>
      <c r="AL38" s="6">
        <v>0.43596730245231607</v>
      </c>
      <c r="CN38" t="s">
        <v>95</v>
      </c>
      <c r="CO38">
        <v>0.9910863265938068</v>
      </c>
      <c r="CP38">
        <v>0.98379078576679735</v>
      </c>
      <c r="CQ38">
        <v>0.90958536089841513</v>
      </c>
      <c r="CR38">
        <v>1.003671012339814</v>
      </c>
    </row>
    <row r="39" spans="24:96" x14ac:dyDescent="0.45">
      <c r="X39" s="6"/>
      <c r="Z39" t="s">
        <v>109</v>
      </c>
      <c r="AA39" s="6">
        <v>0.58575197889182062</v>
      </c>
      <c r="AK39" t="s">
        <v>106</v>
      </c>
      <c r="AL39" s="6">
        <v>0.45422535211267606</v>
      </c>
      <c r="CN39" t="s">
        <v>116</v>
      </c>
      <c r="CO39">
        <v>0.80785657284096846</v>
      </c>
      <c r="CP39">
        <v>0.99267070514172451</v>
      </c>
      <c r="CQ39">
        <v>0.91301706446876008</v>
      </c>
      <c r="CR39">
        <v>1.0321333214327779</v>
      </c>
    </row>
    <row r="40" spans="24:96" x14ac:dyDescent="0.45">
      <c r="X40" s="6"/>
      <c r="Z40" t="s">
        <v>99</v>
      </c>
      <c r="AA40" s="6">
        <v>0.59069767441860466</v>
      </c>
      <c r="AK40" t="s">
        <v>95</v>
      </c>
      <c r="AL40" s="6">
        <v>0.45528455284552843</v>
      </c>
      <c r="CN40" t="s">
        <v>110</v>
      </c>
      <c r="CO40">
        <v>0.78749412857579071</v>
      </c>
      <c r="CP40">
        <v>1.1733463871818819</v>
      </c>
      <c r="CQ40">
        <v>0.94471041933128574</v>
      </c>
      <c r="CR40">
        <v>1.174754111411211</v>
      </c>
    </row>
    <row r="41" spans="24:96" x14ac:dyDescent="0.45">
      <c r="X41" s="6"/>
      <c r="Z41" t="s">
        <v>104</v>
      </c>
      <c r="AA41" s="6">
        <v>0.59903381642512077</v>
      </c>
      <c r="AK41" t="s">
        <v>96</v>
      </c>
      <c r="AL41" s="6">
        <v>0.45962732919254656</v>
      </c>
      <c r="CN41" t="s">
        <v>106</v>
      </c>
      <c r="CO41">
        <v>0.96521224269885786</v>
      </c>
      <c r="CP41">
        <v>1.1325698077434989</v>
      </c>
      <c r="CQ41">
        <v>0.95006695847557754</v>
      </c>
      <c r="CR41">
        <v>1.0234910153848</v>
      </c>
    </row>
    <row r="42" spans="24:96" x14ac:dyDescent="0.45">
      <c r="X42" s="6"/>
      <c r="Z42" t="s">
        <v>97</v>
      </c>
      <c r="AA42" s="6">
        <v>0.59940652818991103</v>
      </c>
      <c r="AK42" t="s">
        <v>99</v>
      </c>
      <c r="AL42" s="6">
        <v>0.46175637393767704</v>
      </c>
      <c r="CN42" t="s">
        <v>100</v>
      </c>
      <c r="CO42">
        <v>1.1290610207118741</v>
      </c>
      <c r="CP42">
        <v>0.97225683694319753</v>
      </c>
      <c r="CQ42">
        <v>0.95441669796172846</v>
      </c>
      <c r="CR42">
        <v>0.96562413862761975</v>
      </c>
    </row>
    <row r="43" spans="24:96" x14ac:dyDescent="0.45">
      <c r="X43" s="6"/>
      <c r="Z43" t="s">
        <v>112</v>
      </c>
      <c r="AA43" s="6">
        <v>0.60204081632653061</v>
      </c>
      <c r="AK43" t="s">
        <v>116</v>
      </c>
      <c r="AL43" s="6">
        <v>0.46525679758308158</v>
      </c>
      <c r="CN43" t="s">
        <v>92</v>
      </c>
      <c r="CO43">
        <v>0.90825080295274119</v>
      </c>
      <c r="CP43">
        <v>1.120008467397382</v>
      </c>
      <c r="CQ43">
        <v>0.96017251661881464</v>
      </c>
      <c r="CR43">
        <v>0.98255443654910313</v>
      </c>
    </row>
    <row r="44" spans="24:96" x14ac:dyDescent="0.45">
      <c r="X44" s="6"/>
      <c r="Z44" t="s">
        <v>115</v>
      </c>
      <c r="AA44" s="6">
        <v>0.60253164556962024</v>
      </c>
      <c r="AK44" t="s">
        <v>115</v>
      </c>
      <c r="AL44" s="6">
        <v>0.47808764940239046</v>
      </c>
      <c r="CN44" t="s">
        <v>103</v>
      </c>
      <c r="CO44">
        <v>0.84314490271700349</v>
      </c>
      <c r="CP44">
        <v>1.0656621900448691</v>
      </c>
      <c r="CQ44">
        <v>0.98493825831118709</v>
      </c>
      <c r="CR44">
        <v>0.98576844828087373</v>
      </c>
    </row>
    <row r="45" spans="24:96" x14ac:dyDescent="0.45">
      <c r="X45" s="6"/>
      <c r="Z45" t="s">
        <v>100</v>
      </c>
      <c r="AA45" s="6">
        <v>0.60533333333333328</v>
      </c>
      <c r="AK45" t="s">
        <v>110</v>
      </c>
      <c r="AL45" s="6">
        <v>0.4838709677419355</v>
      </c>
      <c r="CN45" t="s">
        <v>114</v>
      </c>
      <c r="CO45">
        <v>1.088456610376825</v>
      </c>
      <c r="CP45">
        <v>1.055866885848215</v>
      </c>
      <c r="CQ45">
        <v>1.0095987473563279</v>
      </c>
      <c r="CR45">
        <v>1.0046375649550681</v>
      </c>
    </row>
    <row r="46" spans="24:96" x14ac:dyDescent="0.45">
      <c r="X46" s="6"/>
      <c r="CN46" t="s">
        <v>107</v>
      </c>
      <c r="CO46">
        <v>0.923044308045322</v>
      </c>
      <c r="CP46">
        <v>1.002411796996697</v>
      </c>
      <c r="CQ46">
        <v>1.015893184710762</v>
      </c>
      <c r="CR46">
        <v>0.95552482125749405</v>
      </c>
    </row>
    <row r="47" spans="24:96" x14ac:dyDescent="0.45">
      <c r="X47" s="6"/>
      <c r="CN47" t="s">
        <v>99</v>
      </c>
      <c r="CO47">
        <v>1.179597525502674</v>
      </c>
      <c r="CP47">
        <v>1.1230352880558041</v>
      </c>
      <c r="CQ47">
        <v>1.046582442407102</v>
      </c>
      <c r="CR47">
        <v>1.223504663340196</v>
      </c>
    </row>
    <row r="48" spans="24:96" x14ac:dyDescent="0.45">
      <c r="X48" s="6"/>
      <c r="Z48" t="s">
        <v>0</v>
      </c>
      <c r="AA48" t="s">
        <v>127</v>
      </c>
      <c r="CN48" t="s">
        <v>112</v>
      </c>
      <c r="CO48">
        <v>1.145255118627585</v>
      </c>
      <c r="CP48">
        <v>1.0246117892630751</v>
      </c>
      <c r="CQ48">
        <v>1.071852149574323</v>
      </c>
      <c r="CR48">
        <v>1.09152692835886</v>
      </c>
    </row>
    <row r="49" spans="24:96" x14ac:dyDescent="0.45">
      <c r="X49" s="6"/>
      <c r="Z49" t="s">
        <v>100</v>
      </c>
      <c r="AA49" s="6">
        <v>0.39</v>
      </c>
      <c r="AL49" t="s">
        <v>82</v>
      </c>
      <c r="AO49" t="s">
        <v>83</v>
      </c>
      <c r="AS49" t="s">
        <v>130</v>
      </c>
      <c r="AT49" t="s">
        <v>129</v>
      </c>
      <c r="CN49" t="s">
        <v>97</v>
      </c>
      <c r="CO49">
        <v>0.99273180819259099</v>
      </c>
      <c r="CP49">
        <v>0.95113215293658038</v>
      </c>
      <c r="CQ49">
        <v>1.1195367423029401</v>
      </c>
      <c r="CR49">
        <v>0.94404369507266472</v>
      </c>
    </row>
    <row r="50" spans="24:96" x14ac:dyDescent="0.45">
      <c r="X50" s="6"/>
      <c r="Z50" t="s">
        <v>112</v>
      </c>
      <c r="AA50" s="6">
        <v>0.40096618357487923</v>
      </c>
      <c r="AK50" t="s">
        <v>108</v>
      </c>
      <c r="AL50">
        <v>0.66368009721674448</v>
      </c>
      <c r="AN50" t="s">
        <v>115</v>
      </c>
      <c r="AO50" s="6">
        <v>0.80877806894630444</v>
      </c>
      <c r="AS50" t="s">
        <v>110</v>
      </c>
      <c r="AT50" s="6">
        <v>0.5161290322580645</v>
      </c>
      <c r="CN50" t="s">
        <v>109</v>
      </c>
      <c r="CO50">
        <v>1.0833016823034021</v>
      </c>
      <c r="CP50">
        <v>1.0329183518321521</v>
      </c>
      <c r="CQ50">
        <v>1.124211999125956</v>
      </c>
      <c r="CR50">
        <v>0.9615119715927527</v>
      </c>
    </row>
    <row r="51" spans="24:96" x14ac:dyDescent="0.45">
      <c r="X51" s="6"/>
      <c r="Z51" t="s">
        <v>97</v>
      </c>
      <c r="AA51" s="6">
        <v>0.4</v>
      </c>
      <c r="AK51" t="s">
        <v>115</v>
      </c>
      <c r="AL51">
        <v>0.88715167654702509</v>
      </c>
      <c r="AN51" t="s">
        <v>96</v>
      </c>
      <c r="AO51" s="6">
        <v>0.88319090332166117</v>
      </c>
      <c r="AS51" t="s">
        <v>115</v>
      </c>
      <c r="AT51" s="6">
        <v>0.52191235059760954</v>
      </c>
      <c r="CN51" t="s">
        <v>104</v>
      </c>
      <c r="CO51">
        <v>1.0805497245299509</v>
      </c>
      <c r="CP51">
        <v>0.99817989043426036</v>
      </c>
      <c r="CQ51">
        <v>1.1911474584931141</v>
      </c>
      <c r="CR51">
        <v>1.0462874685839101</v>
      </c>
    </row>
    <row r="52" spans="24:96" x14ac:dyDescent="0.45">
      <c r="X52" s="6"/>
      <c r="Z52" t="s">
        <v>114</v>
      </c>
      <c r="AA52" s="6">
        <v>0.4</v>
      </c>
      <c r="AK52" t="s">
        <v>96</v>
      </c>
      <c r="AL52">
        <v>1.262388914910429</v>
      </c>
      <c r="AN52" t="s">
        <v>95</v>
      </c>
      <c r="AO52" s="6">
        <v>0.90958536089841513</v>
      </c>
      <c r="AS52" t="s">
        <v>116</v>
      </c>
      <c r="AT52" s="6">
        <v>0.53474320241691842</v>
      </c>
    </row>
    <row r="53" spans="24:96" x14ac:dyDescent="0.45">
      <c r="Z53" t="s">
        <v>104</v>
      </c>
      <c r="AA53" s="6">
        <v>0.4</v>
      </c>
      <c r="AK53" t="s">
        <v>95</v>
      </c>
      <c r="AL53">
        <v>0.98379078576679735</v>
      </c>
      <c r="AN53" t="s">
        <v>116</v>
      </c>
      <c r="AO53" s="6">
        <v>0.91301706446876008</v>
      </c>
      <c r="AS53" t="s">
        <v>99</v>
      </c>
      <c r="AT53" s="6">
        <v>0.5382436260623229</v>
      </c>
    </row>
    <row r="54" spans="24:96" x14ac:dyDescent="0.45">
      <c r="Z54" t="s">
        <v>99</v>
      </c>
      <c r="AA54" s="6">
        <v>0.41</v>
      </c>
      <c r="AK54" t="s">
        <v>100</v>
      </c>
      <c r="AL54">
        <v>0.97225683694319753</v>
      </c>
      <c r="AN54" t="s">
        <v>110</v>
      </c>
      <c r="AO54" s="6">
        <v>0.94471041933128574</v>
      </c>
      <c r="AS54" t="s">
        <v>96</v>
      </c>
      <c r="AT54" s="6">
        <v>0.54037267080745344</v>
      </c>
    </row>
    <row r="55" spans="24:96" x14ac:dyDescent="0.45">
      <c r="Z55" t="s">
        <v>115</v>
      </c>
      <c r="AA55" s="6">
        <v>0.41</v>
      </c>
      <c r="AK55" t="s">
        <v>116</v>
      </c>
      <c r="AL55">
        <v>0.99267070514172451</v>
      </c>
      <c r="AN55" t="s">
        <v>106</v>
      </c>
      <c r="AO55" s="6">
        <v>0.95006695847557754</v>
      </c>
      <c r="AS55" t="s">
        <v>95</v>
      </c>
      <c r="AT55" s="6">
        <v>0.54471544715447151</v>
      </c>
    </row>
    <row r="56" spans="24:96" x14ac:dyDescent="0.45">
      <c r="Z56" t="s">
        <v>109</v>
      </c>
      <c r="AA56" s="6">
        <v>0.42</v>
      </c>
      <c r="AK56" t="s">
        <v>92</v>
      </c>
      <c r="AL56">
        <v>1.120008467397382</v>
      </c>
      <c r="AN56" t="s">
        <v>100</v>
      </c>
      <c r="AO56" s="6">
        <v>0.95441669796172846</v>
      </c>
      <c r="AS56" t="s">
        <v>106</v>
      </c>
      <c r="AT56" s="6">
        <v>0.54577464788732399</v>
      </c>
    </row>
    <row r="57" spans="24:96" x14ac:dyDescent="0.45">
      <c r="Z57" t="s">
        <v>95</v>
      </c>
      <c r="AA57" s="6">
        <v>0.43</v>
      </c>
      <c r="AK57" t="s">
        <v>106</v>
      </c>
      <c r="AL57">
        <v>1.1325698077434989</v>
      </c>
      <c r="AN57" t="s">
        <v>92</v>
      </c>
      <c r="AO57" s="6">
        <v>0.96017251661881464</v>
      </c>
      <c r="AS57" t="s">
        <v>92</v>
      </c>
      <c r="AT57" s="6">
        <v>0.56403269754768393</v>
      </c>
    </row>
    <row r="58" spans="24:96" x14ac:dyDescent="0.45">
      <c r="Z58" t="s">
        <v>92</v>
      </c>
      <c r="AA58" s="6">
        <v>0.45901639344262296</v>
      </c>
      <c r="AK58" t="s">
        <v>103</v>
      </c>
      <c r="AL58">
        <v>1.0656621900448691</v>
      </c>
      <c r="AN58" t="s">
        <v>103</v>
      </c>
      <c r="AO58" s="6">
        <v>0.98493825831118709</v>
      </c>
      <c r="AS58" t="s">
        <v>103</v>
      </c>
      <c r="AT58" s="6">
        <v>0.56675749318801094</v>
      </c>
    </row>
    <row r="59" spans="24:96" x14ac:dyDescent="0.45">
      <c r="Z59" t="s">
        <v>107</v>
      </c>
      <c r="AA59" s="6">
        <v>0.47393364928909953</v>
      </c>
      <c r="AK59" t="s">
        <v>107</v>
      </c>
      <c r="AL59">
        <v>1.002411796996697</v>
      </c>
      <c r="AN59" t="s">
        <v>114</v>
      </c>
      <c r="AO59" s="6">
        <v>1.0095987473563279</v>
      </c>
      <c r="AS59" t="s">
        <v>100</v>
      </c>
      <c r="AT59" s="6">
        <v>0.56687898089171973</v>
      </c>
    </row>
    <row r="60" spans="24:96" x14ac:dyDescent="0.45">
      <c r="Z60" t="s">
        <v>106</v>
      </c>
      <c r="AA60" s="6">
        <v>0.48066298342541436</v>
      </c>
      <c r="AK60" t="s">
        <v>114</v>
      </c>
      <c r="AL60">
        <v>1.055866885848215</v>
      </c>
      <c r="AN60" t="s">
        <v>107</v>
      </c>
      <c r="AO60" s="6">
        <v>1.015893184710762</v>
      </c>
      <c r="AS60" t="s">
        <v>114</v>
      </c>
      <c r="AT60" s="6">
        <v>0.56779661016949157</v>
      </c>
    </row>
    <row r="61" spans="24:96" x14ac:dyDescent="0.45">
      <c r="Z61" t="s">
        <v>96</v>
      </c>
      <c r="AA61" s="6">
        <v>0.48657718120805371</v>
      </c>
      <c r="AK61" t="s">
        <v>98</v>
      </c>
      <c r="AL61">
        <v>1.1046379565585249</v>
      </c>
      <c r="AN61" t="s">
        <v>99</v>
      </c>
      <c r="AO61" s="6">
        <v>1.046582442407102</v>
      </c>
      <c r="AS61" t="s">
        <v>112</v>
      </c>
      <c r="AT61" s="6">
        <v>0.5714285714285714</v>
      </c>
    </row>
    <row r="62" spans="24:96" x14ac:dyDescent="0.45">
      <c r="Z62" t="s">
        <v>116</v>
      </c>
      <c r="AA62" s="6">
        <v>0.48692810457516339</v>
      </c>
      <c r="AK62" t="s">
        <v>110</v>
      </c>
      <c r="AL62">
        <v>1.1733463871818819</v>
      </c>
      <c r="AN62" t="s">
        <v>112</v>
      </c>
      <c r="AO62" s="6">
        <v>1.071852149574323</v>
      </c>
      <c r="AS62" t="s">
        <v>107</v>
      </c>
      <c r="AT62" s="6">
        <v>0.57718120805369133</v>
      </c>
    </row>
    <row r="63" spans="24:96" x14ac:dyDescent="0.45">
      <c r="Z63" t="s">
        <v>103</v>
      </c>
      <c r="AA63" s="6">
        <v>0.49315068493150682</v>
      </c>
      <c r="AK63" t="s">
        <v>97</v>
      </c>
      <c r="AL63">
        <v>0.95113215293658038</v>
      </c>
      <c r="AN63" t="s">
        <v>97</v>
      </c>
      <c r="AO63" s="6">
        <v>1.1195367423029401</v>
      </c>
      <c r="AS63" t="s">
        <v>104</v>
      </c>
      <c r="AT63" s="6">
        <v>0.60766961651917406</v>
      </c>
    </row>
    <row r="64" spans="24:96" x14ac:dyDescent="0.45">
      <c r="Z64" t="s">
        <v>110</v>
      </c>
      <c r="AA64" s="6">
        <v>0.54545454545454541</v>
      </c>
      <c r="AK64" t="s">
        <v>94</v>
      </c>
      <c r="AL64">
        <v>0.84903560377458165</v>
      </c>
      <c r="AN64" t="s">
        <v>109</v>
      </c>
      <c r="AO64" s="6">
        <v>1.124211999125956</v>
      </c>
      <c r="AS64" t="s">
        <v>109</v>
      </c>
      <c r="AT64" s="6">
        <v>0.60932944606413997</v>
      </c>
    </row>
    <row r="65" spans="37:46" x14ac:dyDescent="0.45">
      <c r="AK65" t="s">
        <v>109</v>
      </c>
      <c r="AL65">
        <v>1.0329183518321521</v>
      </c>
      <c r="AN65" t="s">
        <v>104</v>
      </c>
      <c r="AO65" s="6">
        <v>1.1911474584931141</v>
      </c>
      <c r="AS65" t="s">
        <v>97</v>
      </c>
      <c r="AT65" s="6">
        <v>0.6203966005665722</v>
      </c>
    </row>
    <row r="66" spans="37:46" x14ac:dyDescent="0.45">
      <c r="AK66" t="s">
        <v>105</v>
      </c>
      <c r="AL66">
        <v>1.1928084215913031</v>
      </c>
      <c r="AO66" s="6"/>
    </row>
    <row r="67" spans="37:46" x14ac:dyDescent="0.45">
      <c r="AK67" t="s">
        <v>112</v>
      </c>
      <c r="AL67">
        <v>1.0246117892630751</v>
      </c>
    </row>
    <row r="68" spans="37:46" x14ac:dyDescent="0.45">
      <c r="AK68" t="s">
        <v>99</v>
      </c>
      <c r="AL68">
        <v>1.1230352880558041</v>
      </c>
    </row>
    <row r="69" spans="37:46" x14ac:dyDescent="0.45">
      <c r="AK69" t="s">
        <v>102</v>
      </c>
      <c r="AL69">
        <v>0.86762563287038119</v>
      </c>
    </row>
    <row r="70" spans="37:46" x14ac:dyDescent="0.45">
      <c r="AK70" t="s">
        <v>93</v>
      </c>
      <c r="AL70">
        <v>1.040036079383801</v>
      </c>
    </row>
    <row r="71" spans="37:46" x14ac:dyDescent="0.45">
      <c r="AK71" t="s">
        <v>104</v>
      </c>
      <c r="AL71">
        <v>0.99817989043426036</v>
      </c>
      <c r="AO71" s="6"/>
    </row>
    <row r="72" spans="37:46" x14ac:dyDescent="0.45">
      <c r="AK72" t="s">
        <v>101</v>
      </c>
      <c r="AL72">
        <v>1.0764847570989791</v>
      </c>
      <c r="AO72" s="6"/>
    </row>
    <row r="73" spans="37:46" x14ac:dyDescent="0.45">
      <c r="AK73" t="s">
        <v>111</v>
      </c>
      <c r="AL73">
        <v>0.90845216040742238</v>
      </c>
      <c r="AO73" s="6"/>
    </row>
  </sheetData>
  <autoFilter ref="AS49:AT65" xr:uid="{00000000-0001-0000-0000-000000000000}">
    <sortState xmlns:xlrd2="http://schemas.microsoft.com/office/spreadsheetml/2017/richdata2" ref="AS50:AT65">
      <sortCondition ref="AT49:AT65"/>
    </sortState>
  </autoFilter>
  <phoneticPr fontId="3" type="noConversion"/>
  <conditionalFormatting sqref="C3:C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Y5 V23 V22:Y22 V21 V20:Y20 V18:V19 V17:AB17 V12:V16 V11:AB11 V6:V10 V3:V4 AA5:AB5 AA20:AB20 AA22:AB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8">
      <colorScale>
        <cfvo type="min"/>
        <cfvo type="percentile" val="50"/>
        <cfvo type="max"/>
        <color theme="0"/>
        <color rgb="FF0070C0"/>
        <color theme="0"/>
      </colorScale>
    </cfRule>
  </conditionalFormatting>
  <conditionalFormatting sqref="I3:I2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3:BS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C3:CC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3:BR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B3:CB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C8B5-91A8-47A5-86AF-165CC318650E}">
  <dimension ref="B5:J9"/>
  <sheetViews>
    <sheetView workbookViewId="0">
      <selection activeCell="D3" sqref="D3"/>
    </sheetView>
  </sheetViews>
  <sheetFormatPr defaultRowHeight="14.25" x14ac:dyDescent="0.45"/>
  <cols>
    <col min="3" max="5" width="10.59765625" customWidth="1"/>
    <col min="7" max="7" width="14.265625" customWidth="1"/>
    <col min="8" max="10" width="10.59765625" customWidth="1"/>
  </cols>
  <sheetData>
    <row r="5" spans="2:10" ht="14.65" thickBot="1" x14ac:dyDescent="0.5"/>
    <row r="6" spans="2:10" s="26" customFormat="1" ht="52.15" customHeight="1" thickTop="1" thickBot="1" x14ac:dyDescent="0.5">
      <c r="C6" s="27" t="s">
        <v>131</v>
      </c>
      <c r="D6" s="27" t="s">
        <v>132</v>
      </c>
      <c r="E6" s="27" t="s">
        <v>133</v>
      </c>
      <c r="H6" s="32" t="s">
        <v>136</v>
      </c>
      <c r="I6" s="32" t="s">
        <v>137</v>
      </c>
      <c r="J6" s="32" t="s">
        <v>133</v>
      </c>
    </row>
    <row r="7" spans="2:10" s="26" customFormat="1" ht="19.05" customHeight="1" thickTop="1" thickBot="1" x14ac:dyDescent="0.5">
      <c r="B7" s="27" t="s">
        <v>135</v>
      </c>
      <c r="C7" s="28">
        <v>43</v>
      </c>
      <c r="D7" s="28">
        <v>49.5</v>
      </c>
      <c r="E7" s="29">
        <f>C7/D7</f>
        <v>0.86868686868686873</v>
      </c>
      <c r="G7" s="30" t="s">
        <v>138</v>
      </c>
      <c r="H7" s="33">
        <v>148</v>
      </c>
      <c r="I7" s="33">
        <v>175.5</v>
      </c>
      <c r="J7" s="34">
        <f>H7/I7</f>
        <v>0.84330484330484334</v>
      </c>
    </row>
    <row r="8" spans="2:10" s="26" customFormat="1" ht="19.05" customHeight="1" thickTop="1" thickBot="1" x14ac:dyDescent="0.5">
      <c r="B8" s="27" t="s">
        <v>134</v>
      </c>
      <c r="C8" s="28">
        <v>46</v>
      </c>
      <c r="D8" s="28">
        <v>36.6</v>
      </c>
      <c r="E8" s="29">
        <f>C8/D8</f>
        <v>1.256830601092896</v>
      </c>
      <c r="G8" s="31" t="s">
        <v>139</v>
      </c>
      <c r="H8" s="33">
        <v>27</v>
      </c>
      <c r="I8" s="33">
        <v>45.2</v>
      </c>
      <c r="J8" s="34">
        <f>H8/I8</f>
        <v>0.59734513274336276</v>
      </c>
    </row>
    <row r="9" spans="2:10" ht="14.65" thickTop="1" x14ac:dyDescent="0.4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Eduardo González Meléndez</cp:lastModifiedBy>
  <dcterms:created xsi:type="dcterms:W3CDTF">2022-06-02T05:50:37Z</dcterms:created>
  <dcterms:modified xsi:type="dcterms:W3CDTF">2022-06-06T17:41:32Z</dcterms:modified>
</cp:coreProperties>
</file>