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FFC7E5D8-632D-4AB8-88D3-7A7CAE680F52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Dataframe" sheetId="1" r:id="rId1"/>
    <sheet name="Test" sheetId="15" r:id="rId2"/>
    <sheet name="Countrys" sheetId="9" r:id="rId3"/>
    <sheet name="Resumen" sheetId="2" r:id="rId4"/>
    <sheet name="1D&amp;2D" sheetId="13" r:id="rId5"/>
    <sheet name="1D&amp;2DCorrelations" sheetId="14" r:id="rId6"/>
    <sheet name="Fouls&amp;Cards UK" sheetId="11" r:id="rId7"/>
    <sheet name="Fouls&amp;Cards" sheetId="10" r:id="rId8"/>
    <sheet name="Top5" sheetId="8" r:id="rId9"/>
    <sheet name="ENG" sheetId="3" r:id="rId10"/>
    <sheet name="GER" sheetId="4" r:id="rId11"/>
    <sheet name="FRA" sheetId="5" r:id="rId12"/>
    <sheet name="SPA" sheetId="6" r:id="rId13"/>
    <sheet name="ITA" sheetId="7" r:id="rId14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76" i="1" l="1"/>
  <c r="AF676" i="1"/>
  <c r="Z670" i="1"/>
  <c r="Z669" i="1"/>
  <c r="V670" i="1"/>
  <c r="V669" i="1"/>
  <c r="Y670" i="1"/>
  <c r="Y669" i="1"/>
  <c r="W670" i="1"/>
  <c r="W669" i="1"/>
  <c r="X670" i="1"/>
  <c r="X669" i="1"/>
  <c r="A30" i="2" l="1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C40" i="15" l="1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G29" i="15" l="1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C690" i="1" l="1"/>
  <c r="AB690" i="1"/>
  <c r="AA690" i="1"/>
  <c r="Z690" i="1"/>
  <c r="V674" i="1"/>
  <c r="AB674" i="1" s="1"/>
  <c r="V675" i="1"/>
  <c r="AC675" i="1" s="1"/>
  <c r="V676" i="1"/>
  <c r="AC676" i="1" s="1"/>
  <c r="V677" i="1"/>
  <c r="Z677" i="1" s="1"/>
  <c r="V678" i="1"/>
  <c r="AC678" i="1" s="1"/>
  <c r="V679" i="1"/>
  <c r="AA679" i="1" s="1"/>
  <c r="V680" i="1"/>
  <c r="AA680" i="1" s="1"/>
  <c r="V681" i="1"/>
  <c r="AB681" i="1" s="1"/>
  <c r="V682" i="1"/>
  <c r="AA682" i="1" s="1"/>
  <c r="V683" i="1"/>
  <c r="AC683" i="1" s="1"/>
  <c r="V684" i="1"/>
  <c r="AC684" i="1" s="1"/>
  <c r="V685" i="1"/>
  <c r="Z685" i="1" s="1"/>
  <c r="V686" i="1"/>
  <c r="Z686" i="1" s="1"/>
  <c r="V687" i="1"/>
  <c r="AA687" i="1" s="1"/>
  <c r="V688" i="1"/>
  <c r="AA688" i="1" s="1"/>
  <c r="V689" i="1"/>
  <c r="AB689" i="1" s="1"/>
  <c r="V673" i="1"/>
  <c r="AC673" i="1" s="1"/>
  <c r="AD691" i="1"/>
  <c r="AC691" i="1"/>
  <c r="B666" i="1"/>
  <c r="AB691" i="1"/>
  <c r="AA691" i="1"/>
  <c r="AA685" i="1" l="1"/>
  <c r="AA675" i="1"/>
  <c r="Z680" i="1"/>
  <c r="AA677" i="1"/>
  <c r="Z676" i="1"/>
  <c r="Z675" i="1"/>
  <c r="AB688" i="1"/>
  <c r="Z688" i="1"/>
  <c r="AA686" i="1"/>
  <c r="AB684" i="1"/>
  <c r="AB680" i="1"/>
  <c r="AF691" i="1"/>
  <c r="Z684" i="1"/>
  <c r="AA683" i="1"/>
  <c r="AB676" i="1"/>
  <c r="Z683" i="1"/>
  <c r="AA678" i="1"/>
  <c r="AB687" i="1"/>
  <c r="AB679" i="1"/>
  <c r="AC689" i="1"/>
  <c r="AC681" i="1"/>
  <c r="Z682" i="1"/>
  <c r="Z674" i="1"/>
  <c r="AA684" i="1"/>
  <c r="AA676" i="1"/>
  <c r="AB686" i="1"/>
  <c r="AB678" i="1"/>
  <c r="AC688" i="1"/>
  <c r="AC680" i="1"/>
  <c r="AC682" i="1"/>
  <c r="Z689" i="1"/>
  <c r="Z681" i="1"/>
  <c r="AA673" i="1"/>
  <c r="AB685" i="1"/>
  <c r="AB677" i="1"/>
  <c r="AC687" i="1"/>
  <c r="AC679" i="1"/>
  <c r="AC674" i="1"/>
  <c r="Z673" i="1"/>
  <c r="AC686" i="1"/>
  <c r="Z687" i="1"/>
  <c r="Z679" i="1"/>
  <c r="AA689" i="1"/>
  <c r="AA681" i="1"/>
  <c r="AB673" i="1"/>
  <c r="AB683" i="1"/>
  <c r="AB675" i="1"/>
  <c r="AC685" i="1"/>
  <c r="AC677" i="1"/>
  <c r="AA674" i="1"/>
  <c r="Z678" i="1"/>
  <c r="AB682" i="1"/>
  <c r="H71" i="1"/>
  <c r="H236" i="1"/>
  <c r="H307" i="1"/>
  <c r="H301" i="1"/>
  <c r="H90" i="1"/>
  <c r="H192" i="1"/>
  <c r="H47" i="1"/>
  <c r="H120" i="1"/>
  <c r="H99" i="1"/>
  <c r="H604" i="1"/>
  <c r="H254" i="1"/>
  <c r="H51" i="1"/>
  <c r="H77" i="1"/>
  <c r="H253" i="1"/>
  <c r="H631" i="1"/>
  <c r="H408" i="1"/>
  <c r="H299" i="1"/>
  <c r="H549" i="1"/>
  <c r="H349" i="1"/>
  <c r="H510" i="1"/>
  <c r="H308" i="1"/>
  <c r="H409" i="1"/>
  <c r="H390" i="1"/>
  <c r="H297" i="1"/>
  <c r="H359" i="1"/>
  <c r="H311" i="1"/>
  <c r="H430" i="1"/>
  <c r="H645" i="1"/>
  <c r="H501" i="1"/>
  <c r="H607" i="1"/>
  <c r="H82" i="1"/>
  <c r="H404" i="1"/>
  <c r="H163" i="1"/>
  <c r="H96" i="1"/>
  <c r="H14" i="1"/>
  <c r="H374" i="1"/>
  <c r="H156" i="1"/>
  <c r="H542" i="1"/>
  <c r="H252" i="1"/>
  <c r="H67" i="1"/>
  <c r="H606" i="1"/>
  <c r="H76" i="1"/>
  <c r="H393" i="1"/>
  <c r="H555" i="1"/>
  <c r="H463" i="1"/>
  <c r="H425" i="1"/>
  <c r="H589" i="1"/>
  <c r="H79" i="1"/>
  <c r="H660" i="1"/>
  <c r="H52" i="1"/>
  <c r="H489" i="1"/>
  <c r="H630" i="1"/>
  <c r="H647" i="1"/>
  <c r="H625" i="1"/>
  <c r="H617" i="1"/>
  <c r="H34" i="1"/>
  <c r="H398" i="1"/>
  <c r="H86" i="1"/>
  <c r="H656" i="1"/>
  <c r="H443" i="1"/>
  <c r="H326" i="1"/>
  <c r="H615" i="1"/>
  <c r="H15" i="1"/>
  <c r="H612" i="1"/>
  <c r="H370" i="1"/>
  <c r="H105" i="1"/>
  <c r="H272" i="1"/>
  <c r="H639" i="1"/>
  <c r="H3" i="1"/>
  <c r="H24" i="1"/>
  <c r="H416" i="1"/>
  <c r="H622" i="1"/>
  <c r="H399" i="1"/>
  <c r="H65" i="1"/>
  <c r="H54" i="1"/>
  <c r="H373" i="1"/>
  <c r="H70" i="1"/>
  <c r="H25" i="1"/>
  <c r="H328" i="1"/>
  <c r="H188" i="1"/>
  <c r="H548" i="1"/>
  <c r="H541" i="1"/>
  <c r="H514" i="1"/>
  <c r="H531" i="1"/>
  <c r="H545" i="1"/>
  <c r="H498" i="1"/>
  <c r="H294" i="1"/>
  <c r="H414" i="1"/>
  <c r="H274" i="1"/>
  <c r="H29" i="1"/>
  <c r="H42" i="1"/>
  <c r="H338" i="1"/>
  <c r="H250" i="1"/>
  <c r="H583" i="1"/>
  <c r="H245" i="1"/>
  <c r="H420" i="1"/>
  <c r="H458" i="1"/>
  <c r="H411" i="1"/>
  <c r="H490" i="1"/>
  <c r="H342" i="1"/>
  <c r="H45" i="1"/>
  <c r="H83" i="1"/>
  <c r="H317" i="1"/>
  <c r="H28" i="1"/>
  <c r="H385" i="1"/>
  <c r="H153" i="1"/>
  <c r="H384" i="1"/>
  <c r="H227" i="1"/>
  <c r="H9" i="1"/>
  <c r="H361" i="1"/>
  <c r="H159" i="1"/>
  <c r="H149" i="1"/>
  <c r="H428" i="1"/>
  <c r="H2" i="1"/>
  <c r="H632" i="1"/>
  <c r="H95" i="1"/>
  <c r="H365" i="1"/>
  <c r="H588" i="1"/>
  <c r="H230" i="1"/>
  <c r="H289" i="1"/>
  <c r="H189" i="1"/>
  <c r="H300" i="1"/>
  <c r="H223" i="1"/>
  <c r="H495" i="1"/>
  <c r="H455" i="1"/>
  <c r="H87" i="1"/>
  <c r="H333" i="1"/>
  <c r="H182" i="1"/>
  <c r="H232" i="1"/>
  <c r="H282" i="1"/>
  <c r="H36" i="1"/>
  <c r="H520" i="1"/>
  <c r="H126" i="1"/>
  <c r="H461" i="1"/>
  <c r="H644" i="1"/>
  <c r="H413" i="1"/>
  <c r="H382" i="1"/>
  <c r="H270" i="1"/>
  <c r="H665" i="1"/>
  <c r="H469" i="1"/>
  <c r="H78" i="1"/>
  <c r="H456" i="1"/>
  <c r="H513" i="1"/>
  <c r="H148" i="1"/>
  <c r="H663" i="1"/>
  <c r="H111" i="1"/>
  <c r="H367" i="1"/>
  <c r="H198" i="1"/>
  <c r="H273" i="1"/>
  <c r="H565" i="1"/>
  <c r="H234" i="1"/>
  <c r="H121" i="1"/>
  <c r="H439" i="1"/>
  <c r="H133" i="1"/>
  <c r="H278" i="1"/>
  <c r="H145" i="1"/>
  <c r="H264" i="1"/>
  <c r="H449" i="1"/>
  <c r="H193" i="1"/>
  <c r="H98" i="1"/>
  <c r="H49" i="1"/>
  <c r="H258" i="1"/>
  <c r="H341" i="1"/>
  <c r="H207" i="1"/>
  <c r="H572" i="1"/>
  <c r="H620" i="1"/>
  <c r="H37" i="1"/>
  <c r="H471" i="1"/>
  <c r="H468" i="1"/>
  <c r="H169" i="1"/>
  <c r="H350" i="1"/>
  <c r="H515" i="1"/>
  <c r="H7" i="1"/>
  <c r="H599" i="1"/>
  <c r="H20" i="1"/>
  <c r="H8" i="1"/>
  <c r="H445" i="1"/>
  <c r="H499" i="1"/>
  <c r="H524" i="1"/>
  <c r="H427" i="1"/>
  <c r="H251" i="1"/>
  <c r="H477" i="1"/>
  <c r="H480" i="1"/>
  <c r="H516" i="1"/>
  <c r="H552" i="1"/>
  <c r="H380" i="1"/>
  <c r="H587" i="1"/>
  <c r="H343" i="1"/>
  <c r="H244" i="1"/>
  <c r="H447" i="1"/>
  <c r="H110" i="1"/>
  <c r="H241" i="1"/>
  <c r="H467" i="1"/>
  <c r="H638" i="1"/>
  <c r="H168" i="1"/>
  <c r="H440" i="1"/>
  <c r="H323" i="1"/>
  <c r="H462" i="1"/>
  <c r="H345" i="1"/>
  <c r="H315" i="1"/>
  <c r="H659" i="1"/>
  <c r="H491" i="1"/>
  <c r="H403" i="1"/>
  <c r="H505" i="1"/>
  <c r="H621" i="1"/>
  <c r="H202" i="1"/>
  <c r="H4" i="1"/>
  <c r="H664" i="1"/>
  <c r="H410" i="1"/>
  <c r="H546" i="1"/>
  <c r="H536" i="1"/>
  <c r="H560" i="1"/>
  <c r="H585" i="1"/>
  <c r="H550" i="1"/>
  <c r="H150" i="1"/>
  <c r="H180" i="1"/>
  <c r="H103" i="1"/>
  <c r="H649" i="1"/>
  <c r="H415" i="1"/>
  <c r="H412" i="1"/>
  <c r="H128" i="1"/>
  <c r="H277" i="1"/>
  <c r="H581" i="1"/>
  <c r="H158" i="1"/>
  <c r="H320" i="1"/>
  <c r="H528" i="1"/>
  <c r="H635" i="1"/>
  <c r="H354" i="1"/>
  <c r="H184" i="1"/>
  <c r="H476" i="1"/>
  <c r="H614" i="1"/>
  <c r="H18" i="1"/>
  <c r="H383" i="1"/>
  <c r="H654" i="1"/>
  <c r="H421" i="1"/>
  <c r="H646" i="1"/>
  <c r="H564" i="1"/>
  <c r="H124" i="1"/>
  <c r="H269" i="1"/>
  <c r="H62" i="1"/>
  <c r="H147" i="1"/>
  <c r="H539" i="1"/>
  <c r="H448" i="1"/>
  <c r="H220" i="1"/>
  <c r="H578" i="1"/>
  <c r="H353" i="1"/>
  <c r="H551" i="1"/>
  <c r="H97" i="1"/>
  <c r="H506" i="1"/>
  <c r="H377" i="1"/>
  <c r="H35" i="1"/>
  <c r="H616" i="1"/>
  <c r="H547" i="1"/>
  <c r="H521" i="1"/>
  <c r="H475" i="1"/>
  <c r="H364" i="1"/>
  <c r="H478" i="1"/>
  <c r="H22" i="1"/>
  <c r="H172" i="1"/>
  <c r="H271" i="1"/>
  <c r="H527" i="1"/>
  <c r="H186" i="1"/>
  <c r="H429" i="1"/>
  <c r="H636" i="1"/>
  <c r="H114" i="1"/>
  <c r="H298" i="1"/>
  <c r="H212" i="1"/>
  <c r="H533" i="1"/>
  <c r="H452" i="1"/>
  <c r="H400" i="1"/>
  <c r="H535" i="1"/>
  <c r="H579" i="1"/>
  <c r="H166" i="1"/>
  <c r="H482" i="1"/>
  <c r="H136" i="1"/>
  <c r="H243" i="1"/>
  <c r="H219" i="1"/>
  <c r="H518" i="1"/>
  <c r="H154" i="1"/>
  <c r="H205" i="1"/>
  <c r="H152" i="1"/>
  <c r="H19" i="1"/>
  <c r="H233" i="1"/>
  <c r="H142" i="1"/>
  <c r="H112" i="1"/>
  <c r="H650" i="1"/>
  <c r="H130" i="1"/>
  <c r="H10" i="1"/>
  <c r="H265" i="1"/>
  <c r="H661" i="1"/>
  <c r="H648" i="1"/>
  <c r="H651" i="1"/>
  <c r="H334" i="1"/>
  <c r="H397" i="1"/>
  <c r="H179" i="1"/>
  <c r="H479" i="1"/>
  <c r="H40" i="1"/>
  <c r="H608" i="1"/>
  <c r="H460" i="1"/>
  <c r="H164" i="1"/>
  <c r="H280" i="1"/>
  <c r="H296" i="1"/>
  <c r="H435" i="1"/>
  <c r="H226" i="1"/>
  <c r="H72" i="1"/>
  <c r="H143" i="1"/>
  <c r="H27" i="1"/>
  <c r="H422" i="1"/>
  <c r="H598" i="1"/>
  <c r="H139" i="1"/>
  <c r="H327" i="1"/>
  <c r="H224" i="1"/>
  <c r="H605" i="1"/>
  <c r="H122" i="1"/>
  <c r="H50" i="1"/>
  <c r="H267" i="1"/>
  <c r="H151" i="1"/>
  <c r="H165" i="1"/>
  <c r="H522" i="1"/>
  <c r="H23" i="1"/>
  <c r="H509" i="1"/>
  <c r="H318" i="1"/>
  <c r="H465" i="1"/>
  <c r="H502" i="1"/>
  <c r="H134" i="1"/>
  <c r="H574" i="1"/>
  <c r="H279" i="1"/>
  <c r="H81" i="1"/>
  <c r="H190" i="1"/>
  <c r="H652" i="1"/>
  <c r="H135" i="1"/>
  <c r="H624" i="1"/>
  <c r="H200" i="1"/>
  <c r="H562" i="1"/>
  <c r="H109" i="1"/>
  <c r="H571" i="1"/>
  <c r="H173" i="1"/>
  <c r="H584" i="1"/>
  <c r="H74" i="1"/>
  <c r="H432" i="1"/>
  <c r="H396" i="1"/>
  <c r="H44" i="1"/>
  <c r="H141" i="1"/>
  <c r="H626" i="1"/>
  <c r="H369" i="1"/>
  <c r="H176" i="1"/>
  <c r="H655" i="1"/>
  <c r="H433" i="1"/>
  <c r="H500" i="1"/>
  <c r="H603" i="1"/>
  <c r="H378" i="1"/>
  <c r="H84" i="1"/>
  <c r="H459" i="1"/>
  <c r="H352" i="1"/>
  <c r="H48" i="1"/>
  <c r="H387" i="1"/>
  <c r="H363" i="1"/>
  <c r="H493" i="1"/>
  <c r="H240" i="1"/>
  <c r="H580" i="1"/>
  <c r="H140" i="1"/>
  <c r="H602" i="1"/>
  <c r="H225" i="1"/>
  <c r="H360" i="1"/>
  <c r="H618" i="1"/>
  <c r="H210" i="1"/>
  <c r="H287" i="1"/>
  <c r="H66" i="1"/>
  <c r="H26" i="1"/>
  <c r="H532" i="1"/>
  <c r="H85" i="1"/>
  <c r="H484" i="1"/>
  <c r="H543" i="1"/>
  <c r="H12" i="1"/>
  <c r="H59" i="1"/>
  <c r="H218" i="1"/>
  <c r="H488" i="1"/>
  <c r="H55" i="1"/>
  <c r="H63" i="1"/>
  <c r="H187" i="1"/>
  <c r="H119" i="1"/>
  <c r="H570" i="1"/>
  <c r="H228" i="1"/>
  <c r="H144" i="1"/>
  <c r="H281" i="1"/>
  <c r="H91" i="1"/>
  <c r="H239" i="1"/>
  <c r="H216" i="1"/>
  <c r="H80" i="1"/>
  <c r="H174" i="1"/>
  <c r="H436" i="1"/>
  <c r="H60" i="1"/>
  <c r="H423" i="1"/>
  <c r="H131" i="1"/>
  <c r="H529" i="1"/>
  <c r="H238" i="1"/>
  <c r="H247" i="1"/>
  <c r="H464" i="1"/>
  <c r="H577" i="1"/>
  <c r="H407" i="1"/>
  <c r="H57" i="1"/>
  <c r="H259" i="1"/>
  <c r="H306" i="1"/>
  <c r="H653" i="1"/>
  <c r="H146" i="1"/>
  <c r="H69" i="1"/>
  <c r="H634" i="1"/>
  <c r="H68" i="1"/>
  <c r="H185" i="1"/>
  <c r="H340" i="1"/>
  <c r="H195" i="1"/>
  <c r="H395" i="1"/>
  <c r="H530" i="1"/>
  <c r="H283" i="1"/>
  <c r="H371" i="1"/>
  <c r="H628" i="1"/>
  <c r="H417" i="1"/>
  <c r="H46" i="1"/>
  <c r="H394" i="1"/>
  <c r="H554" i="1"/>
  <c r="H619" i="1"/>
  <c r="H13" i="1"/>
  <c r="H451" i="1"/>
  <c r="H402" i="1"/>
  <c r="H191" i="1"/>
  <c r="H561" i="1"/>
  <c r="H21" i="1"/>
  <c r="H569" i="1"/>
  <c r="H312" i="1"/>
  <c r="H576" i="1"/>
  <c r="H196" i="1"/>
  <c r="H595" i="1"/>
  <c r="H335" i="1"/>
  <c r="H355" i="1"/>
  <c r="H16" i="1"/>
  <c r="H206" i="1"/>
  <c r="H229" i="1"/>
  <c r="H248" i="1"/>
  <c r="H563" i="1"/>
  <c r="H534" i="1"/>
  <c r="H262" i="1"/>
  <c r="H596" i="1"/>
  <c r="H441" i="1"/>
  <c r="H32" i="1"/>
  <c r="H329" i="1"/>
  <c r="H11" i="1"/>
  <c r="H285" i="1"/>
  <c r="H557" i="1"/>
  <c r="H204" i="1"/>
  <c r="H419" i="1"/>
  <c r="H559" i="1"/>
  <c r="H137" i="1"/>
  <c r="H426" i="1"/>
  <c r="H222" i="1"/>
  <c r="H642" i="1"/>
  <c r="H161" i="1"/>
  <c r="H512" i="1"/>
  <c r="H556" i="1"/>
  <c r="H93" i="1"/>
  <c r="H237" i="1"/>
  <c r="H6" i="1"/>
  <c r="H497" i="1"/>
  <c r="H123" i="1"/>
  <c r="H401" i="1"/>
  <c r="H261" i="1"/>
  <c r="H481" i="1"/>
  <c r="H213" i="1"/>
  <c r="H637" i="1"/>
  <c r="H330" i="1"/>
  <c r="H597" i="1"/>
  <c r="H381" i="1"/>
  <c r="H388" i="1"/>
  <c r="H309" i="1"/>
  <c r="H92" i="1"/>
  <c r="H517" i="1"/>
  <c r="H260" i="1"/>
  <c r="H575" i="1"/>
  <c r="H339" i="1"/>
  <c r="H17" i="1"/>
  <c r="H525" i="1"/>
  <c r="H446" i="1"/>
  <c r="H275" i="1"/>
  <c r="H609" i="1"/>
  <c r="H5" i="1"/>
  <c r="H592" i="1"/>
  <c r="H358" i="1"/>
  <c r="H582" i="1"/>
  <c r="H337" i="1"/>
  <c r="H391" i="1"/>
  <c r="H266" i="1"/>
  <c r="H568" i="1"/>
  <c r="H376" i="1"/>
  <c r="H41" i="1"/>
  <c r="H487" i="1"/>
  <c r="H61" i="1"/>
  <c r="H305" i="1"/>
  <c r="H511" i="1"/>
  <c r="H332" i="1"/>
  <c r="H389" i="1"/>
  <c r="H101" i="1"/>
  <c r="H392" i="1"/>
  <c r="H444" i="1"/>
  <c r="H472" i="1"/>
  <c r="H178" i="1"/>
  <c r="H331" i="1"/>
  <c r="H276" i="1"/>
  <c r="H507" i="1"/>
  <c r="H336" i="1"/>
  <c r="H492" i="1"/>
  <c r="H362" i="1"/>
  <c r="H438" i="1"/>
  <c r="H519" i="1"/>
  <c r="H662" i="1"/>
  <c r="H431" i="1"/>
  <c r="H566" i="1"/>
  <c r="H30" i="1"/>
  <c r="H434" i="1"/>
  <c r="H38" i="1"/>
  <c r="H610" i="1"/>
  <c r="H319" i="1"/>
  <c r="H53" i="1"/>
  <c r="H33" i="1"/>
  <c r="H242" i="1"/>
  <c r="H643" i="1"/>
  <c r="H322" i="1"/>
  <c r="H405" i="1"/>
  <c r="H351" i="1"/>
  <c r="H594" i="1"/>
  <c r="H553" i="1"/>
  <c r="H56" i="1"/>
  <c r="H208" i="1"/>
  <c r="H406" i="1"/>
  <c r="H104" i="1"/>
  <c r="H310" i="1"/>
  <c r="H94" i="1"/>
  <c r="H75" i="1"/>
  <c r="H171" i="1"/>
  <c r="H474" i="1"/>
  <c r="H108" i="1"/>
  <c r="H613" i="1"/>
  <c r="H284" i="1"/>
  <c r="H221" i="1"/>
  <c r="H503" i="1"/>
  <c r="H623" i="1"/>
  <c r="H116" i="1"/>
  <c r="H288" i="1"/>
  <c r="H379" i="1"/>
  <c r="H486" i="1"/>
  <c r="H321" i="1"/>
  <c r="H356" i="1"/>
  <c r="H157" i="1"/>
  <c r="H209" i="1"/>
  <c r="H162" i="1"/>
  <c r="H290" i="1"/>
  <c r="H201" i="1"/>
  <c r="H470" i="1"/>
  <c r="H249" i="1"/>
  <c r="H424" i="1"/>
  <c r="H657" i="1"/>
  <c r="H601" i="1"/>
  <c r="H313" i="1"/>
  <c r="H160" i="1"/>
  <c r="H100" i="1"/>
  <c r="H138" i="1"/>
  <c r="H106" i="1"/>
  <c r="H268" i="1"/>
  <c r="H197" i="1"/>
  <c r="H586" i="1"/>
  <c r="H324" i="1"/>
  <c r="H88" i="1"/>
  <c r="H127" i="1"/>
  <c r="H167" i="1"/>
  <c r="H181" i="1"/>
  <c r="H325" i="1"/>
  <c r="H591" i="1"/>
  <c r="H155" i="1"/>
  <c r="H286" i="1"/>
  <c r="H291" i="1"/>
  <c r="H641" i="1"/>
  <c r="H89" i="1"/>
  <c r="H58" i="1"/>
  <c r="H366" i="1"/>
  <c r="H246" i="1"/>
  <c r="H368" i="1"/>
  <c r="H508" i="1"/>
  <c r="H256" i="1"/>
  <c r="H194" i="1"/>
  <c r="H348" i="1"/>
  <c r="H375" i="1"/>
  <c r="H526" i="1"/>
  <c r="H107" i="1"/>
  <c r="H293" i="1"/>
  <c r="H386" i="1"/>
  <c r="H418" i="1"/>
  <c r="H64" i="1"/>
  <c r="H183" i="1"/>
  <c r="H263" i="1"/>
  <c r="H466" i="1"/>
  <c r="H611" i="1"/>
  <c r="H302" i="1"/>
  <c r="H372" i="1"/>
  <c r="H494" i="1"/>
  <c r="H316" i="1"/>
  <c r="H303" i="1"/>
  <c r="H211" i="1"/>
  <c r="H457" i="1"/>
  <c r="H537" i="1"/>
  <c r="H453" i="1"/>
  <c r="H31" i="1"/>
  <c r="H540" i="1"/>
  <c r="H454" i="1"/>
  <c r="H118" i="1"/>
  <c r="H485" i="1"/>
  <c r="H231" i="1"/>
  <c r="H199" i="1"/>
  <c r="H235" i="1"/>
  <c r="H39" i="1"/>
  <c r="H113" i="1"/>
  <c r="H217" i="1"/>
  <c r="H314" i="1"/>
  <c r="H558" i="1"/>
  <c r="H504" i="1"/>
  <c r="H357" i="1"/>
  <c r="H292" i="1"/>
  <c r="H344" i="1"/>
  <c r="H43" i="1"/>
  <c r="H346" i="1"/>
  <c r="H117" i="1"/>
  <c r="H442" i="1"/>
  <c r="H567" i="1"/>
  <c r="H132" i="1"/>
  <c r="H437" i="1"/>
  <c r="H593" i="1"/>
  <c r="H115" i="1"/>
  <c r="H170" i="1"/>
  <c r="H600" i="1"/>
  <c r="H473" i="1"/>
  <c r="H544" i="1"/>
  <c r="H129" i="1"/>
  <c r="H496" i="1"/>
  <c r="H102" i="1"/>
  <c r="H295" i="1"/>
  <c r="H523" i="1"/>
  <c r="H175" i="1"/>
  <c r="H347" i="1"/>
  <c r="H214" i="1"/>
  <c r="H483" i="1"/>
  <c r="H538" i="1"/>
  <c r="H125" i="1"/>
  <c r="H573" i="1"/>
  <c r="H255" i="1"/>
  <c r="H450" i="1"/>
  <c r="H73" i="1"/>
  <c r="H257" i="1"/>
  <c r="H640" i="1"/>
  <c r="H304" i="1"/>
  <c r="H203" i="1"/>
  <c r="H590" i="1"/>
  <c r="H177" i="1"/>
  <c r="H633" i="1"/>
  <c r="H658" i="1"/>
  <c r="H627" i="1"/>
  <c r="H629" i="1"/>
  <c r="H215" i="1"/>
  <c r="AA71" i="1"/>
  <c r="AA236" i="1"/>
  <c r="AA307" i="1"/>
  <c r="AA301" i="1"/>
  <c r="AA90" i="1"/>
  <c r="AA192" i="1"/>
  <c r="AA47" i="1"/>
  <c r="AA120" i="1"/>
  <c r="AA99" i="1"/>
  <c r="AA604" i="1"/>
  <c r="AA254" i="1"/>
  <c r="AA51" i="1"/>
  <c r="AA77" i="1"/>
  <c r="AA253" i="1"/>
  <c r="AA631" i="1"/>
  <c r="AA408" i="1"/>
  <c r="AA299" i="1"/>
  <c r="AA549" i="1"/>
  <c r="AA349" i="1"/>
  <c r="AA510" i="1"/>
  <c r="AA308" i="1"/>
  <c r="AA409" i="1"/>
  <c r="AA390" i="1"/>
  <c r="AA297" i="1"/>
  <c r="AA359" i="1"/>
  <c r="AA311" i="1"/>
  <c r="AA430" i="1"/>
  <c r="AA645" i="1"/>
  <c r="AA501" i="1"/>
  <c r="AA607" i="1"/>
  <c r="AA82" i="1"/>
  <c r="AA404" i="1"/>
  <c r="AA163" i="1"/>
  <c r="AA96" i="1"/>
  <c r="AA14" i="1"/>
  <c r="AA374" i="1"/>
  <c r="AA156" i="1"/>
  <c r="AA542" i="1"/>
  <c r="AA252" i="1"/>
  <c r="AA67" i="1"/>
  <c r="AA606" i="1"/>
  <c r="AA76" i="1"/>
  <c r="AA393" i="1"/>
  <c r="AA555" i="1"/>
  <c r="AA463" i="1"/>
  <c r="AA425" i="1"/>
  <c r="AA589" i="1"/>
  <c r="AA79" i="1"/>
  <c r="AA660" i="1"/>
  <c r="AA52" i="1"/>
  <c r="AA489" i="1"/>
  <c r="AA630" i="1"/>
  <c r="AA647" i="1"/>
  <c r="AA625" i="1"/>
  <c r="AA617" i="1"/>
  <c r="AA34" i="1"/>
  <c r="AA398" i="1"/>
  <c r="AA86" i="1"/>
  <c r="AA656" i="1"/>
  <c r="AA443" i="1"/>
  <c r="AA326" i="1"/>
  <c r="AA615" i="1"/>
  <c r="AA15" i="1"/>
  <c r="AA612" i="1"/>
  <c r="AA370" i="1"/>
  <c r="AA105" i="1"/>
  <c r="AA272" i="1"/>
  <c r="AA639" i="1"/>
  <c r="AA3" i="1"/>
  <c r="AA24" i="1"/>
  <c r="AA416" i="1"/>
  <c r="AA622" i="1"/>
  <c r="AA399" i="1"/>
  <c r="AA65" i="1"/>
  <c r="AA54" i="1"/>
  <c r="AA373" i="1"/>
  <c r="AA70" i="1"/>
  <c r="AA25" i="1"/>
  <c r="AA328" i="1"/>
  <c r="AA188" i="1"/>
  <c r="AA548" i="1"/>
  <c r="AA541" i="1"/>
  <c r="AA514" i="1"/>
  <c r="AA531" i="1"/>
  <c r="AA545" i="1"/>
  <c r="AA498" i="1"/>
  <c r="AA294" i="1"/>
  <c r="AA414" i="1"/>
  <c r="AA274" i="1"/>
  <c r="AA29" i="1"/>
  <c r="AA42" i="1"/>
  <c r="AA338" i="1"/>
  <c r="AA250" i="1"/>
  <c r="AA583" i="1"/>
  <c r="AA245" i="1"/>
  <c r="AA420" i="1"/>
  <c r="AA458" i="1"/>
  <c r="AA411" i="1"/>
  <c r="AA490" i="1"/>
  <c r="AA342" i="1"/>
  <c r="AA45" i="1"/>
  <c r="AA83" i="1"/>
  <c r="AA317" i="1"/>
  <c r="AA28" i="1"/>
  <c r="AA385" i="1"/>
  <c r="AA153" i="1"/>
  <c r="AA384" i="1"/>
  <c r="AA227" i="1"/>
  <c r="AA9" i="1"/>
  <c r="AA361" i="1"/>
  <c r="AA159" i="1"/>
  <c r="AA149" i="1"/>
  <c r="AA428" i="1"/>
  <c r="AA2" i="1"/>
  <c r="AA632" i="1"/>
  <c r="AA95" i="1"/>
  <c r="AA365" i="1"/>
  <c r="AA588" i="1"/>
  <c r="AA230" i="1"/>
  <c r="AA289" i="1"/>
  <c r="AA189" i="1"/>
  <c r="AA300" i="1"/>
  <c r="AA223" i="1"/>
  <c r="AA495" i="1"/>
  <c r="AA455" i="1"/>
  <c r="AA87" i="1"/>
  <c r="AA333" i="1"/>
  <c r="AA182" i="1"/>
  <c r="AA232" i="1"/>
  <c r="AA282" i="1"/>
  <c r="AA36" i="1"/>
  <c r="AA520" i="1"/>
  <c r="AA126" i="1"/>
  <c r="AA461" i="1"/>
  <c r="AA644" i="1"/>
  <c r="AA413" i="1"/>
  <c r="AA382" i="1"/>
  <c r="AA270" i="1"/>
  <c r="AA665" i="1"/>
  <c r="AA469" i="1"/>
  <c r="AA78" i="1"/>
  <c r="AA456" i="1"/>
  <c r="AA513" i="1"/>
  <c r="AA148" i="1"/>
  <c r="AA663" i="1"/>
  <c r="AA111" i="1"/>
  <c r="AA367" i="1"/>
  <c r="AA198" i="1"/>
  <c r="AA273" i="1"/>
  <c r="AA565" i="1"/>
  <c r="AA234" i="1"/>
  <c r="AA121" i="1"/>
  <c r="AA439" i="1"/>
  <c r="AA133" i="1"/>
  <c r="AA278" i="1"/>
  <c r="AA145" i="1"/>
  <c r="AA264" i="1"/>
  <c r="AA449" i="1"/>
  <c r="AA193" i="1"/>
  <c r="AA98" i="1"/>
  <c r="AA49" i="1"/>
  <c r="AA258" i="1"/>
  <c r="AA341" i="1"/>
  <c r="AA207" i="1"/>
  <c r="AA572" i="1"/>
  <c r="AA620" i="1"/>
  <c r="AA37" i="1"/>
  <c r="AA471" i="1"/>
  <c r="AA468" i="1"/>
  <c r="AA169" i="1"/>
  <c r="AA350" i="1"/>
  <c r="AA515" i="1"/>
  <c r="AA7" i="1"/>
  <c r="AA599" i="1"/>
  <c r="AA20" i="1"/>
  <c r="AA8" i="1"/>
  <c r="AA445" i="1"/>
  <c r="AA499" i="1"/>
  <c r="AA524" i="1"/>
  <c r="AA427" i="1"/>
  <c r="AA251" i="1"/>
  <c r="AA477" i="1"/>
  <c r="AA480" i="1"/>
  <c r="AA516" i="1"/>
  <c r="AA552" i="1"/>
  <c r="AA380" i="1"/>
  <c r="AA587" i="1"/>
  <c r="AA343" i="1"/>
  <c r="AA244" i="1"/>
  <c r="AA447" i="1"/>
  <c r="AA110" i="1"/>
  <c r="AA241" i="1"/>
  <c r="AA467" i="1"/>
  <c r="AA638" i="1"/>
  <c r="AA168" i="1"/>
  <c r="AA440" i="1"/>
  <c r="AA323" i="1"/>
  <c r="AA462" i="1"/>
  <c r="AA345" i="1"/>
  <c r="AA315" i="1"/>
  <c r="AA659" i="1"/>
  <c r="AA491" i="1"/>
  <c r="AA403" i="1"/>
  <c r="AA505" i="1"/>
  <c r="AA621" i="1"/>
  <c r="AA202" i="1"/>
  <c r="AA4" i="1"/>
  <c r="AA664" i="1"/>
  <c r="AA410" i="1"/>
  <c r="AA546" i="1"/>
  <c r="AA536" i="1"/>
  <c r="AA560" i="1"/>
  <c r="AA585" i="1"/>
  <c r="AA550" i="1"/>
  <c r="AA150" i="1"/>
  <c r="AA180" i="1"/>
  <c r="AA103" i="1"/>
  <c r="AA649" i="1"/>
  <c r="AA415" i="1"/>
  <c r="AA412" i="1"/>
  <c r="AA128" i="1"/>
  <c r="AA277" i="1"/>
  <c r="AA581" i="1"/>
  <c r="AA158" i="1"/>
  <c r="AA320" i="1"/>
  <c r="AA528" i="1"/>
  <c r="AA635" i="1"/>
  <c r="AA354" i="1"/>
  <c r="AA184" i="1"/>
  <c r="AA476" i="1"/>
  <c r="AA614" i="1"/>
  <c r="AA18" i="1"/>
  <c r="AA383" i="1"/>
  <c r="AA654" i="1"/>
  <c r="AA421" i="1"/>
  <c r="AA646" i="1"/>
  <c r="AA564" i="1"/>
  <c r="AA124" i="1"/>
  <c r="AA269" i="1"/>
  <c r="AA62" i="1"/>
  <c r="AA147" i="1"/>
  <c r="AA539" i="1"/>
  <c r="AA448" i="1"/>
  <c r="AA220" i="1"/>
  <c r="AA578" i="1"/>
  <c r="AA353" i="1"/>
  <c r="AA551" i="1"/>
  <c r="AA97" i="1"/>
  <c r="AA506" i="1"/>
  <c r="AA377" i="1"/>
  <c r="AA35" i="1"/>
  <c r="AA616" i="1"/>
  <c r="AA547" i="1"/>
  <c r="AA521" i="1"/>
  <c r="AA475" i="1"/>
  <c r="AA364" i="1"/>
  <c r="AA478" i="1"/>
  <c r="AA22" i="1"/>
  <c r="AA172" i="1"/>
  <c r="AA271" i="1"/>
  <c r="AA527" i="1"/>
  <c r="AA186" i="1"/>
  <c r="AA429" i="1"/>
  <c r="AA636" i="1"/>
  <c r="AA114" i="1"/>
  <c r="AA298" i="1"/>
  <c r="AA212" i="1"/>
  <c r="AA533" i="1"/>
  <c r="AA452" i="1"/>
  <c r="AA400" i="1"/>
  <c r="AA535" i="1"/>
  <c r="AA579" i="1"/>
  <c r="AA166" i="1"/>
  <c r="AA482" i="1"/>
  <c r="AA136" i="1"/>
  <c r="AA243" i="1"/>
  <c r="AA219" i="1"/>
  <c r="AA518" i="1"/>
  <c r="AA154" i="1"/>
  <c r="AA205" i="1"/>
  <c r="AA152" i="1"/>
  <c r="AA19" i="1"/>
  <c r="AA233" i="1"/>
  <c r="AA142" i="1"/>
  <c r="AA112" i="1"/>
  <c r="AA650" i="1"/>
  <c r="AA130" i="1"/>
  <c r="AA10" i="1"/>
  <c r="AA265" i="1"/>
  <c r="AA661" i="1"/>
  <c r="AA648" i="1"/>
  <c r="AA651" i="1"/>
  <c r="AA334" i="1"/>
  <c r="AA397" i="1"/>
  <c r="AA179" i="1"/>
  <c r="AA479" i="1"/>
  <c r="AA40" i="1"/>
  <c r="AA608" i="1"/>
  <c r="AA460" i="1"/>
  <c r="AA164" i="1"/>
  <c r="AA280" i="1"/>
  <c r="AA296" i="1"/>
  <c r="AA435" i="1"/>
  <c r="AA226" i="1"/>
  <c r="AA72" i="1"/>
  <c r="AA143" i="1"/>
  <c r="AA27" i="1"/>
  <c r="AA422" i="1"/>
  <c r="AA598" i="1"/>
  <c r="AA139" i="1"/>
  <c r="AA327" i="1"/>
  <c r="AA224" i="1"/>
  <c r="AA605" i="1"/>
  <c r="AA122" i="1"/>
  <c r="AA50" i="1"/>
  <c r="AA267" i="1"/>
  <c r="AA151" i="1"/>
  <c r="AA165" i="1"/>
  <c r="AA522" i="1"/>
  <c r="AA23" i="1"/>
  <c r="AA509" i="1"/>
  <c r="AA318" i="1"/>
  <c r="AA465" i="1"/>
  <c r="AA502" i="1"/>
  <c r="AA134" i="1"/>
  <c r="AA574" i="1"/>
  <c r="AA279" i="1"/>
  <c r="AA81" i="1"/>
  <c r="AA190" i="1"/>
  <c r="AA652" i="1"/>
  <c r="AA135" i="1"/>
  <c r="AA624" i="1"/>
  <c r="AA200" i="1"/>
  <c r="AA562" i="1"/>
  <c r="AA109" i="1"/>
  <c r="AA571" i="1"/>
  <c r="AA173" i="1"/>
  <c r="AA584" i="1"/>
  <c r="AA74" i="1"/>
  <c r="AA432" i="1"/>
  <c r="AA396" i="1"/>
  <c r="AA44" i="1"/>
  <c r="AA141" i="1"/>
  <c r="AA626" i="1"/>
  <c r="AA369" i="1"/>
  <c r="AA176" i="1"/>
  <c r="AA655" i="1"/>
  <c r="AA433" i="1"/>
  <c r="AA500" i="1"/>
  <c r="AA603" i="1"/>
  <c r="AA378" i="1"/>
  <c r="AA84" i="1"/>
  <c r="AA459" i="1"/>
  <c r="AA352" i="1"/>
  <c r="AA48" i="1"/>
  <c r="AA387" i="1"/>
  <c r="AA363" i="1"/>
  <c r="AA493" i="1"/>
  <c r="AA240" i="1"/>
  <c r="AA580" i="1"/>
  <c r="AA140" i="1"/>
  <c r="AA602" i="1"/>
  <c r="AA225" i="1"/>
  <c r="AA360" i="1"/>
  <c r="AA618" i="1"/>
  <c r="AA210" i="1"/>
  <c r="AA287" i="1"/>
  <c r="AA66" i="1"/>
  <c r="AA26" i="1"/>
  <c r="AA532" i="1"/>
  <c r="AA85" i="1"/>
  <c r="AA484" i="1"/>
  <c r="AA543" i="1"/>
  <c r="AA12" i="1"/>
  <c r="AA59" i="1"/>
  <c r="AA218" i="1"/>
  <c r="AA488" i="1"/>
  <c r="AA55" i="1"/>
  <c r="AA63" i="1"/>
  <c r="AA187" i="1"/>
  <c r="AA119" i="1"/>
  <c r="AA570" i="1"/>
  <c r="AA228" i="1"/>
  <c r="AA144" i="1"/>
  <c r="AA281" i="1"/>
  <c r="AA91" i="1"/>
  <c r="AA239" i="1"/>
  <c r="AA216" i="1"/>
  <c r="AA80" i="1"/>
  <c r="AA174" i="1"/>
  <c r="AA436" i="1"/>
  <c r="AA60" i="1"/>
  <c r="AA423" i="1"/>
  <c r="AA131" i="1"/>
  <c r="AA529" i="1"/>
  <c r="AA238" i="1"/>
  <c r="AA247" i="1"/>
  <c r="AA464" i="1"/>
  <c r="AA577" i="1"/>
  <c r="AA407" i="1"/>
  <c r="AA57" i="1"/>
  <c r="AA259" i="1"/>
  <c r="AA306" i="1"/>
  <c r="AA653" i="1"/>
  <c r="AA146" i="1"/>
  <c r="AA69" i="1"/>
  <c r="AA634" i="1"/>
  <c r="AA68" i="1"/>
  <c r="AA185" i="1"/>
  <c r="AA340" i="1"/>
  <c r="AA195" i="1"/>
  <c r="AA395" i="1"/>
  <c r="AA530" i="1"/>
  <c r="AA283" i="1"/>
  <c r="AA371" i="1"/>
  <c r="AA628" i="1"/>
  <c r="AA417" i="1"/>
  <c r="AA46" i="1"/>
  <c r="AA394" i="1"/>
  <c r="AA554" i="1"/>
  <c r="AA619" i="1"/>
  <c r="AA13" i="1"/>
  <c r="AA451" i="1"/>
  <c r="AA402" i="1"/>
  <c r="AA191" i="1"/>
  <c r="AA561" i="1"/>
  <c r="AA21" i="1"/>
  <c r="AA569" i="1"/>
  <c r="AA312" i="1"/>
  <c r="AA576" i="1"/>
  <c r="AA196" i="1"/>
  <c r="AA595" i="1"/>
  <c r="AA335" i="1"/>
  <c r="AA355" i="1"/>
  <c r="AA16" i="1"/>
  <c r="AA206" i="1"/>
  <c r="AA229" i="1"/>
  <c r="AA248" i="1"/>
  <c r="AA563" i="1"/>
  <c r="AA534" i="1"/>
  <c r="AA262" i="1"/>
  <c r="AA596" i="1"/>
  <c r="AA441" i="1"/>
  <c r="AA32" i="1"/>
  <c r="AA329" i="1"/>
  <c r="AA11" i="1"/>
  <c r="AA285" i="1"/>
  <c r="AA557" i="1"/>
  <c r="AA204" i="1"/>
  <c r="AA419" i="1"/>
  <c r="AA559" i="1"/>
  <c r="AA137" i="1"/>
  <c r="AA426" i="1"/>
  <c r="AA222" i="1"/>
  <c r="AA642" i="1"/>
  <c r="AA161" i="1"/>
  <c r="AA512" i="1"/>
  <c r="AA556" i="1"/>
  <c r="AA93" i="1"/>
  <c r="AA237" i="1"/>
  <c r="AA6" i="1"/>
  <c r="AA497" i="1"/>
  <c r="AA123" i="1"/>
  <c r="AA401" i="1"/>
  <c r="AA261" i="1"/>
  <c r="AA481" i="1"/>
  <c r="AA213" i="1"/>
  <c r="AA637" i="1"/>
  <c r="AA330" i="1"/>
  <c r="AA597" i="1"/>
  <c r="AA381" i="1"/>
  <c r="AA388" i="1"/>
  <c r="AA309" i="1"/>
  <c r="AA92" i="1"/>
  <c r="AA517" i="1"/>
  <c r="AA260" i="1"/>
  <c r="AA575" i="1"/>
  <c r="AA339" i="1"/>
  <c r="AA17" i="1"/>
  <c r="AA525" i="1"/>
  <c r="AA446" i="1"/>
  <c r="AA275" i="1"/>
  <c r="AA609" i="1"/>
  <c r="AA5" i="1"/>
  <c r="AA592" i="1"/>
  <c r="AA358" i="1"/>
  <c r="AA582" i="1"/>
  <c r="AA337" i="1"/>
  <c r="AA391" i="1"/>
  <c r="AA266" i="1"/>
  <c r="AA568" i="1"/>
  <c r="AA376" i="1"/>
  <c r="AA41" i="1"/>
  <c r="AA487" i="1"/>
  <c r="AA61" i="1"/>
  <c r="AA305" i="1"/>
  <c r="AA511" i="1"/>
  <c r="AA332" i="1"/>
  <c r="AA389" i="1"/>
  <c r="AA101" i="1"/>
  <c r="AA392" i="1"/>
  <c r="AA444" i="1"/>
  <c r="AA472" i="1"/>
  <c r="AA178" i="1"/>
  <c r="AA331" i="1"/>
  <c r="AA276" i="1"/>
  <c r="AA507" i="1"/>
  <c r="AA336" i="1"/>
  <c r="AA492" i="1"/>
  <c r="AA362" i="1"/>
  <c r="AA438" i="1"/>
  <c r="AA519" i="1"/>
  <c r="AA662" i="1"/>
  <c r="AA431" i="1"/>
  <c r="AA566" i="1"/>
  <c r="AA30" i="1"/>
  <c r="AA434" i="1"/>
  <c r="AA38" i="1"/>
  <c r="AA610" i="1"/>
  <c r="AA319" i="1"/>
  <c r="AA53" i="1"/>
  <c r="AA33" i="1"/>
  <c r="AA242" i="1"/>
  <c r="AA643" i="1"/>
  <c r="AA322" i="1"/>
  <c r="AA405" i="1"/>
  <c r="AA351" i="1"/>
  <c r="AA594" i="1"/>
  <c r="AA553" i="1"/>
  <c r="AA56" i="1"/>
  <c r="AA208" i="1"/>
  <c r="AA406" i="1"/>
  <c r="AA104" i="1"/>
  <c r="AA310" i="1"/>
  <c r="AA94" i="1"/>
  <c r="AA75" i="1"/>
  <c r="AA171" i="1"/>
  <c r="AA474" i="1"/>
  <c r="AA108" i="1"/>
  <c r="AA613" i="1"/>
  <c r="AA284" i="1"/>
  <c r="AA221" i="1"/>
  <c r="AA503" i="1"/>
  <c r="AA623" i="1"/>
  <c r="AA116" i="1"/>
  <c r="AA288" i="1"/>
  <c r="AA379" i="1"/>
  <c r="AA486" i="1"/>
  <c r="AA321" i="1"/>
  <c r="AA356" i="1"/>
  <c r="AA157" i="1"/>
  <c r="AA209" i="1"/>
  <c r="AA162" i="1"/>
  <c r="AA290" i="1"/>
  <c r="AA201" i="1"/>
  <c r="AA470" i="1"/>
  <c r="AA249" i="1"/>
  <c r="AA424" i="1"/>
  <c r="AA657" i="1"/>
  <c r="AA601" i="1"/>
  <c r="AA313" i="1"/>
  <c r="AA160" i="1"/>
  <c r="AA100" i="1"/>
  <c r="AA138" i="1"/>
  <c r="AA106" i="1"/>
  <c r="AA268" i="1"/>
  <c r="AA197" i="1"/>
  <c r="AA586" i="1"/>
  <c r="AA324" i="1"/>
  <c r="AA88" i="1"/>
  <c r="AA127" i="1"/>
  <c r="AA167" i="1"/>
  <c r="AA181" i="1"/>
  <c r="AA325" i="1"/>
  <c r="AA591" i="1"/>
  <c r="AA155" i="1"/>
  <c r="AA286" i="1"/>
  <c r="AA291" i="1"/>
  <c r="AA641" i="1"/>
  <c r="AA89" i="1"/>
  <c r="AA58" i="1"/>
  <c r="AA366" i="1"/>
  <c r="AA246" i="1"/>
  <c r="AA368" i="1"/>
  <c r="AA508" i="1"/>
  <c r="AA256" i="1"/>
  <c r="AA194" i="1"/>
  <c r="AA348" i="1"/>
  <c r="AA375" i="1"/>
  <c r="AA526" i="1"/>
  <c r="AA107" i="1"/>
  <c r="AA293" i="1"/>
  <c r="AA386" i="1"/>
  <c r="AA418" i="1"/>
  <c r="AA64" i="1"/>
  <c r="AA183" i="1"/>
  <c r="AA263" i="1"/>
  <c r="AA466" i="1"/>
  <c r="AA611" i="1"/>
  <c r="AA302" i="1"/>
  <c r="AA372" i="1"/>
  <c r="AA494" i="1"/>
  <c r="AA316" i="1"/>
  <c r="AA303" i="1"/>
  <c r="AA211" i="1"/>
  <c r="AA457" i="1"/>
  <c r="AA537" i="1"/>
  <c r="AA453" i="1"/>
  <c r="AA31" i="1"/>
  <c r="AA540" i="1"/>
  <c r="AA454" i="1"/>
  <c r="AA118" i="1"/>
  <c r="AA485" i="1"/>
  <c r="AA231" i="1"/>
  <c r="AA199" i="1"/>
  <c r="AA235" i="1"/>
  <c r="AA39" i="1"/>
  <c r="AA113" i="1"/>
  <c r="AA217" i="1"/>
  <c r="AA314" i="1"/>
  <c r="AA558" i="1"/>
  <c r="AA504" i="1"/>
  <c r="AA357" i="1"/>
  <c r="AA292" i="1"/>
  <c r="AA344" i="1"/>
  <c r="AA43" i="1"/>
  <c r="AA346" i="1"/>
  <c r="AA117" i="1"/>
  <c r="AA442" i="1"/>
  <c r="AA567" i="1"/>
  <c r="AA132" i="1"/>
  <c r="AA437" i="1"/>
  <c r="AA593" i="1"/>
  <c r="AA115" i="1"/>
  <c r="AA170" i="1"/>
  <c r="AA600" i="1"/>
  <c r="AA473" i="1"/>
  <c r="AA544" i="1"/>
  <c r="AA129" i="1"/>
  <c r="AA496" i="1"/>
  <c r="AA102" i="1"/>
  <c r="AA295" i="1"/>
  <c r="AA523" i="1"/>
  <c r="AA175" i="1"/>
  <c r="AA347" i="1"/>
  <c r="AA214" i="1"/>
  <c r="AA483" i="1"/>
  <c r="AA538" i="1"/>
  <c r="AA125" i="1"/>
  <c r="AA573" i="1"/>
  <c r="AA255" i="1"/>
  <c r="AA450" i="1"/>
  <c r="AA73" i="1"/>
  <c r="AA257" i="1"/>
  <c r="AA640" i="1"/>
  <c r="AA304" i="1"/>
  <c r="AA203" i="1"/>
  <c r="AA590" i="1"/>
  <c r="AA177" i="1"/>
  <c r="AA633" i="1"/>
  <c r="AA658" i="1"/>
  <c r="AA627" i="1"/>
  <c r="AA629" i="1"/>
  <c r="AA215" i="1"/>
  <c r="Z71" i="1"/>
  <c r="Z236" i="1"/>
  <c r="Z307" i="1"/>
  <c r="Z301" i="1"/>
  <c r="Z90" i="1"/>
  <c r="Z192" i="1"/>
  <c r="Z47" i="1"/>
  <c r="Z120" i="1"/>
  <c r="Z99" i="1"/>
  <c r="Z604" i="1"/>
  <c r="Z254" i="1"/>
  <c r="Z51" i="1"/>
  <c r="Z77" i="1"/>
  <c r="Z253" i="1"/>
  <c r="Z631" i="1"/>
  <c r="Z408" i="1"/>
  <c r="Z299" i="1"/>
  <c r="Z549" i="1"/>
  <c r="Z349" i="1"/>
  <c r="Z510" i="1"/>
  <c r="Z308" i="1"/>
  <c r="Z409" i="1"/>
  <c r="Z390" i="1"/>
  <c r="Z297" i="1"/>
  <c r="Z359" i="1"/>
  <c r="Z311" i="1"/>
  <c r="Z430" i="1"/>
  <c r="Z645" i="1"/>
  <c r="Z501" i="1"/>
  <c r="Z607" i="1"/>
  <c r="Z82" i="1"/>
  <c r="Z404" i="1"/>
  <c r="Z163" i="1"/>
  <c r="Z96" i="1"/>
  <c r="Z14" i="1"/>
  <c r="Z374" i="1"/>
  <c r="Z156" i="1"/>
  <c r="Z542" i="1"/>
  <c r="Z252" i="1"/>
  <c r="Z67" i="1"/>
  <c r="Z606" i="1"/>
  <c r="Z76" i="1"/>
  <c r="Z393" i="1"/>
  <c r="Z555" i="1"/>
  <c r="Z463" i="1"/>
  <c r="Z425" i="1"/>
  <c r="Z589" i="1"/>
  <c r="Z79" i="1"/>
  <c r="Z660" i="1"/>
  <c r="Z52" i="1"/>
  <c r="Z489" i="1"/>
  <c r="Z630" i="1"/>
  <c r="Z647" i="1"/>
  <c r="Z625" i="1"/>
  <c r="Z617" i="1"/>
  <c r="Z34" i="1"/>
  <c r="Z398" i="1"/>
  <c r="Z86" i="1"/>
  <c r="Z656" i="1"/>
  <c r="Z443" i="1"/>
  <c r="Z326" i="1"/>
  <c r="Z615" i="1"/>
  <c r="Z15" i="1"/>
  <c r="Z612" i="1"/>
  <c r="Z370" i="1"/>
  <c r="Z105" i="1"/>
  <c r="Z272" i="1"/>
  <c r="Z639" i="1"/>
  <c r="Z3" i="1"/>
  <c r="Z24" i="1"/>
  <c r="Z416" i="1"/>
  <c r="Z622" i="1"/>
  <c r="Z399" i="1"/>
  <c r="Z65" i="1"/>
  <c r="Z54" i="1"/>
  <c r="Z373" i="1"/>
  <c r="Z70" i="1"/>
  <c r="Z25" i="1"/>
  <c r="Z328" i="1"/>
  <c r="Z188" i="1"/>
  <c r="Z548" i="1"/>
  <c r="Z541" i="1"/>
  <c r="Z514" i="1"/>
  <c r="Z531" i="1"/>
  <c r="Z545" i="1"/>
  <c r="Z498" i="1"/>
  <c r="Z294" i="1"/>
  <c r="Z414" i="1"/>
  <c r="Z274" i="1"/>
  <c r="Z29" i="1"/>
  <c r="Z42" i="1"/>
  <c r="Z338" i="1"/>
  <c r="Z250" i="1"/>
  <c r="Z583" i="1"/>
  <c r="Z245" i="1"/>
  <c r="Z420" i="1"/>
  <c r="Z458" i="1"/>
  <c r="Z411" i="1"/>
  <c r="Z490" i="1"/>
  <c r="Z342" i="1"/>
  <c r="Z45" i="1"/>
  <c r="Z83" i="1"/>
  <c r="Z317" i="1"/>
  <c r="Z28" i="1"/>
  <c r="Z385" i="1"/>
  <c r="Z153" i="1"/>
  <c r="Z384" i="1"/>
  <c r="Z227" i="1"/>
  <c r="Z9" i="1"/>
  <c r="Z361" i="1"/>
  <c r="Z159" i="1"/>
  <c r="Z149" i="1"/>
  <c r="Z428" i="1"/>
  <c r="Z2" i="1"/>
  <c r="Z632" i="1"/>
  <c r="Z95" i="1"/>
  <c r="Z365" i="1"/>
  <c r="Z588" i="1"/>
  <c r="Z230" i="1"/>
  <c r="Z289" i="1"/>
  <c r="Z189" i="1"/>
  <c r="Z300" i="1"/>
  <c r="Z223" i="1"/>
  <c r="Z495" i="1"/>
  <c r="Z455" i="1"/>
  <c r="Z87" i="1"/>
  <c r="Z333" i="1"/>
  <c r="Z182" i="1"/>
  <c r="Z232" i="1"/>
  <c r="Z282" i="1"/>
  <c r="Z36" i="1"/>
  <c r="Z520" i="1"/>
  <c r="Z126" i="1"/>
  <c r="Z461" i="1"/>
  <c r="Z644" i="1"/>
  <c r="Z413" i="1"/>
  <c r="Z382" i="1"/>
  <c r="Z270" i="1"/>
  <c r="Z665" i="1"/>
  <c r="Z469" i="1"/>
  <c r="Z78" i="1"/>
  <c r="Z456" i="1"/>
  <c r="Z513" i="1"/>
  <c r="Z148" i="1"/>
  <c r="Z663" i="1"/>
  <c r="Z111" i="1"/>
  <c r="Z367" i="1"/>
  <c r="Z198" i="1"/>
  <c r="Z273" i="1"/>
  <c r="Z565" i="1"/>
  <c r="Z234" i="1"/>
  <c r="Z121" i="1"/>
  <c r="Z439" i="1"/>
  <c r="Z133" i="1"/>
  <c r="Z278" i="1"/>
  <c r="Z145" i="1"/>
  <c r="Z264" i="1"/>
  <c r="Z449" i="1"/>
  <c r="Z193" i="1"/>
  <c r="Z98" i="1"/>
  <c r="Z49" i="1"/>
  <c r="Z258" i="1"/>
  <c r="Z341" i="1"/>
  <c r="Z207" i="1"/>
  <c r="Z572" i="1"/>
  <c r="Z620" i="1"/>
  <c r="Z37" i="1"/>
  <c r="Z471" i="1"/>
  <c r="Z468" i="1"/>
  <c r="Z169" i="1"/>
  <c r="Z350" i="1"/>
  <c r="Z515" i="1"/>
  <c r="Z7" i="1"/>
  <c r="Z599" i="1"/>
  <c r="Z20" i="1"/>
  <c r="Z8" i="1"/>
  <c r="Z445" i="1"/>
  <c r="Z499" i="1"/>
  <c r="Z524" i="1"/>
  <c r="Z427" i="1"/>
  <c r="Z251" i="1"/>
  <c r="Z477" i="1"/>
  <c r="Z480" i="1"/>
  <c r="Z516" i="1"/>
  <c r="Z552" i="1"/>
  <c r="Z380" i="1"/>
  <c r="Z587" i="1"/>
  <c r="Z343" i="1"/>
  <c r="Z244" i="1"/>
  <c r="Z447" i="1"/>
  <c r="Z110" i="1"/>
  <c r="Z241" i="1"/>
  <c r="Z467" i="1"/>
  <c r="Z638" i="1"/>
  <c r="Z168" i="1"/>
  <c r="Z440" i="1"/>
  <c r="Z323" i="1"/>
  <c r="Z462" i="1"/>
  <c r="Z345" i="1"/>
  <c r="Z315" i="1"/>
  <c r="Z659" i="1"/>
  <c r="Z491" i="1"/>
  <c r="Z403" i="1"/>
  <c r="Z505" i="1"/>
  <c r="Z621" i="1"/>
  <c r="Z202" i="1"/>
  <c r="Z4" i="1"/>
  <c r="Z664" i="1"/>
  <c r="Z410" i="1"/>
  <c r="Z546" i="1"/>
  <c r="Z536" i="1"/>
  <c r="Z560" i="1"/>
  <c r="Z585" i="1"/>
  <c r="Z550" i="1"/>
  <c r="Z150" i="1"/>
  <c r="Z180" i="1"/>
  <c r="Z103" i="1"/>
  <c r="Z649" i="1"/>
  <c r="Z415" i="1"/>
  <c r="Z412" i="1"/>
  <c r="Z128" i="1"/>
  <c r="Z277" i="1"/>
  <c r="Z581" i="1"/>
  <c r="Z158" i="1"/>
  <c r="Z320" i="1"/>
  <c r="Z528" i="1"/>
  <c r="Z635" i="1"/>
  <c r="Z354" i="1"/>
  <c r="Z184" i="1"/>
  <c r="Z476" i="1"/>
  <c r="Z614" i="1"/>
  <c r="Z18" i="1"/>
  <c r="Z383" i="1"/>
  <c r="Z654" i="1"/>
  <c r="Z421" i="1"/>
  <c r="Z646" i="1"/>
  <c r="Z564" i="1"/>
  <c r="Z124" i="1"/>
  <c r="Z269" i="1"/>
  <c r="Z62" i="1"/>
  <c r="Z147" i="1"/>
  <c r="Z539" i="1"/>
  <c r="Z448" i="1"/>
  <c r="Z220" i="1"/>
  <c r="Z578" i="1"/>
  <c r="Z353" i="1"/>
  <c r="Z551" i="1"/>
  <c r="Z97" i="1"/>
  <c r="Z506" i="1"/>
  <c r="Z377" i="1"/>
  <c r="Z35" i="1"/>
  <c r="Z616" i="1"/>
  <c r="Z547" i="1"/>
  <c r="Z521" i="1"/>
  <c r="Z475" i="1"/>
  <c r="Z364" i="1"/>
  <c r="Z478" i="1"/>
  <c r="Z22" i="1"/>
  <c r="Z172" i="1"/>
  <c r="Z271" i="1"/>
  <c r="Z527" i="1"/>
  <c r="Z186" i="1"/>
  <c r="Z429" i="1"/>
  <c r="Z636" i="1"/>
  <c r="Z114" i="1"/>
  <c r="Z298" i="1"/>
  <c r="Z212" i="1"/>
  <c r="Z533" i="1"/>
  <c r="Z452" i="1"/>
  <c r="Z400" i="1"/>
  <c r="Z535" i="1"/>
  <c r="Z579" i="1"/>
  <c r="Z166" i="1"/>
  <c r="Z482" i="1"/>
  <c r="Z136" i="1"/>
  <c r="Z243" i="1"/>
  <c r="Z219" i="1"/>
  <c r="Z518" i="1"/>
  <c r="Z154" i="1"/>
  <c r="Z205" i="1"/>
  <c r="Z152" i="1"/>
  <c r="Z19" i="1"/>
  <c r="Z233" i="1"/>
  <c r="Z142" i="1"/>
  <c r="Z112" i="1"/>
  <c r="Z650" i="1"/>
  <c r="Z130" i="1"/>
  <c r="Z10" i="1"/>
  <c r="Z265" i="1"/>
  <c r="Z661" i="1"/>
  <c r="Z648" i="1"/>
  <c r="Z651" i="1"/>
  <c r="Z334" i="1"/>
  <c r="Z397" i="1"/>
  <c r="Z179" i="1"/>
  <c r="Z479" i="1"/>
  <c r="Z40" i="1"/>
  <c r="Z608" i="1"/>
  <c r="Z460" i="1"/>
  <c r="Z164" i="1"/>
  <c r="Z280" i="1"/>
  <c r="Z296" i="1"/>
  <c r="Z435" i="1"/>
  <c r="Z226" i="1"/>
  <c r="Z72" i="1"/>
  <c r="Z143" i="1"/>
  <c r="Z27" i="1"/>
  <c r="Z422" i="1"/>
  <c r="Z598" i="1"/>
  <c r="Z139" i="1"/>
  <c r="Z327" i="1"/>
  <c r="Z224" i="1"/>
  <c r="Z605" i="1"/>
  <c r="Z122" i="1"/>
  <c r="Z50" i="1"/>
  <c r="Z267" i="1"/>
  <c r="Z151" i="1"/>
  <c r="Z165" i="1"/>
  <c r="Z522" i="1"/>
  <c r="Z23" i="1"/>
  <c r="Z509" i="1"/>
  <c r="Z318" i="1"/>
  <c r="Z465" i="1"/>
  <c r="Z502" i="1"/>
  <c r="Z134" i="1"/>
  <c r="Z574" i="1"/>
  <c r="Z279" i="1"/>
  <c r="Z81" i="1"/>
  <c r="Z190" i="1"/>
  <c r="Z652" i="1"/>
  <c r="Z135" i="1"/>
  <c r="Z624" i="1"/>
  <c r="Z200" i="1"/>
  <c r="Z562" i="1"/>
  <c r="Z109" i="1"/>
  <c r="Z571" i="1"/>
  <c r="Z173" i="1"/>
  <c r="Z584" i="1"/>
  <c r="Z74" i="1"/>
  <c r="Z432" i="1"/>
  <c r="Z396" i="1"/>
  <c r="Z44" i="1"/>
  <c r="Z141" i="1"/>
  <c r="Z626" i="1"/>
  <c r="Z369" i="1"/>
  <c r="Z176" i="1"/>
  <c r="Z655" i="1"/>
  <c r="Z433" i="1"/>
  <c r="Z500" i="1"/>
  <c r="Z603" i="1"/>
  <c r="Z378" i="1"/>
  <c r="Z84" i="1"/>
  <c r="Z459" i="1"/>
  <c r="Z352" i="1"/>
  <c r="Z48" i="1"/>
  <c r="Z387" i="1"/>
  <c r="Z363" i="1"/>
  <c r="Z493" i="1"/>
  <c r="Z240" i="1"/>
  <c r="Z580" i="1"/>
  <c r="Z140" i="1"/>
  <c r="Z602" i="1"/>
  <c r="Z225" i="1"/>
  <c r="Z360" i="1"/>
  <c r="Z618" i="1"/>
  <c r="Z210" i="1"/>
  <c r="Z287" i="1"/>
  <c r="Z66" i="1"/>
  <c r="Z26" i="1"/>
  <c r="Z532" i="1"/>
  <c r="Z85" i="1"/>
  <c r="Z484" i="1"/>
  <c r="Z543" i="1"/>
  <c r="Z12" i="1"/>
  <c r="Z59" i="1"/>
  <c r="Z218" i="1"/>
  <c r="Z488" i="1"/>
  <c r="Z55" i="1"/>
  <c r="Z63" i="1"/>
  <c r="Z187" i="1"/>
  <c r="Z119" i="1"/>
  <c r="Z570" i="1"/>
  <c r="Z228" i="1"/>
  <c r="Z144" i="1"/>
  <c r="Z281" i="1"/>
  <c r="Z91" i="1"/>
  <c r="Z239" i="1"/>
  <c r="Z216" i="1"/>
  <c r="Z80" i="1"/>
  <c r="Z174" i="1"/>
  <c r="Z436" i="1"/>
  <c r="Z60" i="1"/>
  <c r="Z423" i="1"/>
  <c r="Z131" i="1"/>
  <c r="Z529" i="1"/>
  <c r="Z238" i="1"/>
  <c r="Z247" i="1"/>
  <c r="Z464" i="1"/>
  <c r="Z577" i="1"/>
  <c r="Z407" i="1"/>
  <c r="Z57" i="1"/>
  <c r="Z259" i="1"/>
  <c r="Z306" i="1"/>
  <c r="Z653" i="1"/>
  <c r="Z146" i="1"/>
  <c r="Z69" i="1"/>
  <c r="Z634" i="1"/>
  <c r="Z68" i="1"/>
  <c r="Z185" i="1"/>
  <c r="Z340" i="1"/>
  <c r="Z195" i="1"/>
  <c r="Z395" i="1"/>
  <c r="Z530" i="1"/>
  <c r="Z283" i="1"/>
  <c r="Z371" i="1"/>
  <c r="Z628" i="1"/>
  <c r="Z417" i="1"/>
  <c r="Z46" i="1"/>
  <c r="Z394" i="1"/>
  <c r="Z554" i="1"/>
  <c r="Z619" i="1"/>
  <c r="Z13" i="1"/>
  <c r="Z451" i="1"/>
  <c r="Z402" i="1"/>
  <c r="Z191" i="1"/>
  <c r="Z561" i="1"/>
  <c r="Z21" i="1"/>
  <c r="Z569" i="1"/>
  <c r="Z312" i="1"/>
  <c r="Z576" i="1"/>
  <c r="Z196" i="1"/>
  <c r="Z595" i="1"/>
  <c r="Z335" i="1"/>
  <c r="Z355" i="1"/>
  <c r="Z16" i="1"/>
  <c r="Z206" i="1"/>
  <c r="Z229" i="1"/>
  <c r="Z248" i="1"/>
  <c r="Z563" i="1"/>
  <c r="Z534" i="1"/>
  <c r="Z262" i="1"/>
  <c r="Z596" i="1"/>
  <c r="Z441" i="1"/>
  <c r="Z32" i="1"/>
  <c r="Z329" i="1"/>
  <c r="Z11" i="1"/>
  <c r="Z285" i="1"/>
  <c r="Z557" i="1"/>
  <c r="Z204" i="1"/>
  <c r="Z419" i="1"/>
  <c r="Z559" i="1"/>
  <c r="Z137" i="1"/>
  <c r="Z426" i="1"/>
  <c r="Z222" i="1"/>
  <c r="Z642" i="1"/>
  <c r="Z161" i="1"/>
  <c r="Z512" i="1"/>
  <c r="Z556" i="1"/>
  <c r="Z93" i="1"/>
  <c r="Z237" i="1"/>
  <c r="Z6" i="1"/>
  <c r="Z497" i="1"/>
  <c r="Z123" i="1"/>
  <c r="Z401" i="1"/>
  <c r="Z261" i="1"/>
  <c r="Z481" i="1"/>
  <c r="Z213" i="1"/>
  <c r="Z637" i="1"/>
  <c r="Z330" i="1"/>
  <c r="Z597" i="1"/>
  <c r="Z381" i="1"/>
  <c r="Z388" i="1"/>
  <c r="Z309" i="1"/>
  <c r="Z92" i="1"/>
  <c r="Z517" i="1"/>
  <c r="Z260" i="1"/>
  <c r="Z575" i="1"/>
  <c r="Z339" i="1"/>
  <c r="Z17" i="1"/>
  <c r="Z525" i="1"/>
  <c r="Z446" i="1"/>
  <c r="Z275" i="1"/>
  <c r="Z609" i="1"/>
  <c r="Z5" i="1"/>
  <c r="Z592" i="1"/>
  <c r="Z358" i="1"/>
  <c r="Z582" i="1"/>
  <c r="Z337" i="1"/>
  <c r="Z391" i="1"/>
  <c r="Z266" i="1"/>
  <c r="Z568" i="1"/>
  <c r="Z376" i="1"/>
  <c r="Z41" i="1"/>
  <c r="Z487" i="1"/>
  <c r="Z61" i="1"/>
  <c r="Z305" i="1"/>
  <c r="Z511" i="1"/>
  <c r="Z332" i="1"/>
  <c r="Z389" i="1"/>
  <c r="Z101" i="1"/>
  <c r="Z392" i="1"/>
  <c r="Z444" i="1"/>
  <c r="Z472" i="1"/>
  <c r="Z178" i="1"/>
  <c r="Z331" i="1"/>
  <c r="Z276" i="1"/>
  <c r="Z507" i="1"/>
  <c r="Z336" i="1"/>
  <c r="Z492" i="1"/>
  <c r="Z362" i="1"/>
  <c r="Z438" i="1"/>
  <c r="Z519" i="1"/>
  <c r="Z662" i="1"/>
  <c r="Z431" i="1"/>
  <c r="Z566" i="1"/>
  <c r="Z30" i="1"/>
  <c r="Z434" i="1"/>
  <c r="Z38" i="1"/>
  <c r="Z610" i="1"/>
  <c r="Z319" i="1"/>
  <c r="Z53" i="1"/>
  <c r="Z33" i="1"/>
  <c r="Z242" i="1"/>
  <c r="Z643" i="1"/>
  <c r="Z322" i="1"/>
  <c r="Z405" i="1"/>
  <c r="Z351" i="1"/>
  <c r="Z594" i="1"/>
  <c r="Z553" i="1"/>
  <c r="Z56" i="1"/>
  <c r="Z208" i="1"/>
  <c r="Z406" i="1"/>
  <c r="Z104" i="1"/>
  <c r="Z310" i="1"/>
  <c r="Z94" i="1"/>
  <c r="Z75" i="1"/>
  <c r="Z171" i="1"/>
  <c r="Z474" i="1"/>
  <c r="Z108" i="1"/>
  <c r="Z613" i="1"/>
  <c r="Z284" i="1"/>
  <c r="Z221" i="1"/>
  <c r="Z503" i="1"/>
  <c r="Z623" i="1"/>
  <c r="Z116" i="1"/>
  <c r="Z288" i="1"/>
  <c r="Z379" i="1"/>
  <c r="Z486" i="1"/>
  <c r="Z321" i="1"/>
  <c r="Z356" i="1"/>
  <c r="Z157" i="1"/>
  <c r="Z209" i="1"/>
  <c r="Z162" i="1"/>
  <c r="Z290" i="1"/>
  <c r="Z201" i="1"/>
  <c r="Z470" i="1"/>
  <c r="Z249" i="1"/>
  <c r="Z424" i="1"/>
  <c r="Z657" i="1"/>
  <c r="Z601" i="1"/>
  <c r="Z313" i="1"/>
  <c r="Z160" i="1"/>
  <c r="Z100" i="1"/>
  <c r="Z138" i="1"/>
  <c r="Z106" i="1"/>
  <c r="Z268" i="1"/>
  <c r="Z197" i="1"/>
  <c r="Z586" i="1"/>
  <c r="Z324" i="1"/>
  <c r="Z88" i="1"/>
  <c r="Z127" i="1"/>
  <c r="Z167" i="1"/>
  <c r="Z181" i="1"/>
  <c r="Z325" i="1"/>
  <c r="Z591" i="1"/>
  <c r="Z155" i="1"/>
  <c r="Z286" i="1"/>
  <c r="Z291" i="1"/>
  <c r="Z641" i="1"/>
  <c r="Z89" i="1"/>
  <c r="Z58" i="1"/>
  <c r="Z366" i="1"/>
  <c r="Z246" i="1"/>
  <c r="Z368" i="1"/>
  <c r="Z508" i="1"/>
  <c r="Z256" i="1"/>
  <c r="Z194" i="1"/>
  <c r="Z348" i="1"/>
  <c r="Z375" i="1"/>
  <c r="Z526" i="1"/>
  <c r="Z107" i="1"/>
  <c r="Z293" i="1"/>
  <c r="Z386" i="1"/>
  <c r="Z418" i="1"/>
  <c r="Z64" i="1"/>
  <c r="Z183" i="1"/>
  <c r="Z263" i="1"/>
  <c r="Z466" i="1"/>
  <c r="Z611" i="1"/>
  <c r="Z302" i="1"/>
  <c r="Z372" i="1"/>
  <c r="Z494" i="1"/>
  <c r="Z316" i="1"/>
  <c r="Z303" i="1"/>
  <c r="Z211" i="1"/>
  <c r="Z457" i="1"/>
  <c r="Z537" i="1"/>
  <c r="Z453" i="1"/>
  <c r="Z31" i="1"/>
  <c r="Z540" i="1"/>
  <c r="Z454" i="1"/>
  <c r="Z118" i="1"/>
  <c r="Z485" i="1"/>
  <c r="Z231" i="1"/>
  <c r="Z199" i="1"/>
  <c r="Z235" i="1"/>
  <c r="Z39" i="1"/>
  <c r="Z113" i="1"/>
  <c r="Z217" i="1"/>
  <c r="Z314" i="1"/>
  <c r="Z558" i="1"/>
  <c r="Z504" i="1"/>
  <c r="Z357" i="1"/>
  <c r="Z292" i="1"/>
  <c r="Z344" i="1"/>
  <c r="Z43" i="1"/>
  <c r="Z346" i="1"/>
  <c r="Z117" i="1"/>
  <c r="Z442" i="1"/>
  <c r="Z567" i="1"/>
  <c r="Z132" i="1"/>
  <c r="Z437" i="1"/>
  <c r="Z593" i="1"/>
  <c r="Z115" i="1"/>
  <c r="Z170" i="1"/>
  <c r="Z600" i="1"/>
  <c r="Z473" i="1"/>
  <c r="Z544" i="1"/>
  <c r="Z129" i="1"/>
  <c r="Z496" i="1"/>
  <c r="Z102" i="1"/>
  <c r="Z295" i="1"/>
  <c r="Z523" i="1"/>
  <c r="Z175" i="1"/>
  <c r="Z347" i="1"/>
  <c r="Z214" i="1"/>
  <c r="Z483" i="1"/>
  <c r="Z538" i="1"/>
  <c r="Z125" i="1"/>
  <c r="Z573" i="1"/>
  <c r="Z255" i="1"/>
  <c r="Z450" i="1"/>
  <c r="Z73" i="1"/>
  <c r="Z257" i="1"/>
  <c r="Z640" i="1"/>
  <c r="Z304" i="1"/>
  <c r="Z203" i="1"/>
  <c r="Z590" i="1"/>
  <c r="Z177" i="1"/>
  <c r="Z633" i="1"/>
  <c r="Z658" i="1"/>
  <c r="Z627" i="1"/>
  <c r="Z629" i="1"/>
  <c r="Z215" i="1"/>
  <c r="BR666" i="1"/>
  <c r="BQ666" i="1"/>
  <c r="BO666" i="1"/>
  <c r="BN666" i="1"/>
  <c r="BL666" i="1"/>
  <c r="BK666" i="1"/>
  <c r="BF666" i="1"/>
  <c r="BE666" i="1"/>
  <c r="AZ666" i="1"/>
  <c r="AY666" i="1"/>
  <c r="AT666" i="1"/>
  <c r="AS666" i="1"/>
  <c r="AN666" i="1"/>
  <c r="AM666" i="1"/>
  <c r="AH666" i="1"/>
  <c r="AG666" i="1"/>
  <c r="AC666" i="1"/>
  <c r="AB666" i="1"/>
  <c r="I71" i="1"/>
  <c r="I236" i="1"/>
  <c r="I307" i="1"/>
  <c r="I301" i="1"/>
  <c r="I90" i="1"/>
  <c r="I192" i="1"/>
  <c r="I47" i="1"/>
  <c r="I120" i="1"/>
  <c r="I99" i="1"/>
  <c r="I604" i="1"/>
  <c r="I254" i="1"/>
  <c r="I51" i="1"/>
  <c r="I77" i="1"/>
  <c r="I253" i="1"/>
  <c r="I631" i="1"/>
  <c r="I408" i="1"/>
  <c r="I299" i="1"/>
  <c r="I549" i="1"/>
  <c r="I349" i="1"/>
  <c r="I510" i="1"/>
  <c r="I308" i="1"/>
  <c r="I409" i="1"/>
  <c r="I390" i="1"/>
  <c r="I297" i="1"/>
  <c r="I359" i="1"/>
  <c r="I311" i="1"/>
  <c r="I430" i="1"/>
  <c r="I645" i="1"/>
  <c r="I501" i="1"/>
  <c r="I607" i="1"/>
  <c r="I82" i="1"/>
  <c r="I404" i="1"/>
  <c r="I163" i="1"/>
  <c r="I96" i="1"/>
  <c r="I14" i="1"/>
  <c r="I374" i="1"/>
  <c r="I156" i="1"/>
  <c r="I542" i="1"/>
  <c r="I252" i="1"/>
  <c r="I67" i="1"/>
  <c r="I606" i="1"/>
  <c r="I76" i="1"/>
  <c r="I393" i="1"/>
  <c r="I555" i="1"/>
  <c r="I463" i="1"/>
  <c r="I425" i="1"/>
  <c r="I589" i="1"/>
  <c r="I79" i="1"/>
  <c r="I660" i="1"/>
  <c r="I52" i="1"/>
  <c r="I489" i="1"/>
  <c r="I630" i="1"/>
  <c r="I647" i="1"/>
  <c r="I625" i="1"/>
  <c r="I617" i="1"/>
  <c r="I34" i="1"/>
  <c r="I398" i="1"/>
  <c r="I86" i="1"/>
  <c r="I656" i="1"/>
  <c r="I443" i="1"/>
  <c r="I326" i="1"/>
  <c r="I615" i="1"/>
  <c r="I15" i="1"/>
  <c r="I612" i="1"/>
  <c r="I370" i="1"/>
  <c r="I105" i="1"/>
  <c r="I272" i="1"/>
  <c r="I639" i="1"/>
  <c r="I3" i="1"/>
  <c r="I24" i="1"/>
  <c r="I416" i="1"/>
  <c r="I622" i="1"/>
  <c r="I399" i="1"/>
  <c r="I65" i="1"/>
  <c r="I54" i="1"/>
  <c r="I373" i="1"/>
  <c r="I70" i="1"/>
  <c r="I25" i="1"/>
  <c r="I328" i="1"/>
  <c r="I188" i="1"/>
  <c r="I548" i="1"/>
  <c r="I541" i="1"/>
  <c r="I514" i="1"/>
  <c r="I531" i="1"/>
  <c r="I545" i="1"/>
  <c r="I498" i="1"/>
  <c r="I294" i="1"/>
  <c r="I414" i="1"/>
  <c r="I274" i="1"/>
  <c r="I29" i="1"/>
  <c r="I42" i="1"/>
  <c r="I338" i="1"/>
  <c r="I250" i="1"/>
  <c r="I583" i="1"/>
  <c r="I245" i="1"/>
  <c r="I420" i="1"/>
  <c r="I458" i="1"/>
  <c r="I411" i="1"/>
  <c r="I490" i="1"/>
  <c r="I342" i="1"/>
  <c r="I45" i="1"/>
  <c r="I83" i="1"/>
  <c r="I317" i="1"/>
  <c r="I28" i="1"/>
  <c r="I385" i="1"/>
  <c r="I153" i="1"/>
  <c r="I384" i="1"/>
  <c r="I227" i="1"/>
  <c r="I9" i="1"/>
  <c r="I361" i="1"/>
  <c r="I159" i="1"/>
  <c r="I149" i="1"/>
  <c r="I428" i="1"/>
  <c r="I2" i="1"/>
  <c r="I632" i="1"/>
  <c r="I95" i="1"/>
  <c r="I365" i="1"/>
  <c r="I588" i="1"/>
  <c r="I230" i="1"/>
  <c r="I289" i="1"/>
  <c r="I189" i="1"/>
  <c r="I300" i="1"/>
  <c r="I223" i="1"/>
  <c r="I495" i="1"/>
  <c r="I455" i="1"/>
  <c r="I87" i="1"/>
  <c r="I333" i="1"/>
  <c r="I182" i="1"/>
  <c r="I232" i="1"/>
  <c r="I282" i="1"/>
  <c r="I36" i="1"/>
  <c r="I520" i="1"/>
  <c r="I126" i="1"/>
  <c r="I461" i="1"/>
  <c r="I644" i="1"/>
  <c r="I413" i="1"/>
  <c r="I382" i="1"/>
  <c r="I270" i="1"/>
  <c r="I665" i="1"/>
  <c r="I469" i="1"/>
  <c r="I78" i="1"/>
  <c r="I456" i="1"/>
  <c r="I513" i="1"/>
  <c r="I148" i="1"/>
  <c r="I663" i="1"/>
  <c r="I111" i="1"/>
  <c r="I367" i="1"/>
  <c r="I198" i="1"/>
  <c r="I273" i="1"/>
  <c r="I565" i="1"/>
  <c r="I234" i="1"/>
  <c r="I121" i="1"/>
  <c r="I439" i="1"/>
  <c r="I133" i="1"/>
  <c r="I278" i="1"/>
  <c r="I145" i="1"/>
  <c r="I264" i="1"/>
  <c r="I449" i="1"/>
  <c r="I193" i="1"/>
  <c r="I98" i="1"/>
  <c r="I49" i="1"/>
  <c r="I258" i="1"/>
  <c r="I341" i="1"/>
  <c r="I207" i="1"/>
  <c r="I572" i="1"/>
  <c r="I620" i="1"/>
  <c r="I37" i="1"/>
  <c r="I471" i="1"/>
  <c r="I468" i="1"/>
  <c r="I169" i="1"/>
  <c r="I350" i="1"/>
  <c r="I515" i="1"/>
  <c r="I7" i="1"/>
  <c r="I599" i="1"/>
  <c r="I20" i="1"/>
  <c r="I8" i="1"/>
  <c r="I445" i="1"/>
  <c r="I499" i="1"/>
  <c r="I524" i="1"/>
  <c r="I427" i="1"/>
  <c r="I251" i="1"/>
  <c r="I477" i="1"/>
  <c r="I480" i="1"/>
  <c r="I516" i="1"/>
  <c r="I552" i="1"/>
  <c r="I380" i="1"/>
  <c r="I587" i="1"/>
  <c r="I343" i="1"/>
  <c r="I244" i="1"/>
  <c r="I447" i="1"/>
  <c r="I110" i="1"/>
  <c r="I241" i="1"/>
  <c r="I467" i="1"/>
  <c r="I638" i="1"/>
  <c r="I168" i="1"/>
  <c r="I440" i="1"/>
  <c r="I323" i="1"/>
  <c r="I462" i="1"/>
  <c r="I345" i="1"/>
  <c r="I315" i="1"/>
  <c r="I659" i="1"/>
  <c r="I491" i="1"/>
  <c r="I403" i="1"/>
  <c r="I505" i="1"/>
  <c r="I621" i="1"/>
  <c r="I202" i="1"/>
  <c r="I4" i="1"/>
  <c r="I664" i="1"/>
  <c r="I410" i="1"/>
  <c r="I546" i="1"/>
  <c r="I536" i="1"/>
  <c r="I560" i="1"/>
  <c r="I585" i="1"/>
  <c r="I550" i="1"/>
  <c r="I150" i="1"/>
  <c r="I180" i="1"/>
  <c r="I103" i="1"/>
  <c r="I649" i="1"/>
  <c r="I415" i="1"/>
  <c r="I412" i="1"/>
  <c r="I128" i="1"/>
  <c r="I277" i="1"/>
  <c r="I581" i="1"/>
  <c r="I158" i="1"/>
  <c r="I320" i="1"/>
  <c r="I528" i="1"/>
  <c r="I635" i="1"/>
  <c r="I354" i="1"/>
  <c r="I184" i="1"/>
  <c r="I476" i="1"/>
  <c r="I614" i="1"/>
  <c r="I18" i="1"/>
  <c r="I383" i="1"/>
  <c r="I654" i="1"/>
  <c r="I421" i="1"/>
  <c r="I646" i="1"/>
  <c r="I564" i="1"/>
  <c r="I124" i="1"/>
  <c r="I269" i="1"/>
  <c r="I62" i="1"/>
  <c r="I147" i="1"/>
  <c r="I539" i="1"/>
  <c r="I448" i="1"/>
  <c r="I220" i="1"/>
  <c r="I578" i="1"/>
  <c r="I353" i="1"/>
  <c r="I551" i="1"/>
  <c r="I97" i="1"/>
  <c r="I506" i="1"/>
  <c r="I377" i="1"/>
  <c r="I35" i="1"/>
  <c r="I616" i="1"/>
  <c r="I547" i="1"/>
  <c r="I521" i="1"/>
  <c r="I475" i="1"/>
  <c r="I364" i="1"/>
  <c r="I478" i="1"/>
  <c r="I22" i="1"/>
  <c r="I172" i="1"/>
  <c r="I271" i="1"/>
  <c r="I527" i="1"/>
  <c r="I186" i="1"/>
  <c r="I429" i="1"/>
  <c r="I636" i="1"/>
  <c r="I114" i="1"/>
  <c r="I298" i="1"/>
  <c r="I212" i="1"/>
  <c r="I533" i="1"/>
  <c r="I452" i="1"/>
  <c r="I400" i="1"/>
  <c r="I535" i="1"/>
  <c r="I579" i="1"/>
  <c r="I166" i="1"/>
  <c r="I482" i="1"/>
  <c r="I136" i="1"/>
  <c r="I243" i="1"/>
  <c r="I219" i="1"/>
  <c r="I518" i="1"/>
  <c r="I154" i="1"/>
  <c r="I205" i="1"/>
  <c r="I152" i="1"/>
  <c r="I19" i="1"/>
  <c r="I233" i="1"/>
  <c r="I142" i="1"/>
  <c r="I112" i="1"/>
  <c r="I650" i="1"/>
  <c r="I130" i="1"/>
  <c r="I10" i="1"/>
  <c r="I265" i="1"/>
  <c r="I661" i="1"/>
  <c r="I648" i="1"/>
  <c r="I651" i="1"/>
  <c r="I334" i="1"/>
  <c r="I397" i="1"/>
  <c r="I179" i="1"/>
  <c r="I479" i="1"/>
  <c r="I40" i="1"/>
  <c r="I608" i="1"/>
  <c r="I460" i="1"/>
  <c r="I164" i="1"/>
  <c r="I280" i="1"/>
  <c r="I296" i="1"/>
  <c r="I435" i="1"/>
  <c r="I226" i="1"/>
  <c r="I72" i="1"/>
  <c r="I143" i="1"/>
  <c r="I27" i="1"/>
  <c r="I422" i="1"/>
  <c r="I598" i="1"/>
  <c r="I139" i="1"/>
  <c r="I327" i="1"/>
  <c r="I224" i="1"/>
  <c r="I605" i="1"/>
  <c r="I122" i="1"/>
  <c r="I50" i="1"/>
  <c r="I267" i="1"/>
  <c r="I151" i="1"/>
  <c r="I165" i="1"/>
  <c r="I522" i="1"/>
  <c r="I23" i="1"/>
  <c r="I509" i="1"/>
  <c r="I318" i="1"/>
  <c r="I465" i="1"/>
  <c r="I502" i="1"/>
  <c r="I134" i="1"/>
  <c r="I574" i="1"/>
  <c r="I279" i="1"/>
  <c r="I81" i="1"/>
  <c r="I190" i="1"/>
  <c r="I652" i="1"/>
  <c r="I135" i="1"/>
  <c r="I624" i="1"/>
  <c r="I200" i="1"/>
  <c r="I562" i="1"/>
  <c r="I109" i="1"/>
  <c r="I571" i="1"/>
  <c r="I173" i="1"/>
  <c r="I584" i="1"/>
  <c r="I74" i="1"/>
  <c r="I432" i="1"/>
  <c r="I396" i="1"/>
  <c r="I44" i="1"/>
  <c r="I141" i="1"/>
  <c r="I626" i="1"/>
  <c r="I369" i="1"/>
  <c r="I176" i="1"/>
  <c r="I655" i="1"/>
  <c r="I433" i="1"/>
  <c r="I500" i="1"/>
  <c r="I603" i="1"/>
  <c r="I378" i="1"/>
  <c r="I84" i="1"/>
  <c r="I459" i="1"/>
  <c r="I352" i="1"/>
  <c r="I48" i="1"/>
  <c r="I387" i="1"/>
  <c r="I363" i="1"/>
  <c r="I493" i="1"/>
  <c r="I240" i="1"/>
  <c r="I580" i="1"/>
  <c r="I140" i="1"/>
  <c r="I602" i="1"/>
  <c r="I225" i="1"/>
  <c r="I360" i="1"/>
  <c r="I618" i="1"/>
  <c r="I210" i="1"/>
  <c r="I287" i="1"/>
  <c r="I66" i="1"/>
  <c r="I26" i="1"/>
  <c r="I532" i="1"/>
  <c r="I85" i="1"/>
  <c r="I484" i="1"/>
  <c r="I543" i="1"/>
  <c r="I12" i="1"/>
  <c r="I59" i="1"/>
  <c r="I218" i="1"/>
  <c r="I488" i="1"/>
  <c r="I55" i="1"/>
  <c r="I63" i="1"/>
  <c r="I187" i="1"/>
  <c r="I119" i="1"/>
  <c r="I570" i="1"/>
  <c r="I228" i="1"/>
  <c r="I144" i="1"/>
  <c r="I281" i="1"/>
  <c r="I91" i="1"/>
  <c r="I239" i="1"/>
  <c r="I216" i="1"/>
  <c r="I80" i="1"/>
  <c r="I174" i="1"/>
  <c r="I436" i="1"/>
  <c r="I60" i="1"/>
  <c r="I423" i="1"/>
  <c r="I131" i="1"/>
  <c r="I529" i="1"/>
  <c r="I238" i="1"/>
  <c r="I247" i="1"/>
  <c r="I464" i="1"/>
  <c r="I577" i="1"/>
  <c r="I407" i="1"/>
  <c r="I57" i="1"/>
  <c r="I259" i="1"/>
  <c r="I306" i="1"/>
  <c r="I653" i="1"/>
  <c r="I146" i="1"/>
  <c r="I69" i="1"/>
  <c r="I634" i="1"/>
  <c r="I68" i="1"/>
  <c r="I185" i="1"/>
  <c r="I340" i="1"/>
  <c r="I195" i="1"/>
  <c r="I395" i="1"/>
  <c r="I530" i="1"/>
  <c r="I283" i="1"/>
  <c r="I371" i="1"/>
  <c r="I628" i="1"/>
  <c r="I417" i="1"/>
  <c r="I46" i="1"/>
  <c r="I394" i="1"/>
  <c r="I554" i="1"/>
  <c r="I619" i="1"/>
  <c r="I13" i="1"/>
  <c r="I451" i="1"/>
  <c r="I402" i="1"/>
  <c r="I191" i="1"/>
  <c r="I561" i="1"/>
  <c r="I21" i="1"/>
  <c r="I569" i="1"/>
  <c r="I312" i="1"/>
  <c r="I576" i="1"/>
  <c r="I196" i="1"/>
  <c r="I595" i="1"/>
  <c r="I335" i="1"/>
  <c r="I355" i="1"/>
  <c r="I16" i="1"/>
  <c r="I206" i="1"/>
  <c r="I229" i="1"/>
  <c r="I248" i="1"/>
  <c r="I563" i="1"/>
  <c r="I534" i="1"/>
  <c r="I262" i="1"/>
  <c r="I596" i="1"/>
  <c r="I441" i="1"/>
  <c r="I32" i="1"/>
  <c r="I329" i="1"/>
  <c r="I11" i="1"/>
  <c r="I285" i="1"/>
  <c r="I557" i="1"/>
  <c r="I204" i="1"/>
  <c r="I419" i="1"/>
  <c r="I559" i="1"/>
  <c r="I137" i="1"/>
  <c r="I426" i="1"/>
  <c r="I222" i="1"/>
  <c r="I642" i="1"/>
  <c r="I161" i="1"/>
  <c r="I512" i="1"/>
  <c r="I556" i="1"/>
  <c r="I93" i="1"/>
  <c r="I237" i="1"/>
  <c r="I6" i="1"/>
  <c r="I497" i="1"/>
  <c r="I123" i="1"/>
  <c r="I401" i="1"/>
  <c r="I261" i="1"/>
  <c r="I481" i="1"/>
  <c r="I213" i="1"/>
  <c r="I637" i="1"/>
  <c r="I330" i="1"/>
  <c r="I597" i="1"/>
  <c r="I381" i="1"/>
  <c r="I388" i="1"/>
  <c r="I309" i="1"/>
  <c r="I92" i="1"/>
  <c r="I517" i="1"/>
  <c r="I260" i="1"/>
  <c r="I575" i="1"/>
  <c r="I339" i="1"/>
  <c r="I17" i="1"/>
  <c r="I525" i="1"/>
  <c r="I446" i="1"/>
  <c r="I275" i="1"/>
  <c r="I609" i="1"/>
  <c r="I5" i="1"/>
  <c r="I592" i="1"/>
  <c r="I358" i="1"/>
  <c r="I582" i="1"/>
  <c r="I337" i="1"/>
  <c r="I391" i="1"/>
  <c r="I266" i="1"/>
  <c r="I568" i="1"/>
  <c r="I376" i="1"/>
  <c r="I41" i="1"/>
  <c r="I487" i="1"/>
  <c r="I61" i="1"/>
  <c r="I305" i="1"/>
  <c r="I511" i="1"/>
  <c r="I332" i="1"/>
  <c r="I389" i="1"/>
  <c r="I101" i="1"/>
  <c r="I392" i="1"/>
  <c r="I444" i="1"/>
  <c r="I472" i="1"/>
  <c r="I178" i="1"/>
  <c r="I331" i="1"/>
  <c r="I276" i="1"/>
  <c r="I507" i="1"/>
  <c r="I336" i="1"/>
  <c r="I492" i="1"/>
  <c r="I362" i="1"/>
  <c r="I438" i="1"/>
  <c r="I519" i="1"/>
  <c r="I662" i="1"/>
  <c r="I431" i="1"/>
  <c r="I566" i="1"/>
  <c r="I30" i="1"/>
  <c r="I434" i="1"/>
  <c r="I38" i="1"/>
  <c r="I610" i="1"/>
  <c r="I319" i="1"/>
  <c r="I53" i="1"/>
  <c r="I33" i="1"/>
  <c r="I242" i="1"/>
  <c r="I643" i="1"/>
  <c r="I322" i="1"/>
  <c r="I405" i="1"/>
  <c r="I351" i="1"/>
  <c r="I594" i="1"/>
  <c r="I553" i="1"/>
  <c r="I56" i="1"/>
  <c r="I208" i="1"/>
  <c r="I406" i="1"/>
  <c r="I104" i="1"/>
  <c r="I310" i="1"/>
  <c r="I94" i="1"/>
  <c r="I75" i="1"/>
  <c r="I171" i="1"/>
  <c r="I474" i="1"/>
  <c r="I108" i="1"/>
  <c r="I613" i="1"/>
  <c r="I284" i="1"/>
  <c r="I221" i="1"/>
  <c r="I503" i="1"/>
  <c r="I623" i="1"/>
  <c r="I116" i="1"/>
  <c r="I288" i="1"/>
  <c r="I379" i="1"/>
  <c r="I486" i="1"/>
  <c r="I321" i="1"/>
  <c r="I356" i="1"/>
  <c r="I157" i="1"/>
  <c r="I209" i="1"/>
  <c r="I162" i="1"/>
  <c r="I290" i="1"/>
  <c r="I201" i="1"/>
  <c r="I470" i="1"/>
  <c r="I249" i="1"/>
  <c r="I424" i="1"/>
  <c r="I657" i="1"/>
  <c r="I601" i="1"/>
  <c r="I313" i="1"/>
  <c r="I160" i="1"/>
  <c r="I100" i="1"/>
  <c r="I138" i="1"/>
  <c r="I106" i="1"/>
  <c r="I268" i="1"/>
  <c r="I197" i="1"/>
  <c r="I586" i="1"/>
  <c r="I324" i="1"/>
  <c r="I88" i="1"/>
  <c r="I127" i="1"/>
  <c r="I167" i="1"/>
  <c r="I181" i="1"/>
  <c r="I325" i="1"/>
  <c r="I591" i="1"/>
  <c r="I155" i="1"/>
  <c r="I286" i="1"/>
  <c r="I291" i="1"/>
  <c r="I641" i="1"/>
  <c r="I89" i="1"/>
  <c r="I58" i="1"/>
  <c r="I366" i="1"/>
  <c r="I246" i="1"/>
  <c r="I368" i="1"/>
  <c r="I508" i="1"/>
  <c r="I256" i="1"/>
  <c r="I194" i="1"/>
  <c r="I348" i="1"/>
  <c r="I375" i="1"/>
  <c r="I526" i="1"/>
  <c r="I107" i="1"/>
  <c r="I293" i="1"/>
  <c r="I386" i="1"/>
  <c r="I418" i="1"/>
  <c r="I64" i="1"/>
  <c r="I183" i="1"/>
  <c r="I263" i="1"/>
  <c r="I466" i="1"/>
  <c r="I611" i="1"/>
  <c r="I302" i="1"/>
  <c r="I372" i="1"/>
  <c r="I494" i="1"/>
  <c r="I316" i="1"/>
  <c r="I303" i="1"/>
  <c r="I211" i="1"/>
  <c r="I457" i="1"/>
  <c r="I537" i="1"/>
  <c r="I453" i="1"/>
  <c r="I31" i="1"/>
  <c r="I540" i="1"/>
  <c r="I454" i="1"/>
  <c r="I118" i="1"/>
  <c r="I485" i="1"/>
  <c r="I231" i="1"/>
  <c r="I199" i="1"/>
  <c r="I235" i="1"/>
  <c r="I39" i="1"/>
  <c r="I113" i="1"/>
  <c r="I217" i="1"/>
  <c r="I314" i="1"/>
  <c r="I558" i="1"/>
  <c r="I504" i="1"/>
  <c r="I357" i="1"/>
  <c r="I292" i="1"/>
  <c r="I344" i="1"/>
  <c r="I43" i="1"/>
  <c r="I346" i="1"/>
  <c r="I117" i="1"/>
  <c r="I442" i="1"/>
  <c r="I567" i="1"/>
  <c r="I132" i="1"/>
  <c r="I437" i="1"/>
  <c r="I593" i="1"/>
  <c r="I115" i="1"/>
  <c r="I170" i="1"/>
  <c r="I600" i="1"/>
  <c r="I473" i="1"/>
  <c r="I544" i="1"/>
  <c r="I129" i="1"/>
  <c r="I496" i="1"/>
  <c r="I102" i="1"/>
  <c r="I295" i="1"/>
  <c r="I523" i="1"/>
  <c r="I175" i="1"/>
  <c r="I347" i="1"/>
  <c r="I214" i="1"/>
  <c r="I483" i="1"/>
  <c r="I538" i="1"/>
  <c r="I125" i="1"/>
  <c r="I573" i="1"/>
  <c r="I255" i="1"/>
  <c r="I450" i="1"/>
  <c r="I73" i="1"/>
  <c r="I257" i="1"/>
  <c r="I640" i="1"/>
  <c r="I304" i="1"/>
  <c r="I203" i="1"/>
  <c r="I590" i="1"/>
  <c r="I177" i="1"/>
  <c r="I633" i="1"/>
  <c r="I658" i="1"/>
  <c r="I627" i="1"/>
  <c r="I629" i="1"/>
  <c r="I215" i="1"/>
  <c r="J236" i="1"/>
  <c r="J307" i="1"/>
  <c r="J301" i="1"/>
  <c r="J90" i="1"/>
  <c r="J192" i="1"/>
  <c r="J47" i="1"/>
  <c r="J120" i="1"/>
  <c r="J99" i="1"/>
  <c r="J604" i="1"/>
  <c r="J254" i="1"/>
  <c r="J51" i="1"/>
  <c r="J77" i="1"/>
  <c r="J253" i="1"/>
  <c r="J631" i="1"/>
  <c r="J408" i="1"/>
  <c r="J299" i="1"/>
  <c r="J549" i="1"/>
  <c r="J349" i="1"/>
  <c r="J510" i="1"/>
  <c r="J308" i="1"/>
  <c r="J409" i="1"/>
  <c r="J390" i="1"/>
  <c r="J297" i="1"/>
  <c r="J359" i="1"/>
  <c r="J311" i="1"/>
  <c r="J430" i="1"/>
  <c r="J645" i="1"/>
  <c r="J501" i="1"/>
  <c r="J607" i="1"/>
  <c r="J82" i="1"/>
  <c r="J404" i="1"/>
  <c r="J163" i="1"/>
  <c r="J96" i="1"/>
  <c r="J14" i="1"/>
  <c r="J374" i="1"/>
  <c r="J156" i="1"/>
  <c r="J542" i="1"/>
  <c r="J252" i="1"/>
  <c r="J67" i="1"/>
  <c r="J606" i="1"/>
  <c r="J76" i="1"/>
  <c r="J393" i="1"/>
  <c r="J555" i="1"/>
  <c r="J463" i="1"/>
  <c r="J425" i="1"/>
  <c r="J589" i="1"/>
  <c r="J79" i="1"/>
  <c r="J660" i="1"/>
  <c r="J52" i="1"/>
  <c r="J489" i="1"/>
  <c r="J630" i="1"/>
  <c r="J647" i="1"/>
  <c r="J625" i="1"/>
  <c r="J617" i="1"/>
  <c r="J34" i="1"/>
  <c r="J398" i="1"/>
  <c r="J86" i="1"/>
  <c r="J656" i="1"/>
  <c r="J443" i="1"/>
  <c r="J326" i="1"/>
  <c r="J615" i="1"/>
  <c r="J15" i="1"/>
  <c r="J612" i="1"/>
  <c r="J370" i="1"/>
  <c r="J105" i="1"/>
  <c r="J272" i="1"/>
  <c r="J639" i="1"/>
  <c r="J3" i="1"/>
  <c r="J24" i="1"/>
  <c r="J416" i="1"/>
  <c r="J622" i="1"/>
  <c r="J399" i="1"/>
  <c r="J65" i="1"/>
  <c r="J54" i="1"/>
  <c r="J373" i="1"/>
  <c r="J70" i="1"/>
  <c r="J25" i="1"/>
  <c r="J328" i="1"/>
  <c r="J188" i="1"/>
  <c r="J548" i="1"/>
  <c r="J541" i="1"/>
  <c r="J514" i="1"/>
  <c r="J531" i="1"/>
  <c r="J545" i="1"/>
  <c r="J498" i="1"/>
  <c r="J294" i="1"/>
  <c r="J414" i="1"/>
  <c r="J274" i="1"/>
  <c r="J29" i="1"/>
  <c r="J42" i="1"/>
  <c r="J338" i="1"/>
  <c r="J250" i="1"/>
  <c r="J583" i="1"/>
  <c r="J245" i="1"/>
  <c r="J420" i="1"/>
  <c r="J458" i="1"/>
  <c r="J411" i="1"/>
  <c r="J490" i="1"/>
  <c r="J342" i="1"/>
  <c r="J45" i="1"/>
  <c r="J83" i="1"/>
  <c r="J317" i="1"/>
  <c r="J28" i="1"/>
  <c r="J385" i="1"/>
  <c r="J153" i="1"/>
  <c r="J384" i="1"/>
  <c r="J227" i="1"/>
  <c r="J9" i="1"/>
  <c r="J361" i="1"/>
  <c r="J159" i="1"/>
  <c r="J149" i="1"/>
  <c r="J428" i="1"/>
  <c r="J2" i="1"/>
  <c r="J632" i="1"/>
  <c r="J95" i="1"/>
  <c r="J365" i="1"/>
  <c r="J588" i="1"/>
  <c r="J230" i="1"/>
  <c r="J289" i="1"/>
  <c r="J189" i="1"/>
  <c r="J300" i="1"/>
  <c r="J223" i="1"/>
  <c r="J495" i="1"/>
  <c r="J455" i="1"/>
  <c r="J87" i="1"/>
  <c r="J333" i="1"/>
  <c r="J182" i="1"/>
  <c r="J232" i="1"/>
  <c r="J282" i="1"/>
  <c r="J36" i="1"/>
  <c r="J520" i="1"/>
  <c r="J126" i="1"/>
  <c r="J461" i="1"/>
  <c r="J644" i="1"/>
  <c r="J413" i="1"/>
  <c r="J382" i="1"/>
  <c r="J270" i="1"/>
  <c r="J665" i="1"/>
  <c r="J469" i="1"/>
  <c r="J78" i="1"/>
  <c r="J456" i="1"/>
  <c r="J513" i="1"/>
  <c r="J148" i="1"/>
  <c r="J663" i="1"/>
  <c r="J111" i="1"/>
  <c r="J367" i="1"/>
  <c r="J198" i="1"/>
  <c r="J273" i="1"/>
  <c r="J565" i="1"/>
  <c r="J234" i="1"/>
  <c r="J121" i="1"/>
  <c r="J439" i="1"/>
  <c r="J133" i="1"/>
  <c r="J278" i="1"/>
  <c r="J145" i="1"/>
  <c r="J264" i="1"/>
  <c r="J449" i="1"/>
  <c r="J193" i="1"/>
  <c r="J98" i="1"/>
  <c r="J49" i="1"/>
  <c r="J258" i="1"/>
  <c r="J341" i="1"/>
  <c r="J207" i="1"/>
  <c r="J572" i="1"/>
  <c r="J620" i="1"/>
  <c r="J37" i="1"/>
  <c r="J471" i="1"/>
  <c r="J468" i="1"/>
  <c r="J169" i="1"/>
  <c r="J350" i="1"/>
  <c r="J515" i="1"/>
  <c r="J7" i="1"/>
  <c r="J599" i="1"/>
  <c r="J20" i="1"/>
  <c r="J8" i="1"/>
  <c r="J445" i="1"/>
  <c r="J499" i="1"/>
  <c r="J524" i="1"/>
  <c r="J427" i="1"/>
  <c r="J251" i="1"/>
  <c r="J477" i="1"/>
  <c r="J480" i="1"/>
  <c r="J516" i="1"/>
  <c r="J552" i="1"/>
  <c r="J380" i="1"/>
  <c r="J587" i="1"/>
  <c r="J343" i="1"/>
  <c r="J244" i="1"/>
  <c r="J447" i="1"/>
  <c r="J110" i="1"/>
  <c r="J241" i="1"/>
  <c r="J467" i="1"/>
  <c r="J638" i="1"/>
  <c r="J168" i="1"/>
  <c r="J440" i="1"/>
  <c r="J323" i="1"/>
  <c r="J462" i="1"/>
  <c r="J345" i="1"/>
  <c r="J315" i="1"/>
  <c r="J659" i="1"/>
  <c r="J491" i="1"/>
  <c r="J403" i="1"/>
  <c r="J505" i="1"/>
  <c r="J621" i="1"/>
  <c r="J202" i="1"/>
  <c r="J4" i="1"/>
  <c r="J664" i="1"/>
  <c r="J410" i="1"/>
  <c r="J546" i="1"/>
  <c r="J536" i="1"/>
  <c r="J560" i="1"/>
  <c r="J585" i="1"/>
  <c r="J550" i="1"/>
  <c r="J150" i="1"/>
  <c r="J180" i="1"/>
  <c r="J103" i="1"/>
  <c r="J649" i="1"/>
  <c r="J415" i="1"/>
  <c r="J412" i="1"/>
  <c r="J128" i="1"/>
  <c r="J277" i="1"/>
  <c r="J581" i="1"/>
  <c r="J158" i="1"/>
  <c r="J320" i="1"/>
  <c r="J528" i="1"/>
  <c r="J635" i="1"/>
  <c r="J354" i="1"/>
  <c r="J184" i="1"/>
  <c r="J476" i="1"/>
  <c r="J614" i="1"/>
  <c r="J18" i="1"/>
  <c r="J383" i="1"/>
  <c r="J654" i="1"/>
  <c r="J421" i="1"/>
  <c r="J646" i="1"/>
  <c r="J564" i="1"/>
  <c r="J124" i="1"/>
  <c r="J269" i="1"/>
  <c r="J62" i="1"/>
  <c r="J147" i="1"/>
  <c r="J539" i="1"/>
  <c r="J448" i="1"/>
  <c r="J220" i="1"/>
  <c r="J578" i="1"/>
  <c r="J353" i="1"/>
  <c r="J551" i="1"/>
  <c r="J97" i="1"/>
  <c r="J506" i="1"/>
  <c r="J377" i="1"/>
  <c r="J35" i="1"/>
  <c r="J616" i="1"/>
  <c r="J547" i="1"/>
  <c r="J521" i="1"/>
  <c r="J475" i="1"/>
  <c r="J364" i="1"/>
  <c r="J478" i="1"/>
  <c r="J22" i="1"/>
  <c r="J172" i="1"/>
  <c r="J271" i="1"/>
  <c r="J527" i="1"/>
  <c r="J186" i="1"/>
  <c r="J429" i="1"/>
  <c r="J636" i="1"/>
  <c r="J114" i="1"/>
  <c r="J298" i="1"/>
  <c r="J212" i="1"/>
  <c r="J533" i="1"/>
  <c r="J452" i="1"/>
  <c r="J400" i="1"/>
  <c r="J535" i="1"/>
  <c r="J579" i="1"/>
  <c r="J166" i="1"/>
  <c r="J482" i="1"/>
  <c r="J136" i="1"/>
  <c r="J243" i="1"/>
  <c r="J219" i="1"/>
  <c r="J518" i="1"/>
  <c r="J154" i="1"/>
  <c r="J205" i="1"/>
  <c r="J152" i="1"/>
  <c r="J19" i="1"/>
  <c r="J233" i="1"/>
  <c r="J142" i="1"/>
  <c r="J112" i="1"/>
  <c r="J650" i="1"/>
  <c r="J130" i="1"/>
  <c r="J10" i="1"/>
  <c r="J265" i="1"/>
  <c r="J661" i="1"/>
  <c r="J648" i="1"/>
  <c r="J651" i="1"/>
  <c r="J334" i="1"/>
  <c r="J397" i="1"/>
  <c r="J179" i="1"/>
  <c r="J479" i="1"/>
  <c r="J40" i="1"/>
  <c r="J608" i="1"/>
  <c r="J460" i="1"/>
  <c r="J164" i="1"/>
  <c r="J280" i="1"/>
  <c r="J296" i="1"/>
  <c r="J435" i="1"/>
  <c r="J226" i="1"/>
  <c r="J72" i="1"/>
  <c r="J143" i="1"/>
  <c r="J27" i="1"/>
  <c r="J422" i="1"/>
  <c r="J598" i="1"/>
  <c r="J139" i="1"/>
  <c r="J327" i="1"/>
  <c r="J224" i="1"/>
  <c r="J605" i="1"/>
  <c r="J122" i="1"/>
  <c r="J50" i="1"/>
  <c r="J267" i="1"/>
  <c r="J151" i="1"/>
  <c r="J165" i="1"/>
  <c r="J522" i="1"/>
  <c r="J23" i="1"/>
  <c r="J509" i="1"/>
  <c r="J318" i="1"/>
  <c r="J465" i="1"/>
  <c r="J502" i="1"/>
  <c r="J134" i="1"/>
  <c r="J574" i="1"/>
  <c r="J279" i="1"/>
  <c r="J81" i="1"/>
  <c r="J190" i="1"/>
  <c r="J652" i="1"/>
  <c r="J135" i="1"/>
  <c r="J624" i="1"/>
  <c r="J200" i="1"/>
  <c r="J562" i="1"/>
  <c r="J109" i="1"/>
  <c r="J571" i="1"/>
  <c r="J173" i="1"/>
  <c r="J584" i="1"/>
  <c r="J74" i="1"/>
  <c r="J432" i="1"/>
  <c r="J396" i="1"/>
  <c r="J44" i="1"/>
  <c r="J141" i="1"/>
  <c r="J626" i="1"/>
  <c r="J369" i="1"/>
  <c r="J176" i="1"/>
  <c r="J655" i="1"/>
  <c r="J433" i="1"/>
  <c r="J500" i="1"/>
  <c r="J603" i="1"/>
  <c r="J378" i="1"/>
  <c r="J84" i="1"/>
  <c r="J459" i="1"/>
  <c r="J352" i="1"/>
  <c r="J48" i="1"/>
  <c r="J387" i="1"/>
  <c r="J363" i="1"/>
  <c r="J493" i="1"/>
  <c r="J240" i="1"/>
  <c r="J580" i="1"/>
  <c r="J140" i="1"/>
  <c r="J602" i="1"/>
  <c r="J225" i="1"/>
  <c r="J360" i="1"/>
  <c r="J618" i="1"/>
  <c r="J210" i="1"/>
  <c r="J287" i="1"/>
  <c r="J66" i="1"/>
  <c r="J26" i="1"/>
  <c r="J532" i="1"/>
  <c r="J85" i="1"/>
  <c r="J484" i="1"/>
  <c r="J543" i="1"/>
  <c r="J12" i="1"/>
  <c r="J59" i="1"/>
  <c r="J218" i="1"/>
  <c r="J488" i="1"/>
  <c r="J55" i="1"/>
  <c r="J63" i="1"/>
  <c r="J187" i="1"/>
  <c r="J119" i="1"/>
  <c r="J570" i="1"/>
  <c r="J228" i="1"/>
  <c r="J144" i="1"/>
  <c r="J281" i="1"/>
  <c r="J91" i="1"/>
  <c r="J239" i="1"/>
  <c r="J216" i="1"/>
  <c r="J80" i="1"/>
  <c r="J174" i="1"/>
  <c r="J436" i="1"/>
  <c r="J60" i="1"/>
  <c r="J423" i="1"/>
  <c r="J131" i="1"/>
  <c r="J529" i="1"/>
  <c r="J238" i="1"/>
  <c r="J247" i="1"/>
  <c r="J464" i="1"/>
  <c r="J577" i="1"/>
  <c r="J407" i="1"/>
  <c r="J57" i="1"/>
  <c r="J259" i="1"/>
  <c r="J306" i="1"/>
  <c r="J653" i="1"/>
  <c r="J146" i="1"/>
  <c r="J69" i="1"/>
  <c r="J634" i="1"/>
  <c r="J68" i="1"/>
  <c r="J185" i="1"/>
  <c r="J340" i="1"/>
  <c r="J195" i="1"/>
  <c r="J395" i="1"/>
  <c r="J530" i="1"/>
  <c r="J283" i="1"/>
  <c r="J371" i="1"/>
  <c r="J628" i="1"/>
  <c r="J417" i="1"/>
  <c r="J46" i="1"/>
  <c r="J394" i="1"/>
  <c r="J554" i="1"/>
  <c r="J619" i="1"/>
  <c r="J13" i="1"/>
  <c r="J451" i="1"/>
  <c r="J402" i="1"/>
  <c r="J191" i="1"/>
  <c r="J561" i="1"/>
  <c r="J21" i="1"/>
  <c r="J569" i="1"/>
  <c r="J312" i="1"/>
  <c r="J576" i="1"/>
  <c r="J196" i="1"/>
  <c r="J595" i="1"/>
  <c r="J335" i="1"/>
  <c r="J355" i="1"/>
  <c r="J16" i="1"/>
  <c r="J206" i="1"/>
  <c r="J229" i="1"/>
  <c r="J248" i="1"/>
  <c r="J563" i="1"/>
  <c r="J534" i="1"/>
  <c r="J262" i="1"/>
  <c r="J596" i="1"/>
  <c r="J441" i="1"/>
  <c r="J32" i="1"/>
  <c r="J329" i="1"/>
  <c r="J11" i="1"/>
  <c r="J285" i="1"/>
  <c r="J557" i="1"/>
  <c r="J204" i="1"/>
  <c r="J419" i="1"/>
  <c r="J559" i="1"/>
  <c r="J137" i="1"/>
  <c r="J426" i="1"/>
  <c r="J222" i="1"/>
  <c r="J642" i="1"/>
  <c r="J161" i="1"/>
  <c r="J512" i="1"/>
  <c r="J556" i="1"/>
  <c r="J93" i="1"/>
  <c r="J237" i="1"/>
  <c r="J6" i="1"/>
  <c r="J497" i="1"/>
  <c r="J123" i="1"/>
  <c r="J401" i="1"/>
  <c r="J261" i="1"/>
  <c r="J481" i="1"/>
  <c r="J213" i="1"/>
  <c r="J637" i="1"/>
  <c r="J330" i="1"/>
  <c r="J597" i="1"/>
  <c r="J381" i="1"/>
  <c r="J388" i="1"/>
  <c r="J309" i="1"/>
  <c r="J92" i="1"/>
  <c r="J517" i="1"/>
  <c r="J260" i="1"/>
  <c r="J575" i="1"/>
  <c r="J339" i="1"/>
  <c r="J17" i="1"/>
  <c r="J525" i="1"/>
  <c r="J446" i="1"/>
  <c r="J275" i="1"/>
  <c r="J609" i="1"/>
  <c r="J5" i="1"/>
  <c r="J592" i="1"/>
  <c r="J358" i="1"/>
  <c r="J582" i="1"/>
  <c r="J337" i="1"/>
  <c r="J391" i="1"/>
  <c r="J266" i="1"/>
  <c r="J568" i="1"/>
  <c r="J376" i="1"/>
  <c r="J41" i="1"/>
  <c r="J487" i="1"/>
  <c r="J61" i="1"/>
  <c r="J305" i="1"/>
  <c r="J511" i="1"/>
  <c r="J332" i="1"/>
  <c r="J389" i="1"/>
  <c r="J101" i="1"/>
  <c r="J392" i="1"/>
  <c r="J444" i="1"/>
  <c r="J472" i="1"/>
  <c r="J178" i="1"/>
  <c r="J331" i="1"/>
  <c r="J276" i="1"/>
  <c r="J507" i="1"/>
  <c r="J336" i="1"/>
  <c r="J492" i="1"/>
  <c r="J362" i="1"/>
  <c r="J438" i="1"/>
  <c r="J519" i="1"/>
  <c r="J662" i="1"/>
  <c r="J431" i="1"/>
  <c r="J566" i="1"/>
  <c r="J30" i="1"/>
  <c r="J434" i="1"/>
  <c r="J38" i="1"/>
  <c r="J610" i="1"/>
  <c r="J319" i="1"/>
  <c r="J53" i="1"/>
  <c r="J33" i="1"/>
  <c r="J242" i="1"/>
  <c r="J643" i="1"/>
  <c r="J322" i="1"/>
  <c r="J405" i="1"/>
  <c r="J351" i="1"/>
  <c r="J594" i="1"/>
  <c r="J553" i="1"/>
  <c r="J56" i="1"/>
  <c r="J208" i="1"/>
  <c r="J406" i="1"/>
  <c r="J104" i="1"/>
  <c r="J310" i="1"/>
  <c r="J94" i="1"/>
  <c r="J75" i="1"/>
  <c r="J171" i="1"/>
  <c r="J474" i="1"/>
  <c r="J108" i="1"/>
  <c r="J613" i="1"/>
  <c r="J284" i="1"/>
  <c r="J221" i="1"/>
  <c r="J503" i="1"/>
  <c r="J623" i="1"/>
  <c r="J116" i="1"/>
  <c r="J288" i="1"/>
  <c r="J379" i="1"/>
  <c r="J486" i="1"/>
  <c r="J321" i="1"/>
  <c r="J356" i="1"/>
  <c r="J157" i="1"/>
  <c r="J209" i="1"/>
  <c r="J162" i="1"/>
  <c r="J290" i="1"/>
  <c r="J201" i="1"/>
  <c r="J470" i="1"/>
  <c r="J249" i="1"/>
  <c r="J424" i="1"/>
  <c r="J657" i="1"/>
  <c r="J601" i="1"/>
  <c r="J313" i="1"/>
  <c r="J160" i="1"/>
  <c r="J100" i="1"/>
  <c r="J138" i="1"/>
  <c r="J106" i="1"/>
  <c r="J268" i="1"/>
  <c r="J197" i="1"/>
  <c r="J586" i="1"/>
  <c r="J324" i="1"/>
  <c r="J88" i="1"/>
  <c r="J127" i="1"/>
  <c r="J167" i="1"/>
  <c r="J181" i="1"/>
  <c r="J325" i="1"/>
  <c r="J591" i="1"/>
  <c r="J155" i="1"/>
  <c r="J286" i="1"/>
  <c r="J291" i="1"/>
  <c r="J641" i="1"/>
  <c r="J89" i="1"/>
  <c r="J58" i="1"/>
  <c r="J366" i="1"/>
  <c r="J246" i="1"/>
  <c r="J368" i="1"/>
  <c r="J508" i="1"/>
  <c r="J256" i="1"/>
  <c r="J194" i="1"/>
  <c r="J348" i="1"/>
  <c r="J375" i="1"/>
  <c r="J526" i="1"/>
  <c r="J107" i="1"/>
  <c r="J293" i="1"/>
  <c r="J386" i="1"/>
  <c r="J418" i="1"/>
  <c r="J64" i="1"/>
  <c r="J183" i="1"/>
  <c r="J263" i="1"/>
  <c r="J466" i="1"/>
  <c r="J611" i="1"/>
  <c r="J302" i="1"/>
  <c r="J372" i="1"/>
  <c r="J494" i="1"/>
  <c r="J316" i="1"/>
  <c r="J303" i="1"/>
  <c r="J211" i="1"/>
  <c r="J457" i="1"/>
  <c r="J537" i="1"/>
  <c r="J453" i="1"/>
  <c r="J31" i="1"/>
  <c r="J540" i="1"/>
  <c r="J454" i="1"/>
  <c r="J118" i="1"/>
  <c r="J485" i="1"/>
  <c r="J231" i="1"/>
  <c r="J199" i="1"/>
  <c r="J235" i="1"/>
  <c r="J39" i="1"/>
  <c r="J113" i="1"/>
  <c r="J217" i="1"/>
  <c r="J314" i="1"/>
  <c r="J558" i="1"/>
  <c r="J504" i="1"/>
  <c r="J357" i="1"/>
  <c r="J292" i="1"/>
  <c r="J344" i="1"/>
  <c r="J43" i="1"/>
  <c r="J346" i="1"/>
  <c r="J117" i="1"/>
  <c r="J442" i="1"/>
  <c r="J567" i="1"/>
  <c r="J132" i="1"/>
  <c r="J437" i="1"/>
  <c r="J593" i="1"/>
  <c r="J115" i="1"/>
  <c r="J170" i="1"/>
  <c r="J600" i="1"/>
  <c r="J473" i="1"/>
  <c r="J544" i="1"/>
  <c r="J129" i="1"/>
  <c r="J496" i="1"/>
  <c r="J102" i="1"/>
  <c r="J295" i="1"/>
  <c r="J523" i="1"/>
  <c r="J175" i="1"/>
  <c r="J347" i="1"/>
  <c r="J214" i="1"/>
  <c r="J483" i="1"/>
  <c r="J538" i="1"/>
  <c r="J125" i="1"/>
  <c r="J573" i="1"/>
  <c r="J255" i="1"/>
  <c r="J450" i="1"/>
  <c r="J73" i="1"/>
  <c r="J257" i="1"/>
  <c r="J640" i="1"/>
  <c r="J304" i="1"/>
  <c r="J203" i="1"/>
  <c r="J590" i="1"/>
  <c r="J177" i="1"/>
  <c r="J633" i="1"/>
  <c r="J658" i="1"/>
  <c r="J627" i="1"/>
  <c r="J629" i="1"/>
  <c r="J215" i="1"/>
  <c r="J71" i="1"/>
  <c r="J30" i="2"/>
  <c r="I30" i="2"/>
  <c r="S666" i="1"/>
  <c r="P666" i="1"/>
  <c r="O666" i="1"/>
  <c r="N666" i="1"/>
  <c r="Q666" i="1"/>
  <c r="R666" i="1"/>
  <c r="BI184" i="13"/>
  <c r="BC184" i="13"/>
  <c r="AW184" i="13"/>
  <c r="H666" i="1" l="1"/>
  <c r="AA666" i="1"/>
  <c r="Z666" i="1"/>
  <c r="AB668" i="1"/>
  <c r="BK668" i="1"/>
  <c r="AY668" i="1"/>
  <c r="BE668" i="1"/>
  <c r="AN670" i="1"/>
  <c r="AG668" i="1"/>
  <c r="BQ668" i="1"/>
  <c r="AH670" i="1"/>
  <c r="J666" i="1"/>
  <c r="AG670" i="1"/>
  <c r="AV668" i="1"/>
  <c r="AS668" i="1"/>
  <c r="I666" i="1"/>
  <c r="AM668" i="1"/>
  <c r="AM670" i="1"/>
  <c r="E10" i="2"/>
  <c r="D10" i="2"/>
  <c r="N668" i="1"/>
  <c r="O668" i="1"/>
  <c r="AB670" i="1" l="1"/>
  <c r="I668" i="1"/>
  <c r="BM666" i="1" l="1"/>
  <c r="BJ666" i="1"/>
  <c r="D666" i="1"/>
  <c r="BS666" i="1"/>
  <c r="BP666" i="1"/>
  <c r="BG666" i="1"/>
  <c r="BD666" i="1"/>
  <c r="BA666" i="1"/>
  <c r="AX666" i="1"/>
  <c r="AU666" i="1"/>
  <c r="AO653" i="1"/>
  <c r="AO513" i="1"/>
  <c r="AO257" i="1"/>
  <c r="AO26" i="1"/>
  <c r="AO597" i="1"/>
  <c r="AO327" i="1"/>
  <c r="AO585" i="1"/>
  <c r="AO571" i="1"/>
  <c r="AO441" i="1"/>
  <c r="AO27" i="1"/>
  <c r="AO63" i="1"/>
  <c r="AO520" i="1"/>
  <c r="AO618" i="1"/>
  <c r="AO528" i="1"/>
  <c r="AO640" i="1"/>
  <c r="AO200" i="1"/>
  <c r="AO538" i="1"/>
  <c r="AO623" i="1"/>
  <c r="AO36" i="1"/>
  <c r="AO616" i="1"/>
  <c r="AO609" i="1"/>
  <c r="AO450" i="1"/>
  <c r="AO494" i="1"/>
  <c r="AO626" i="1"/>
  <c r="AO485" i="1"/>
  <c r="AO12" i="1"/>
  <c r="AO540" i="1"/>
  <c r="AO643" i="1"/>
  <c r="AO268" i="1"/>
  <c r="AO43" i="1"/>
  <c r="AO590" i="1"/>
  <c r="AO602" i="1"/>
  <c r="AO287" i="1"/>
  <c r="AO96" i="1"/>
  <c r="AO14" i="1"/>
  <c r="AO374" i="1"/>
  <c r="AO156" i="1"/>
  <c r="AO542" i="1"/>
  <c r="AO252" i="1"/>
  <c r="AO67" i="1"/>
  <c r="AO606" i="1"/>
  <c r="AO76" i="1"/>
  <c r="AO393" i="1"/>
  <c r="AO555" i="1"/>
  <c r="AO463" i="1"/>
  <c r="AO425" i="1"/>
  <c r="AO589" i="1"/>
  <c r="AO79" i="1"/>
  <c r="AO660" i="1"/>
  <c r="AO52" i="1"/>
  <c r="AO489" i="1"/>
  <c r="AO630" i="1"/>
  <c r="AO647" i="1"/>
  <c r="AO625" i="1"/>
  <c r="AO617" i="1"/>
  <c r="AO34" i="1"/>
  <c r="AO398" i="1"/>
  <c r="AO86" i="1"/>
  <c r="AO656" i="1"/>
  <c r="AO443" i="1"/>
  <c r="AO326" i="1"/>
  <c r="AO615" i="1"/>
  <c r="AO15" i="1"/>
  <c r="AO612" i="1"/>
  <c r="AO370" i="1"/>
  <c r="AO105" i="1"/>
  <c r="AO272" i="1"/>
  <c r="AO639" i="1"/>
  <c r="AO3" i="1"/>
  <c r="AO24" i="1"/>
  <c r="AO416" i="1"/>
  <c r="AO622" i="1"/>
  <c r="AO399" i="1"/>
  <c r="AO65" i="1"/>
  <c r="AO54" i="1"/>
  <c r="AO373" i="1"/>
  <c r="AO70" i="1"/>
  <c r="AO25" i="1"/>
  <c r="AO328" i="1"/>
  <c r="AO188" i="1"/>
  <c r="AO548" i="1"/>
  <c r="AO541" i="1"/>
  <c r="AO514" i="1"/>
  <c r="AO531" i="1"/>
  <c r="AO545" i="1"/>
  <c r="AO498" i="1"/>
  <c r="AO294" i="1"/>
  <c r="AO414" i="1"/>
  <c r="AO274" i="1"/>
  <c r="AO29" i="1"/>
  <c r="AO42" i="1"/>
  <c r="AO338" i="1"/>
  <c r="AO400" i="1"/>
  <c r="AO598" i="1"/>
  <c r="AO496" i="1"/>
  <c r="AO170" i="1"/>
  <c r="AO559" i="1"/>
  <c r="AO214" i="1"/>
  <c r="AO502" i="1"/>
  <c r="AO586" i="1"/>
  <c r="AO638" i="1"/>
  <c r="AO5" i="1"/>
  <c r="AO649" i="1"/>
  <c r="AO94" i="1"/>
  <c r="AO574" i="1"/>
  <c r="AO544" i="1"/>
  <c r="AO607" i="1"/>
  <c r="AO578" i="1"/>
  <c r="AO448" i="1"/>
  <c r="AO160" i="1"/>
  <c r="AO510" i="1"/>
  <c r="AO317" i="1"/>
  <c r="AO202" i="1"/>
  <c r="AO493" i="1"/>
  <c r="AO9" i="1"/>
  <c r="AO579" i="1"/>
  <c r="AO482" i="1"/>
  <c r="AO580" i="1"/>
  <c r="AO396" i="1"/>
  <c r="AO629" i="1"/>
  <c r="AO377" i="1"/>
  <c r="AO28" i="1"/>
  <c r="AO562" i="1"/>
  <c r="AO365" i="1"/>
  <c r="AO297" i="1"/>
  <c r="AO341" i="1"/>
  <c r="AO216" i="1"/>
  <c r="AO367" i="1"/>
  <c r="AO195" i="1"/>
  <c r="AO82" i="1"/>
  <c r="AO455" i="1"/>
  <c r="AO611" i="1"/>
  <c r="AO570" i="1"/>
  <c r="AO108" i="1"/>
  <c r="AO508" i="1"/>
  <c r="AO501" i="1"/>
  <c r="AO56" i="1"/>
  <c r="AO306" i="1"/>
  <c r="AO238" i="1"/>
  <c r="AO537" i="1"/>
  <c r="AO282" i="1"/>
  <c r="AO634" i="1"/>
  <c r="AO302" i="1"/>
  <c r="AO133" i="1"/>
  <c r="AO47" i="1"/>
  <c r="AO325" i="1"/>
  <c r="AO486" i="1"/>
  <c r="AO418" i="1"/>
  <c r="AO113" i="1"/>
  <c r="AO229" i="1"/>
  <c r="AO543" i="1"/>
  <c r="AO466" i="1"/>
  <c r="AO411" i="1"/>
  <c r="AO91" i="1"/>
  <c r="AO71" i="1"/>
  <c r="AO529" i="1"/>
  <c r="AO60" i="1"/>
  <c r="AO430" i="1"/>
  <c r="AO119" i="1"/>
  <c r="AO77" i="1"/>
  <c r="AO231" i="1"/>
  <c r="AO49" i="1"/>
  <c r="AO187" i="1"/>
  <c r="AO301" i="1"/>
  <c r="AO572" i="1"/>
  <c r="AO620" i="1"/>
  <c r="AO37" i="1"/>
  <c r="AO471" i="1"/>
  <c r="AO468" i="1"/>
  <c r="AO169" i="1"/>
  <c r="AO350" i="1"/>
  <c r="AO515" i="1"/>
  <c r="AO7" i="1"/>
  <c r="AO599" i="1"/>
  <c r="AO20" i="1"/>
  <c r="AO8" i="1"/>
  <c r="AO445" i="1"/>
  <c r="AO499" i="1"/>
  <c r="AO524" i="1"/>
  <c r="AO427" i="1"/>
  <c r="AO251" i="1"/>
  <c r="AO477" i="1"/>
  <c r="AO480" i="1"/>
  <c r="AO516" i="1"/>
  <c r="AO552" i="1"/>
  <c r="AO380" i="1"/>
  <c r="AO587" i="1"/>
  <c r="AO497" i="1"/>
  <c r="AO405" i="1"/>
  <c r="AO292" i="1"/>
  <c r="AO621" i="1"/>
  <c r="AO406" i="1"/>
  <c r="AO41" i="1"/>
  <c r="AO523" i="1"/>
  <c r="AO81" i="1"/>
  <c r="AO641" i="1"/>
  <c r="AO437" i="1"/>
  <c r="AO663" i="1"/>
  <c r="AO23" i="1"/>
  <c r="AO632" i="1"/>
  <c r="AO50" i="1"/>
  <c r="AO83" i="1"/>
  <c r="AO655" i="1"/>
  <c r="AO591" i="1"/>
  <c r="AO551" i="1"/>
  <c r="AO664" i="1"/>
  <c r="AO636" i="1"/>
  <c r="AO172" i="1"/>
  <c r="AO637" i="1"/>
  <c r="AO556" i="1"/>
  <c r="AO131" i="1"/>
  <c r="AO495" i="1"/>
  <c r="AO657" i="1"/>
  <c r="AO452" i="1"/>
  <c r="AO462" i="1"/>
  <c r="AO550" i="1"/>
  <c r="AO652" i="1"/>
  <c r="AO659" i="1"/>
  <c r="AO581" i="1"/>
  <c r="AO16" i="1"/>
  <c r="AO527" i="1"/>
  <c r="AO478" i="1"/>
  <c r="AO18" i="1"/>
  <c r="AO203" i="1"/>
  <c r="AO460" i="1"/>
  <c r="AO255" i="1"/>
  <c r="AO642" i="1"/>
  <c r="AO651" i="1"/>
  <c r="AO174" i="1"/>
  <c r="AO72" i="1"/>
  <c r="AO363" i="1"/>
  <c r="AO479" i="1"/>
  <c r="AO44" i="1"/>
  <c r="AO654" i="1"/>
  <c r="AO635" i="1"/>
  <c r="AO429" i="1"/>
  <c r="AO310" i="1"/>
  <c r="AO220" i="1"/>
  <c r="AO644" i="1"/>
  <c r="AO557" i="1"/>
  <c r="AO605" i="1"/>
  <c r="AO385" i="1"/>
  <c r="AO2" i="1"/>
  <c r="AO446" i="1"/>
  <c r="AO435" i="1"/>
  <c r="AO453" i="1"/>
  <c r="AO593" i="1"/>
  <c r="AO588" i="1"/>
  <c r="AO243" i="1"/>
  <c r="AO132" i="1"/>
  <c r="AO376" i="1"/>
  <c r="AO549" i="1"/>
  <c r="AO547" i="1"/>
  <c r="AO74" i="1"/>
  <c r="AO313" i="1"/>
  <c r="AO534" i="1"/>
  <c r="AO98" i="1"/>
  <c r="AO117" i="1"/>
  <c r="AO592" i="1"/>
  <c r="AO473" i="1"/>
  <c r="AO84" i="1"/>
  <c r="AO323" i="1"/>
  <c r="AO153" i="1"/>
  <c r="AO481" i="1"/>
  <c r="AO237" i="1"/>
  <c r="AO179" i="1"/>
  <c r="AO55" i="1"/>
  <c r="AO245" i="1"/>
  <c r="AO560" i="1"/>
  <c r="AO546" i="1"/>
  <c r="AO103" i="1"/>
  <c r="AO190" i="1"/>
  <c r="AO419" i="1"/>
  <c r="AO539" i="1"/>
  <c r="AO254" i="1"/>
  <c r="AO335" i="1"/>
  <c r="AO219" i="1"/>
  <c r="AO518" i="1"/>
  <c r="AO154" i="1"/>
  <c r="AO205" i="1"/>
  <c r="AO152" i="1"/>
  <c r="AO19" i="1"/>
  <c r="AO233" i="1"/>
  <c r="AO142" i="1"/>
  <c r="AO112" i="1"/>
  <c r="AO650" i="1"/>
  <c r="AO130" i="1"/>
  <c r="AO10" i="1"/>
  <c r="AO265" i="1"/>
  <c r="AO661" i="1"/>
  <c r="AO648" i="1"/>
  <c r="AO403" i="1"/>
  <c r="AO432" i="1"/>
  <c r="AO553" i="1"/>
  <c r="AO505" i="1"/>
  <c r="AO139" i="1"/>
  <c r="AO311" i="1"/>
  <c r="AO102" i="1"/>
  <c r="AO459" i="1"/>
  <c r="AO137" i="1"/>
  <c r="AO407" i="1"/>
  <c r="AO134" i="1"/>
  <c r="AO603" i="1"/>
  <c r="AO181" i="1"/>
  <c r="AO511" i="1"/>
  <c r="AO168" i="1"/>
  <c r="AO415" i="1"/>
  <c r="AO500" i="1"/>
  <c r="AO279" i="1"/>
  <c r="AO129" i="1"/>
  <c r="AO475" i="1"/>
  <c r="AO250" i="1"/>
  <c r="AO388" i="1"/>
  <c r="AO353" i="1"/>
  <c r="AO222" i="1"/>
  <c r="AO298" i="1"/>
  <c r="AO240" i="1"/>
  <c r="AO390" i="1"/>
  <c r="AO166" i="1"/>
  <c r="AO136" i="1"/>
  <c r="AO525" i="1"/>
  <c r="AO140" i="1"/>
  <c r="AO535" i="1"/>
  <c r="AO568" i="1"/>
  <c r="AO285" i="1"/>
  <c r="AO215" i="1"/>
  <c r="AO361" i="1"/>
  <c r="AO35" i="1"/>
  <c r="AO109" i="1"/>
  <c r="AO613" i="1"/>
  <c r="AO235" i="1"/>
  <c r="AO186" i="1"/>
  <c r="AO22" i="1"/>
  <c r="AO506" i="1"/>
  <c r="AO509" i="1"/>
  <c r="AO164" i="1"/>
  <c r="AO161" i="1"/>
  <c r="AO296" i="1"/>
  <c r="AO334" i="1"/>
  <c r="AO573" i="1"/>
  <c r="AO358" i="1"/>
  <c r="AO421" i="1"/>
  <c r="AO223" i="1"/>
  <c r="AO230" i="1"/>
  <c r="AO40" i="1"/>
  <c r="AO143" i="1"/>
  <c r="AO354" i="1"/>
  <c r="AO413" i="1"/>
  <c r="AO633" i="1"/>
  <c r="AO293" i="1"/>
  <c r="AO318" i="1"/>
  <c r="AO387" i="1"/>
  <c r="AO122" i="1"/>
  <c r="AO204" i="1"/>
  <c r="AO426" i="1"/>
  <c r="AO383" i="1"/>
  <c r="AO351" i="1"/>
  <c r="AO31" i="1"/>
  <c r="AO115" i="1"/>
  <c r="AO504" i="1"/>
  <c r="AO359" i="1"/>
  <c r="AO244" i="1"/>
  <c r="AO58" i="1"/>
  <c r="AO80" i="1"/>
  <c r="AO90" i="1"/>
  <c r="AO321" i="1"/>
  <c r="AO264" i="1"/>
  <c r="AO283" i="1"/>
  <c r="AO464" i="1"/>
  <c r="AO182" i="1"/>
  <c r="AO121" i="1"/>
  <c r="AO467" i="1"/>
  <c r="AO404" i="1"/>
  <c r="AO375" i="1"/>
  <c r="AO474" i="1"/>
  <c r="AO284" i="1"/>
  <c r="AO197" i="1"/>
  <c r="AO286" i="1"/>
  <c r="AO149" i="1"/>
  <c r="AO208" i="1"/>
  <c r="AO484" i="1"/>
  <c r="AO221" i="1"/>
  <c r="AO183" i="1"/>
  <c r="AO157" i="1"/>
  <c r="AO372" i="1"/>
  <c r="AO278" i="1"/>
  <c r="AO120" i="1"/>
  <c r="AO596" i="1"/>
  <c r="AO144" i="1"/>
  <c r="AO316" i="1"/>
  <c r="AO59" i="1"/>
  <c r="AO100" i="1"/>
  <c r="AO228" i="1"/>
  <c r="AO344" i="1"/>
  <c r="AO342" i="1"/>
  <c r="AO239" i="1"/>
  <c r="AO247" i="1"/>
  <c r="AO236" i="1"/>
  <c r="AO201" i="1"/>
  <c r="AO315" i="1"/>
  <c r="AO217" i="1"/>
  <c r="AO299" i="1"/>
  <c r="AO88" i="1"/>
  <c r="AO246" i="1"/>
  <c r="AO423" i="1"/>
  <c r="AO207" i="1"/>
  <c r="AO75" i="1"/>
  <c r="AO253" i="1"/>
  <c r="AO249" i="1"/>
  <c r="AO258" i="1"/>
  <c r="AO198" i="1"/>
  <c r="AO167" i="1"/>
  <c r="AO288" i="1"/>
  <c r="AO189" i="1"/>
  <c r="AO110" i="1"/>
  <c r="AO308" i="1"/>
  <c r="AO417" i="1"/>
  <c r="AO46" i="1"/>
  <c r="AO394" i="1"/>
  <c r="AO554" i="1"/>
  <c r="AO619" i="1"/>
  <c r="AO13" i="1"/>
  <c r="AO451" i="1"/>
  <c r="AO402" i="1"/>
  <c r="AO191" i="1"/>
  <c r="AO561" i="1"/>
  <c r="AO21" i="1"/>
  <c r="AO569" i="1"/>
  <c r="AO312" i="1"/>
  <c r="AO576" i="1"/>
  <c r="AO196" i="1"/>
  <c r="AO595" i="1"/>
  <c r="AO395" i="1"/>
  <c r="AO62" i="1"/>
  <c r="AO227" i="1"/>
  <c r="AO261" i="1"/>
  <c r="AO124" i="1"/>
  <c r="AO176" i="1"/>
  <c r="AO458" i="1"/>
  <c r="AO364" i="1"/>
  <c r="AO262" i="1"/>
  <c r="AO147" i="1"/>
  <c r="AO61" i="1"/>
  <c r="AO645" i="1"/>
  <c r="AO107" i="1"/>
  <c r="AO11" i="1"/>
  <c r="AO151" i="1"/>
  <c r="AO646" i="1"/>
  <c r="AO665" i="1"/>
  <c r="AO339" i="1"/>
  <c r="AO564" i="1"/>
  <c r="AO269" i="1"/>
  <c r="AO401" i="1"/>
  <c r="AO226" i="1"/>
  <c r="AO369" i="1"/>
  <c r="AO608" i="1"/>
  <c r="AO4" i="1"/>
  <c r="AO371" i="1"/>
  <c r="AO487" i="1"/>
  <c r="AO526" i="1"/>
  <c r="AO17" i="1"/>
  <c r="AO280" i="1"/>
  <c r="AO465" i="1"/>
  <c r="AO267" i="1"/>
  <c r="AO348" i="1"/>
  <c r="AO99" i="1"/>
  <c r="AO567" i="1"/>
  <c r="AO631" i="1"/>
  <c r="AO428" i="1"/>
  <c r="AO584" i="1"/>
  <c r="AO194" i="1"/>
  <c r="AO48" i="1"/>
  <c r="AO601" i="1"/>
  <c r="AO57" i="1"/>
  <c r="AO521" i="1"/>
  <c r="AO565" i="1"/>
  <c r="AO346" i="1"/>
  <c r="AO600" i="1"/>
  <c r="AO85" i="1"/>
  <c r="AO141" i="1"/>
  <c r="AO378" i="1"/>
  <c r="AO391" i="1"/>
  <c r="AO440" i="1"/>
  <c r="AO476" i="1"/>
  <c r="AO259" i="1"/>
  <c r="AO397" i="1"/>
  <c r="AO355" i="1"/>
  <c r="AO488" i="1"/>
  <c r="AO583" i="1"/>
  <c r="AO333" i="1"/>
  <c r="AO563" i="1"/>
  <c r="AO420" i="1"/>
  <c r="AO457" i="1"/>
  <c r="AO604" i="1"/>
  <c r="AO628" i="1"/>
  <c r="AO266" i="1"/>
  <c r="AO248" i="1"/>
  <c r="AO6" i="1"/>
  <c r="AO389" i="1"/>
  <c r="AO101" i="1"/>
  <c r="AO392" i="1"/>
  <c r="AO444" i="1"/>
  <c r="AO472" i="1"/>
  <c r="AO178" i="1"/>
  <c r="AO331" i="1"/>
  <c r="AO276" i="1"/>
  <c r="AO507" i="1"/>
  <c r="AO336" i="1"/>
  <c r="AO492" i="1"/>
  <c r="AO362" i="1"/>
  <c r="AO438" i="1"/>
  <c r="AO519" i="1"/>
  <c r="AO662" i="1"/>
  <c r="AO431" i="1"/>
  <c r="AO566" i="1"/>
  <c r="AO30" i="1"/>
  <c r="AO434" i="1"/>
  <c r="AO38" i="1"/>
  <c r="AO610" i="1"/>
  <c r="AO319" i="1"/>
  <c r="AO53" i="1"/>
  <c r="AO33" i="1"/>
  <c r="AO242" i="1"/>
  <c r="AO357" i="1"/>
  <c r="AO366" i="1"/>
  <c r="AO447" i="1"/>
  <c r="AO436" i="1"/>
  <c r="AO162" i="1"/>
  <c r="AO192" i="1"/>
  <c r="AO356" i="1"/>
  <c r="AO449" i="1"/>
  <c r="AO206" i="1"/>
  <c r="AO577" i="1"/>
  <c r="AO87" i="1"/>
  <c r="AO232" i="1"/>
  <c r="AO439" i="1"/>
  <c r="AO193" i="1"/>
  <c r="AO345" i="1"/>
  <c r="AO386" i="1"/>
  <c r="AO324" i="1"/>
  <c r="AO291" i="1"/>
  <c r="AO163" i="1"/>
  <c r="AO289" i="1"/>
  <c r="AO503" i="1"/>
  <c r="AO263" i="1"/>
  <c r="AO106" i="1"/>
  <c r="AO209" i="1"/>
  <c r="AO45" i="1"/>
  <c r="AO51" i="1"/>
  <c r="AO104" i="1"/>
  <c r="AO281" i="1"/>
  <c r="AO118" i="1"/>
  <c r="AO303" i="1"/>
  <c r="AO89" i="1"/>
  <c r="AO218" i="1"/>
  <c r="AO138" i="1"/>
  <c r="AO148" i="1"/>
  <c r="AO127" i="1"/>
  <c r="AO307" i="1"/>
  <c r="AO536" i="1"/>
  <c r="AO470" i="1"/>
  <c r="AO314" i="1"/>
  <c r="AO349" i="1"/>
  <c r="AO185" i="1"/>
  <c r="AO368" i="1"/>
  <c r="AO343" i="1"/>
  <c r="AO171" i="1"/>
  <c r="AO64" i="1"/>
  <c r="AO408" i="1"/>
  <c r="AO424" i="1"/>
  <c r="AO78" i="1"/>
  <c r="AO234" i="1"/>
  <c r="AO300" i="1"/>
  <c r="AO379" i="1"/>
  <c r="AO177" i="1"/>
  <c r="AO69" i="1"/>
  <c r="AO241" i="1"/>
  <c r="AO409" i="1"/>
  <c r="AO627" i="1"/>
  <c r="AO575" i="1"/>
  <c r="AO290" i="1"/>
  <c r="AO146" i="1"/>
  <c r="AO111" i="1"/>
  <c r="AO533" i="1"/>
  <c r="AO92" i="1"/>
  <c r="AO469" i="1"/>
  <c r="AO128" i="1"/>
  <c r="AO224" i="1"/>
  <c r="AO461" i="1"/>
  <c r="AO173" i="1"/>
  <c r="AO260" i="1"/>
  <c r="AO32" i="1"/>
  <c r="AO422" i="1"/>
  <c r="AO275" i="1"/>
  <c r="AO270" i="1"/>
  <c r="AO532" i="1"/>
  <c r="AO340" i="1"/>
  <c r="AO165" i="1"/>
  <c r="AO126" i="1"/>
  <c r="AO210" i="1"/>
  <c r="AO184" i="1"/>
  <c r="AO304" i="1"/>
  <c r="AO125" i="1"/>
  <c r="AO116" i="1"/>
  <c r="AO212" i="1"/>
  <c r="AO624" i="1"/>
  <c r="AO320" i="1"/>
  <c r="AO305" i="1"/>
  <c r="AO594" i="1"/>
  <c r="AO73" i="1"/>
  <c r="AO211" i="1"/>
  <c r="AO360" i="1"/>
  <c r="AO352" i="1"/>
  <c r="AO658" i="1"/>
  <c r="AO382" i="1"/>
  <c r="AO199" i="1"/>
  <c r="AO530" i="1"/>
  <c r="AO454" i="1"/>
  <c r="AO322" i="1"/>
  <c r="AO145" i="1"/>
  <c r="AO614" i="1"/>
  <c r="AO456" i="1"/>
  <c r="AO39" i="1"/>
  <c r="AO225" i="1"/>
  <c r="AO66" i="1"/>
  <c r="AO123" i="1"/>
  <c r="AO213" i="1"/>
  <c r="AO517" i="1"/>
  <c r="AO384" i="1"/>
  <c r="AO68" i="1"/>
  <c r="AO175" i="1"/>
  <c r="AO256" i="1"/>
  <c r="AO295" i="1"/>
  <c r="AO329" i="1"/>
  <c r="AO512" i="1"/>
  <c r="AO273" i="1"/>
  <c r="AO337" i="1"/>
  <c r="AO309" i="1"/>
  <c r="AO95" i="1"/>
  <c r="AO442" i="1"/>
  <c r="AO433" i="1"/>
  <c r="AO483" i="1"/>
  <c r="AO347" i="1"/>
  <c r="AO97" i="1"/>
  <c r="AO155" i="1"/>
  <c r="AO410" i="1"/>
  <c r="AO114" i="1"/>
  <c r="AO381" i="1"/>
  <c r="AO558" i="1"/>
  <c r="AO582" i="1"/>
  <c r="AO330" i="1"/>
  <c r="AO412" i="1"/>
  <c r="AO180" i="1"/>
  <c r="AO93" i="1"/>
  <c r="AO159" i="1"/>
  <c r="AO522" i="1"/>
  <c r="AO150" i="1"/>
  <c r="AO271" i="1"/>
  <c r="AO332" i="1"/>
  <c r="AO135" i="1"/>
  <c r="AO491" i="1"/>
  <c r="AO158" i="1"/>
  <c r="AO277" i="1"/>
  <c r="AO490" i="1"/>
  <c r="AL653" i="1"/>
  <c r="AL513" i="1"/>
  <c r="AL257" i="1"/>
  <c r="AL26" i="1"/>
  <c r="AL597" i="1"/>
  <c r="AL327" i="1"/>
  <c r="AL585" i="1"/>
  <c r="AL571" i="1"/>
  <c r="AL441" i="1"/>
  <c r="AL27" i="1"/>
  <c r="AL63" i="1"/>
  <c r="AL520" i="1"/>
  <c r="AL618" i="1"/>
  <c r="AL528" i="1"/>
  <c r="AL640" i="1"/>
  <c r="AL200" i="1"/>
  <c r="AL538" i="1"/>
  <c r="AL623" i="1"/>
  <c r="AL36" i="1"/>
  <c r="AL616" i="1"/>
  <c r="AL609" i="1"/>
  <c r="AL450" i="1"/>
  <c r="AL494" i="1"/>
  <c r="AL626" i="1"/>
  <c r="AL485" i="1"/>
  <c r="AL12" i="1"/>
  <c r="AL540" i="1"/>
  <c r="AL643" i="1"/>
  <c r="AL268" i="1"/>
  <c r="AL43" i="1"/>
  <c r="AL590" i="1"/>
  <c r="AL602" i="1"/>
  <c r="AL287" i="1"/>
  <c r="AL96" i="1"/>
  <c r="AL14" i="1"/>
  <c r="AL374" i="1"/>
  <c r="AL156" i="1"/>
  <c r="AL542" i="1"/>
  <c r="AL252" i="1"/>
  <c r="AL67" i="1"/>
  <c r="AL606" i="1"/>
  <c r="AL76" i="1"/>
  <c r="AL393" i="1"/>
  <c r="AL555" i="1"/>
  <c r="AL463" i="1"/>
  <c r="AL425" i="1"/>
  <c r="AL589" i="1"/>
  <c r="AL79" i="1"/>
  <c r="AL660" i="1"/>
  <c r="AL52" i="1"/>
  <c r="AL489" i="1"/>
  <c r="AL630" i="1"/>
  <c r="AL647" i="1"/>
  <c r="AL625" i="1"/>
  <c r="AL617" i="1"/>
  <c r="AL34" i="1"/>
  <c r="AL398" i="1"/>
  <c r="AL86" i="1"/>
  <c r="AL656" i="1"/>
  <c r="AL443" i="1"/>
  <c r="AL326" i="1"/>
  <c r="AL615" i="1"/>
  <c r="AL15" i="1"/>
  <c r="AL612" i="1"/>
  <c r="AL370" i="1"/>
  <c r="AL105" i="1"/>
  <c r="AL272" i="1"/>
  <c r="AL639" i="1"/>
  <c r="AL3" i="1"/>
  <c r="AL24" i="1"/>
  <c r="AL416" i="1"/>
  <c r="AL622" i="1"/>
  <c r="AL399" i="1"/>
  <c r="AL65" i="1"/>
  <c r="AL54" i="1"/>
  <c r="AL373" i="1"/>
  <c r="AL70" i="1"/>
  <c r="AL25" i="1"/>
  <c r="AL328" i="1"/>
  <c r="AL188" i="1"/>
  <c r="AL548" i="1"/>
  <c r="AL541" i="1"/>
  <c r="AL514" i="1"/>
  <c r="AL531" i="1"/>
  <c r="AL545" i="1"/>
  <c r="AL498" i="1"/>
  <c r="AL294" i="1"/>
  <c r="AL414" i="1"/>
  <c r="AL274" i="1"/>
  <c r="AL29" i="1"/>
  <c r="AL42" i="1"/>
  <c r="AL338" i="1"/>
  <c r="AL400" i="1"/>
  <c r="AL598" i="1"/>
  <c r="AL496" i="1"/>
  <c r="AL170" i="1"/>
  <c r="AL559" i="1"/>
  <c r="AL214" i="1"/>
  <c r="AL502" i="1"/>
  <c r="AL586" i="1"/>
  <c r="AL638" i="1"/>
  <c r="AL5" i="1"/>
  <c r="AL649" i="1"/>
  <c r="AL94" i="1"/>
  <c r="AL574" i="1"/>
  <c r="AL544" i="1"/>
  <c r="AL607" i="1"/>
  <c r="AL578" i="1"/>
  <c r="AL448" i="1"/>
  <c r="AL160" i="1"/>
  <c r="AL510" i="1"/>
  <c r="AL317" i="1"/>
  <c r="AL202" i="1"/>
  <c r="AL493" i="1"/>
  <c r="AL9" i="1"/>
  <c r="AL579" i="1"/>
  <c r="AL482" i="1"/>
  <c r="AL580" i="1"/>
  <c r="AL396" i="1"/>
  <c r="AL629" i="1"/>
  <c r="AL377" i="1"/>
  <c r="AL28" i="1"/>
  <c r="AL562" i="1"/>
  <c r="AL365" i="1"/>
  <c r="AL297" i="1"/>
  <c r="AL341" i="1"/>
  <c r="AL216" i="1"/>
  <c r="AL367" i="1"/>
  <c r="AL195" i="1"/>
  <c r="AL82" i="1"/>
  <c r="AL455" i="1"/>
  <c r="AL611" i="1"/>
  <c r="AL570" i="1"/>
  <c r="AL108" i="1"/>
  <c r="AL508" i="1"/>
  <c r="AL501" i="1"/>
  <c r="AL56" i="1"/>
  <c r="AL306" i="1"/>
  <c r="AL238" i="1"/>
  <c r="AL537" i="1"/>
  <c r="AL282" i="1"/>
  <c r="AL634" i="1"/>
  <c r="AL302" i="1"/>
  <c r="AL133" i="1"/>
  <c r="AL47" i="1"/>
  <c r="AL325" i="1"/>
  <c r="AL486" i="1"/>
  <c r="AL418" i="1"/>
  <c r="AL113" i="1"/>
  <c r="AL229" i="1"/>
  <c r="AL543" i="1"/>
  <c r="AL466" i="1"/>
  <c r="AL411" i="1"/>
  <c r="AL91" i="1"/>
  <c r="AL71" i="1"/>
  <c r="AL529" i="1"/>
  <c r="AL60" i="1"/>
  <c r="AL430" i="1"/>
  <c r="AL119" i="1"/>
  <c r="AL77" i="1"/>
  <c r="AL231" i="1"/>
  <c r="AL49" i="1"/>
  <c r="AL187" i="1"/>
  <c r="AL301" i="1"/>
  <c r="AL572" i="1"/>
  <c r="AL620" i="1"/>
  <c r="AL37" i="1"/>
  <c r="AL471" i="1"/>
  <c r="AL468" i="1"/>
  <c r="AL169" i="1"/>
  <c r="AL350" i="1"/>
  <c r="AL515" i="1"/>
  <c r="AL7" i="1"/>
  <c r="AL599" i="1"/>
  <c r="AL20" i="1"/>
  <c r="AL8" i="1"/>
  <c r="AL445" i="1"/>
  <c r="AL499" i="1"/>
  <c r="AL524" i="1"/>
  <c r="AL427" i="1"/>
  <c r="AL251" i="1"/>
  <c r="AL477" i="1"/>
  <c r="AL480" i="1"/>
  <c r="AL516" i="1"/>
  <c r="AL552" i="1"/>
  <c r="AL380" i="1"/>
  <c r="AL587" i="1"/>
  <c r="AL497" i="1"/>
  <c r="AL405" i="1"/>
  <c r="AL292" i="1"/>
  <c r="AL621" i="1"/>
  <c r="AL406" i="1"/>
  <c r="AL41" i="1"/>
  <c r="AL523" i="1"/>
  <c r="AL81" i="1"/>
  <c r="AL641" i="1"/>
  <c r="AL437" i="1"/>
  <c r="AL663" i="1"/>
  <c r="AL23" i="1"/>
  <c r="AL632" i="1"/>
  <c r="AL50" i="1"/>
  <c r="AL83" i="1"/>
  <c r="AL655" i="1"/>
  <c r="AL591" i="1"/>
  <c r="AL551" i="1"/>
  <c r="AL664" i="1"/>
  <c r="AL636" i="1"/>
  <c r="AL172" i="1"/>
  <c r="AL637" i="1"/>
  <c r="AL556" i="1"/>
  <c r="AL131" i="1"/>
  <c r="AL495" i="1"/>
  <c r="AL657" i="1"/>
  <c r="AL452" i="1"/>
  <c r="AL462" i="1"/>
  <c r="AL550" i="1"/>
  <c r="AL652" i="1"/>
  <c r="AL659" i="1"/>
  <c r="AL581" i="1"/>
  <c r="AL16" i="1"/>
  <c r="AL527" i="1"/>
  <c r="AL478" i="1"/>
  <c r="AL18" i="1"/>
  <c r="AL203" i="1"/>
  <c r="AL460" i="1"/>
  <c r="AL255" i="1"/>
  <c r="AL642" i="1"/>
  <c r="AL651" i="1"/>
  <c r="AL174" i="1"/>
  <c r="AL72" i="1"/>
  <c r="AL363" i="1"/>
  <c r="AL479" i="1"/>
  <c r="AL44" i="1"/>
  <c r="AL654" i="1"/>
  <c r="AL635" i="1"/>
  <c r="AL429" i="1"/>
  <c r="AL310" i="1"/>
  <c r="AL220" i="1"/>
  <c r="AL644" i="1"/>
  <c r="AL557" i="1"/>
  <c r="AL605" i="1"/>
  <c r="AL385" i="1"/>
  <c r="AL2" i="1"/>
  <c r="AL446" i="1"/>
  <c r="AL435" i="1"/>
  <c r="AL453" i="1"/>
  <c r="AL593" i="1"/>
  <c r="AL588" i="1"/>
  <c r="AL243" i="1"/>
  <c r="AL132" i="1"/>
  <c r="AL376" i="1"/>
  <c r="AL549" i="1"/>
  <c r="AL547" i="1"/>
  <c r="AL74" i="1"/>
  <c r="AL313" i="1"/>
  <c r="AL534" i="1"/>
  <c r="AL98" i="1"/>
  <c r="AL117" i="1"/>
  <c r="AL592" i="1"/>
  <c r="AL473" i="1"/>
  <c r="AL84" i="1"/>
  <c r="AL323" i="1"/>
  <c r="AL153" i="1"/>
  <c r="AL481" i="1"/>
  <c r="AL237" i="1"/>
  <c r="AL179" i="1"/>
  <c r="AL55" i="1"/>
  <c r="AL245" i="1"/>
  <c r="AL560" i="1"/>
  <c r="AL546" i="1"/>
  <c r="AL103" i="1"/>
  <c r="AL190" i="1"/>
  <c r="AL419" i="1"/>
  <c r="AL539" i="1"/>
  <c r="AL254" i="1"/>
  <c r="AL335" i="1"/>
  <c r="AL219" i="1"/>
  <c r="AL518" i="1"/>
  <c r="AL154" i="1"/>
  <c r="AL205" i="1"/>
  <c r="AL152" i="1"/>
  <c r="AL19" i="1"/>
  <c r="AL233" i="1"/>
  <c r="AL142" i="1"/>
  <c r="AL112" i="1"/>
  <c r="AL650" i="1"/>
  <c r="AL130" i="1"/>
  <c r="AL10" i="1"/>
  <c r="AL265" i="1"/>
  <c r="AL661" i="1"/>
  <c r="AL648" i="1"/>
  <c r="AL403" i="1"/>
  <c r="AL432" i="1"/>
  <c r="AL553" i="1"/>
  <c r="AL505" i="1"/>
  <c r="AL139" i="1"/>
  <c r="AL311" i="1"/>
  <c r="AL102" i="1"/>
  <c r="AL459" i="1"/>
  <c r="AL137" i="1"/>
  <c r="AL407" i="1"/>
  <c r="AL134" i="1"/>
  <c r="AL603" i="1"/>
  <c r="AL181" i="1"/>
  <c r="AL511" i="1"/>
  <c r="AL168" i="1"/>
  <c r="AL415" i="1"/>
  <c r="AL500" i="1"/>
  <c r="AL279" i="1"/>
  <c r="AL129" i="1"/>
  <c r="AL475" i="1"/>
  <c r="AL250" i="1"/>
  <c r="AL388" i="1"/>
  <c r="AL353" i="1"/>
  <c r="AL222" i="1"/>
  <c r="AL298" i="1"/>
  <c r="AL240" i="1"/>
  <c r="AL390" i="1"/>
  <c r="AL166" i="1"/>
  <c r="AL136" i="1"/>
  <c r="AL525" i="1"/>
  <c r="AL140" i="1"/>
  <c r="AL535" i="1"/>
  <c r="AL568" i="1"/>
  <c r="AL285" i="1"/>
  <c r="AL215" i="1"/>
  <c r="AL361" i="1"/>
  <c r="AL35" i="1"/>
  <c r="AL109" i="1"/>
  <c r="AL613" i="1"/>
  <c r="AL235" i="1"/>
  <c r="AL186" i="1"/>
  <c r="AL22" i="1"/>
  <c r="AL506" i="1"/>
  <c r="AL509" i="1"/>
  <c r="AL164" i="1"/>
  <c r="AL161" i="1"/>
  <c r="AL296" i="1"/>
  <c r="AL334" i="1"/>
  <c r="AL573" i="1"/>
  <c r="AL358" i="1"/>
  <c r="AL421" i="1"/>
  <c r="AL223" i="1"/>
  <c r="AL230" i="1"/>
  <c r="AL40" i="1"/>
  <c r="AL143" i="1"/>
  <c r="AL354" i="1"/>
  <c r="AL413" i="1"/>
  <c r="AL633" i="1"/>
  <c r="AL293" i="1"/>
  <c r="AL318" i="1"/>
  <c r="AL387" i="1"/>
  <c r="AL122" i="1"/>
  <c r="AL204" i="1"/>
  <c r="AL426" i="1"/>
  <c r="AL383" i="1"/>
  <c r="AL351" i="1"/>
  <c r="AL31" i="1"/>
  <c r="AL115" i="1"/>
  <c r="AL504" i="1"/>
  <c r="AL359" i="1"/>
  <c r="AL244" i="1"/>
  <c r="AL58" i="1"/>
  <c r="AL80" i="1"/>
  <c r="AL90" i="1"/>
  <c r="AL321" i="1"/>
  <c r="AL264" i="1"/>
  <c r="AL283" i="1"/>
  <c r="AL464" i="1"/>
  <c r="AL182" i="1"/>
  <c r="AL121" i="1"/>
  <c r="AL467" i="1"/>
  <c r="AL404" i="1"/>
  <c r="AL375" i="1"/>
  <c r="AL474" i="1"/>
  <c r="AL284" i="1"/>
  <c r="AL197" i="1"/>
  <c r="AL286" i="1"/>
  <c r="AL149" i="1"/>
  <c r="AL208" i="1"/>
  <c r="AL484" i="1"/>
  <c r="AL221" i="1"/>
  <c r="AL183" i="1"/>
  <c r="AL157" i="1"/>
  <c r="AL372" i="1"/>
  <c r="AL278" i="1"/>
  <c r="AL120" i="1"/>
  <c r="AL596" i="1"/>
  <c r="AL144" i="1"/>
  <c r="AL316" i="1"/>
  <c r="AL59" i="1"/>
  <c r="AL100" i="1"/>
  <c r="AL228" i="1"/>
  <c r="AL344" i="1"/>
  <c r="AL342" i="1"/>
  <c r="AL239" i="1"/>
  <c r="AL247" i="1"/>
  <c r="AL236" i="1"/>
  <c r="AL201" i="1"/>
  <c r="AL315" i="1"/>
  <c r="AL217" i="1"/>
  <c r="AL299" i="1"/>
  <c r="AL88" i="1"/>
  <c r="AL246" i="1"/>
  <c r="AL423" i="1"/>
  <c r="AL207" i="1"/>
  <c r="AL75" i="1"/>
  <c r="AL253" i="1"/>
  <c r="AL249" i="1"/>
  <c r="AL258" i="1"/>
  <c r="AL198" i="1"/>
  <c r="AL167" i="1"/>
  <c r="AL288" i="1"/>
  <c r="AL189" i="1"/>
  <c r="AL110" i="1"/>
  <c r="AL308" i="1"/>
  <c r="AL417" i="1"/>
  <c r="AL46" i="1"/>
  <c r="AL394" i="1"/>
  <c r="AL554" i="1"/>
  <c r="AL619" i="1"/>
  <c r="AL13" i="1"/>
  <c r="AL451" i="1"/>
  <c r="AL402" i="1"/>
  <c r="AL191" i="1"/>
  <c r="AL561" i="1"/>
  <c r="AL21" i="1"/>
  <c r="AL569" i="1"/>
  <c r="AL312" i="1"/>
  <c r="AL576" i="1"/>
  <c r="AL196" i="1"/>
  <c r="AL595" i="1"/>
  <c r="AL395" i="1"/>
  <c r="AL62" i="1"/>
  <c r="AL227" i="1"/>
  <c r="AL261" i="1"/>
  <c r="AL124" i="1"/>
  <c r="AL176" i="1"/>
  <c r="AL458" i="1"/>
  <c r="AL364" i="1"/>
  <c r="AL262" i="1"/>
  <c r="AL147" i="1"/>
  <c r="AL61" i="1"/>
  <c r="AL645" i="1"/>
  <c r="AL107" i="1"/>
  <c r="AL11" i="1"/>
  <c r="AL151" i="1"/>
  <c r="AL646" i="1"/>
  <c r="AL665" i="1"/>
  <c r="AL339" i="1"/>
  <c r="AL564" i="1"/>
  <c r="AL269" i="1"/>
  <c r="AL401" i="1"/>
  <c r="AL226" i="1"/>
  <c r="AL369" i="1"/>
  <c r="AL608" i="1"/>
  <c r="AL4" i="1"/>
  <c r="AL371" i="1"/>
  <c r="AL487" i="1"/>
  <c r="AL526" i="1"/>
  <c r="AL17" i="1"/>
  <c r="AL280" i="1"/>
  <c r="AL465" i="1"/>
  <c r="AL267" i="1"/>
  <c r="AL348" i="1"/>
  <c r="AL99" i="1"/>
  <c r="AL567" i="1"/>
  <c r="AL631" i="1"/>
  <c r="AL428" i="1"/>
  <c r="AL584" i="1"/>
  <c r="AL194" i="1"/>
  <c r="AL48" i="1"/>
  <c r="AL601" i="1"/>
  <c r="AL57" i="1"/>
  <c r="AL521" i="1"/>
  <c r="AL565" i="1"/>
  <c r="AL346" i="1"/>
  <c r="AL600" i="1"/>
  <c r="AL85" i="1"/>
  <c r="AL141" i="1"/>
  <c r="AL378" i="1"/>
  <c r="AL391" i="1"/>
  <c r="AL440" i="1"/>
  <c r="AL476" i="1"/>
  <c r="AL259" i="1"/>
  <c r="AL397" i="1"/>
  <c r="AL355" i="1"/>
  <c r="AL488" i="1"/>
  <c r="AL583" i="1"/>
  <c r="AL333" i="1"/>
  <c r="AL563" i="1"/>
  <c r="AL420" i="1"/>
  <c r="AL457" i="1"/>
  <c r="AL604" i="1"/>
  <c r="AL628" i="1"/>
  <c r="AL266" i="1"/>
  <c r="AL248" i="1"/>
  <c r="AL6" i="1"/>
  <c r="AL389" i="1"/>
  <c r="AL101" i="1"/>
  <c r="AL392" i="1"/>
  <c r="AL444" i="1"/>
  <c r="AL472" i="1"/>
  <c r="AL178" i="1"/>
  <c r="AL331" i="1"/>
  <c r="AL276" i="1"/>
  <c r="AL507" i="1"/>
  <c r="AL336" i="1"/>
  <c r="AL492" i="1"/>
  <c r="AL362" i="1"/>
  <c r="AL438" i="1"/>
  <c r="AL519" i="1"/>
  <c r="AL662" i="1"/>
  <c r="AL431" i="1"/>
  <c r="AL566" i="1"/>
  <c r="AL30" i="1"/>
  <c r="AL434" i="1"/>
  <c r="AL38" i="1"/>
  <c r="AL610" i="1"/>
  <c r="AL319" i="1"/>
  <c r="AL53" i="1"/>
  <c r="AL33" i="1"/>
  <c r="AL242" i="1"/>
  <c r="AL357" i="1"/>
  <c r="AL366" i="1"/>
  <c r="AL447" i="1"/>
  <c r="AL436" i="1"/>
  <c r="AL162" i="1"/>
  <c r="AL192" i="1"/>
  <c r="AL356" i="1"/>
  <c r="AL449" i="1"/>
  <c r="AL206" i="1"/>
  <c r="AL577" i="1"/>
  <c r="AL87" i="1"/>
  <c r="AL232" i="1"/>
  <c r="AL439" i="1"/>
  <c r="AL193" i="1"/>
  <c r="AL345" i="1"/>
  <c r="AL386" i="1"/>
  <c r="AL324" i="1"/>
  <c r="AL291" i="1"/>
  <c r="AL163" i="1"/>
  <c r="AL289" i="1"/>
  <c r="AL503" i="1"/>
  <c r="AL263" i="1"/>
  <c r="AL106" i="1"/>
  <c r="AL209" i="1"/>
  <c r="AL45" i="1"/>
  <c r="AL51" i="1"/>
  <c r="AL104" i="1"/>
  <c r="AL281" i="1"/>
  <c r="AL118" i="1"/>
  <c r="AL303" i="1"/>
  <c r="AL89" i="1"/>
  <c r="AL218" i="1"/>
  <c r="AL138" i="1"/>
  <c r="AL148" i="1"/>
  <c r="AL127" i="1"/>
  <c r="AL307" i="1"/>
  <c r="AL536" i="1"/>
  <c r="AL470" i="1"/>
  <c r="AL314" i="1"/>
  <c r="AL349" i="1"/>
  <c r="AL185" i="1"/>
  <c r="AL368" i="1"/>
  <c r="AL343" i="1"/>
  <c r="AL171" i="1"/>
  <c r="AL64" i="1"/>
  <c r="AL408" i="1"/>
  <c r="AL424" i="1"/>
  <c r="AL78" i="1"/>
  <c r="AL234" i="1"/>
  <c r="AL300" i="1"/>
  <c r="AL379" i="1"/>
  <c r="AL177" i="1"/>
  <c r="AL69" i="1"/>
  <c r="AL241" i="1"/>
  <c r="AL409" i="1"/>
  <c r="AL627" i="1"/>
  <c r="AL575" i="1"/>
  <c r="AL290" i="1"/>
  <c r="AL146" i="1"/>
  <c r="AL111" i="1"/>
  <c r="AL533" i="1"/>
  <c r="AL92" i="1"/>
  <c r="AL469" i="1"/>
  <c r="AL128" i="1"/>
  <c r="AL224" i="1"/>
  <c r="AL461" i="1"/>
  <c r="AL173" i="1"/>
  <c r="AL260" i="1"/>
  <c r="AL32" i="1"/>
  <c r="AL422" i="1"/>
  <c r="AL275" i="1"/>
  <c r="AL270" i="1"/>
  <c r="AL532" i="1"/>
  <c r="AL340" i="1"/>
  <c r="AL165" i="1"/>
  <c r="AL126" i="1"/>
  <c r="AL210" i="1"/>
  <c r="AL184" i="1"/>
  <c r="AL304" i="1"/>
  <c r="AL125" i="1"/>
  <c r="AL116" i="1"/>
  <c r="AL212" i="1"/>
  <c r="AL624" i="1"/>
  <c r="AL320" i="1"/>
  <c r="AL305" i="1"/>
  <c r="AL594" i="1"/>
  <c r="AL73" i="1"/>
  <c r="AL211" i="1"/>
  <c r="AL360" i="1"/>
  <c r="AL352" i="1"/>
  <c r="AL658" i="1"/>
  <c r="AL382" i="1"/>
  <c r="AL199" i="1"/>
  <c r="AL530" i="1"/>
  <c r="AL454" i="1"/>
  <c r="AL322" i="1"/>
  <c r="AL145" i="1"/>
  <c r="AL614" i="1"/>
  <c r="AL456" i="1"/>
  <c r="AL39" i="1"/>
  <c r="AL225" i="1"/>
  <c r="AL66" i="1"/>
  <c r="AL123" i="1"/>
  <c r="AL213" i="1"/>
  <c r="AL517" i="1"/>
  <c r="AL384" i="1"/>
  <c r="AL68" i="1"/>
  <c r="AL175" i="1"/>
  <c r="AL256" i="1"/>
  <c r="AL295" i="1"/>
  <c r="AL329" i="1"/>
  <c r="AL512" i="1"/>
  <c r="AL273" i="1"/>
  <c r="AL337" i="1"/>
  <c r="AL309" i="1"/>
  <c r="AL95" i="1"/>
  <c r="AL442" i="1"/>
  <c r="AL433" i="1"/>
  <c r="AL483" i="1"/>
  <c r="AL347" i="1"/>
  <c r="AL97" i="1"/>
  <c r="AL155" i="1"/>
  <c r="AL410" i="1"/>
  <c r="AL114" i="1"/>
  <c r="AL381" i="1"/>
  <c r="AL558" i="1"/>
  <c r="AL582" i="1"/>
  <c r="AL330" i="1"/>
  <c r="AL412" i="1"/>
  <c r="AL180" i="1"/>
  <c r="AL93" i="1"/>
  <c r="AL159" i="1"/>
  <c r="AL522" i="1"/>
  <c r="AL150" i="1"/>
  <c r="AL271" i="1"/>
  <c r="AL332" i="1"/>
  <c r="AL135" i="1"/>
  <c r="AL491" i="1"/>
  <c r="AL158" i="1"/>
  <c r="AL277" i="1"/>
  <c r="AL490" i="1"/>
  <c r="AI653" i="1"/>
  <c r="AI513" i="1"/>
  <c r="AI257" i="1"/>
  <c r="AI26" i="1"/>
  <c r="AI597" i="1"/>
  <c r="AI327" i="1"/>
  <c r="AI585" i="1"/>
  <c r="AI571" i="1"/>
  <c r="AI441" i="1"/>
  <c r="AI27" i="1"/>
  <c r="AI63" i="1"/>
  <c r="AI520" i="1"/>
  <c r="AI618" i="1"/>
  <c r="AI528" i="1"/>
  <c r="AI640" i="1"/>
  <c r="AI200" i="1"/>
  <c r="AI538" i="1"/>
  <c r="AI623" i="1"/>
  <c r="AI36" i="1"/>
  <c r="AI616" i="1"/>
  <c r="AI609" i="1"/>
  <c r="AI450" i="1"/>
  <c r="AI494" i="1"/>
  <c r="AI626" i="1"/>
  <c r="AI485" i="1"/>
  <c r="AI12" i="1"/>
  <c r="AI540" i="1"/>
  <c r="AI643" i="1"/>
  <c r="AI268" i="1"/>
  <c r="AI43" i="1"/>
  <c r="AI590" i="1"/>
  <c r="AI602" i="1"/>
  <c r="AI287" i="1"/>
  <c r="AI96" i="1"/>
  <c r="AI14" i="1"/>
  <c r="AI374" i="1"/>
  <c r="AI156" i="1"/>
  <c r="AI542" i="1"/>
  <c r="AI252" i="1"/>
  <c r="AI67" i="1"/>
  <c r="AI606" i="1"/>
  <c r="AI76" i="1"/>
  <c r="AI393" i="1"/>
  <c r="AI555" i="1"/>
  <c r="AI463" i="1"/>
  <c r="AI425" i="1"/>
  <c r="AI589" i="1"/>
  <c r="AI79" i="1"/>
  <c r="AI660" i="1"/>
  <c r="AI52" i="1"/>
  <c r="AI489" i="1"/>
  <c r="AI630" i="1"/>
  <c r="AI647" i="1"/>
  <c r="AI625" i="1"/>
  <c r="AI617" i="1"/>
  <c r="AI34" i="1"/>
  <c r="AI398" i="1"/>
  <c r="AI86" i="1"/>
  <c r="AI656" i="1"/>
  <c r="AI443" i="1"/>
  <c r="AI326" i="1"/>
  <c r="AI615" i="1"/>
  <c r="AI15" i="1"/>
  <c r="AI612" i="1"/>
  <c r="AI370" i="1"/>
  <c r="AI105" i="1"/>
  <c r="AI272" i="1"/>
  <c r="AI639" i="1"/>
  <c r="AI3" i="1"/>
  <c r="AI24" i="1"/>
  <c r="AI416" i="1"/>
  <c r="AI622" i="1"/>
  <c r="AI399" i="1"/>
  <c r="AI65" i="1"/>
  <c r="AI54" i="1"/>
  <c r="AI373" i="1"/>
  <c r="AI70" i="1"/>
  <c r="AI25" i="1"/>
  <c r="AI328" i="1"/>
  <c r="AI188" i="1"/>
  <c r="AI548" i="1"/>
  <c r="AI541" i="1"/>
  <c r="AI514" i="1"/>
  <c r="AI531" i="1"/>
  <c r="AI545" i="1"/>
  <c r="AI498" i="1"/>
  <c r="AI294" i="1"/>
  <c r="AI414" i="1"/>
  <c r="AI274" i="1"/>
  <c r="AI29" i="1"/>
  <c r="AI42" i="1"/>
  <c r="AI338" i="1"/>
  <c r="AI400" i="1"/>
  <c r="AI598" i="1"/>
  <c r="AI496" i="1"/>
  <c r="AI170" i="1"/>
  <c r="AI559" i="1"/>
  <c r="AI214" i="1"/>
  <c r="AI502" i="1"/>
  <c r="AI586" i="1"/>
  <c r="AI638" i="1"/>
  <c r="AI5" i="1"/>
  <c r="AI649" i="1"/>
  <c r="AI94" i="1"/>
  <c r="AI574" i="1"/>
  <c r="AI544" i="1"/>
  <c r="AI607" i="1"/>
  <c r="AI578" i="1"/>
  <c r="AI448" i="1"/>
  <c r="AI160" i="1"/>
  <c r="AI510" i="1"/>
  <c r="AI317" i="1"/>
  <c r="AI202" i="1"/>
  <c r="AI493" i="1"/>
  <c r="AI9" i="1"/>
  <c r="AI579" i="1"/>
  <c r="AI482" i="1"/>
  <c r="AI580" i="1"/>
  <c r="AI396" i="1"/>
  <c r="AI629" i="1"/>
  <c r="AI377" i="1"/>
  <c r="AI28" i="1"/>
  <c r="AI562" i="1"/>
  <c r="AI365" i="1"/>
  <c r="AI297" i="1"/>
  <c r="AI341" i="1"/>
  <c r="AI216" i="1"/>
  <c r="AI367" i="1"/>
  <c r="AI195" i="1"/>
  <c r="AI82" i="1"/>
  <c r="AI455" i="1"/>
  <c r="AI611" i="1"/>
  <c r="AI570" i="1"/>
  <c r="AI108" i="1"/>
  <c r="AI508" i="1"/>
  <c r="AI501" i="1"/>
  <c r="AI56" i="1"/>
  <c r="AI306" i="1"/>
  <c r="AI238" i="1"/>
  <c r="AI537" i="1"/>
  <c r="AI282" i="1"/>
  <c r="AI634" i="1"/>
  <c r="AI302" i="1"/>
  <c r="AI133" i="1"/>
  <c r="AI47" i="1"/>
  <c r="AI325" i="1"/>
  <c r="AI486" i="1"/>
  <c r="AI418" i="1"/>
  <c r="AI113" i="1"/>
  <c r="AI229" i="1"/>
  <c r="AI543" i="1"/>
  <c r="AI466" i="1"/>
  <c r="AI411" i="1"/>
  <c r="AI91" i="1"/>
  <c r="AI71" i="1"/>
  <c r="AI529" i="1"/>
  <c r="AI60" i="1"/>
  <c r="AI430" i="1"/>
  <c r="AI119" i="1"/>
  <c r="AI77" i="1"/>
  <c r="AI231" i="1"/>
  <c r="AI49" i="1"/>
  <c r="AI187" i="1"/>
  <c r="AI301" i="1"/>
  <c r="AI572" i="1"/>
  <c r="AI620" i="1"/>
  <c r="AI37" i="1"/>
  <c r="AI471" i="1"/>
  <c r="AI468" i="1"/>
  <c r="AI169" i="1"/>
  <c r="AI350" i="1"/>
  <c r="AI515" i="1"/>
  <c r="AI7" i="1"/>
  <c r="AI599" i="1"/>
  <c r="AI20" i="1"/>
  <c r="AI8" i="1"/>
  <c r="AI445" i="1"/>
  <c r="AI499" i="1"/>
  <c r="AI524" i="1"/>
  <c r="AI427" i="1"/>
  <c r="AI251" i="1"/>
  <c r="AI477" i="1"/>
  <c r="AI480" i="1"/>
  <c r="AI516" i="1"/>
  <c r="AI552" i="1"/>
  <c r="AI380" i="1"/>
  <c r="AI587" i="1"/>
  <c r="AI497" i="1"/>
  <c r="AI405" i="1"/>
  <c r="AI292" i="1"/>
  <c r="AI621" i="1"/>
  <c r="AI406" i="1"/>
  <c r="AI41" i="1"/>
  <c r="AI523" i="1"/>
  <c r="AI81" i="1"/>
  <c r="AI641" i="1"/>
  <c r="AI437" i="1"/>
  <c r="AI663" i="1"/>
  <c r="AI23" i="1"/>
  <c r="AI632" i="1"/>
  <c r="AI50" i="1"/>
  <c r="AI83" i="1"/>
  <c r="AI655" i="1"/>
  <c r="AI591" i="1"/>
  <c r="AI551" i="1"/>
  <c r="AI664" i="1"/>
  <c r="AI636" i="1"/>
  <c r="AI172" i="1"/>
  <c r="AI637" i="1"/>
  <c r="AI556" i="1"/>
  <c r="AI131" i="1"/>
  <c r="AI495" i="1"/>
  <c r="AI657" i="1"/>
  <c r="AI452" i="1"/>
  <c r="AI462" i="1"/>
  <c r="AI550" i="1"/>
  <c r="AI652" i="1"/>
  <c r="AI659" i="1"/>
  <c r="AI581" i="1"/>
  <c r="AI16" i="1"/>
  <c r="AI527" i="1"/>
  <c r="AI478" i="1"/>
  <c r="AI18" i="1"/>
  <c r="AI203" i="1"/>
  <c r="AI460" i="1"/>
  <c r="AI255" i="1"/>
  <c r="AI642" i="1"/>
  <c r="AI651" i="1"/>
  <c r="AI174" i="1"/>
  <c r="AI72" i="1"/>
  <c r="AI363" i="1"/>
  <c r="AI479" i="1"/>
  <c r="AI44" i="1"/>
  <c r="AI654" i="1"/>
  <c r="AI635" i="1"/>
  <c r="AI429" i="1"/>
  <c r="AI310" i="1"/>
  <c r="AI220" i="1"/>
  <c r="AI644" i="1"/>
  <c r="AI557" i="1"/>
  <c r="AI605" i="1"/>
  <c r="AI385" i="1"/>
  <c r="AI2" i="1"/>
  <c r="AI446" i="1"/>
  <c r="AI435" i="1"/>
  <c r="AI453" i="1"/>
  <c r="AI593" i="1"/>
  <c r="AI588" i="1"/>
  <c r="AI243" i="1"/>
  <c r="AI132" i="1"/>
  <c r="AI376" i="1"/>
  <c r="AI549" i="1"/>
  <c r="AI547" i="1"/>
  <c r="AI74" i="1"/>
  <c r="AI313" i="1"/>
  <c r="AI534" i="1"/>
  <c r="AI98" i="1"/>
  <c r="AI117" i="1"/>
  <c r="AI592" i="1"/>
  <c r="AI473" i="1"/>
  <c r="AI84" i="1"/>
  <c r="AI323" i="1"/>
  <c r="AI153" i="1"/>
  <c r="AI481" i="1"/>
  <c r="AI237" i="1"/>
  <c r="AI179" i="1"/>
  <c r="AI55" i="1"/>
  <c r="AI245" i="1"/>
  <c r="AI560" i="1"/>
  <c r="AI546" i="1"/>
  <c r="AI103" i="1"/>
  <c r="AI190" i="1"/>
  <c r="AI419" i="1"/>
  <c r="AI539" i="1"/>
  <c r="AI254" i="1"/>
  <c r="AI335" i="1"/>
  <c r="AI219" i="1"/>
  <c r="AI518" i="1"/>
  <c r="AI154" i="1"/>
  <c r="AI205" i="1"/>
  <c r="AI152" i="1"/>
  <c r="AI19" i="1"/>
  <c r="AI233" i="1"/>
  <c r="AI142" i="1"/>
  <c r="AI112" i="1"/>
  <c r="AI650" i="1"/>
  <c r="AI130" i="1"/>
  <c r="AI10" i="1"/>
  <c r="AI265" i="1"/>
  <c r="AI661" i="1"/>
  <c r="AI648" i="1"/>
  <c r="AI403" i="1"/>
  <c r="AI432" i="1"/>
  <c r="AI553" i="1"/>
  <c r="AI505" i="1"/>
  <c r="AI139" i="1"/>
  <c r="AI311" i="1"/>
  <c r="AI102" i="1"/>
  <c r="AI459" i="1"/>
  <c r="AI137" i="1"/>
  <c r="AI407" i="1"/>
  <c r="AI134" i="1"/>
  <c r="AI603" i="1"/>
  <c r="AI181" i="1"/>
  <c r="AI511" i="1"/>
  <c r="AI168" i="1"/>
  <c r="AI415" i="1"/>
  <c r="AI500" i="1"/>
  <c r="AI279" i="1"/>
  <c r="AI129" i="1"/>
  <c r="AI475" i="1"/>
  <c r="AI250" i="1"/>
  <c r="AI388" i="1"/>
  <c r="AI353" i="1"/>
  <c r="AI222" i="1"/>
  <c r="AI298" i="1"/>
  <c r="AI240" i="1"/>
  <c r="AI390" i="1"/>
  <c r="AI166" i="1"/>
  <c r="AI136" i="1"/>
  <c r="AI525" i="1"/>
  <c r="AI140" i="1"/>
  <c r="AI535" i="1"/>
  <c r="AI568" i="1"/>
  <c r="AI285" i="1"/>
  <c r="AI215" i="1"/>
  <c r="AI361" i="1"/>
  <c r="AI35" i="1"/>
  <c r="AI109" i="1"/>
  <c r="AI613" i="1"/>
  <c r="AI235" i="1"/>
  <c r="AI186" i="1"/>
  <c r="AI22" i="1"/>
  <c r="AI506" i="1"/>
  <c r="AI509" i="1"/>
  <c r="AI164" i="1"/>
  <c r="AI161" i="1"/>
  <c r="AI296" i="1"/>
  <c r="AI334" i="1"/>
  <c r="AI573" i="1"/>
  <c r="AI358" i="1"/>
  <c r="AI421" i="1"/>
  <c r="AI223" i="1"/>
  <c r="AI230" i="1"/>
  <c r="AI40" i="1"/>
  <c r="AI143" i="1"/>
  <c r="AI354" i="1"/>
  <c r="AI413" i="1"/>
  <c r="AI633" i="1"/>
  <c r="AI293" i="1"/>
  <c r="AI318" i="1"/>
  <c r="AI387" i="1"/>
  <c r="AI122" i="1"/>
  <c r="AI204" i="1"/>
  <c r="AI426" i="1"/>
  <c r="AI383" i="1"/>
  <c r="AI351" i="1"/>
  <c r="AI31" i="1"/>
  <c r="AI115" i="1"/>
  <c r="AI504" i="1"/>
  <c r="AI359" i="1"/>
  <c r="AI244" i="1"/>
  <c r="AI58" i="1"/>
  <c r="AI80" i="1"/>
  <c r="AI90" i="1"/>
  <c r="AI321" i="1"/>
  <c r="AI264" i="1"/>
  <c r="AI283" i="1"/>
  <c r="AI464" i="1"/>
  <c r="AI182" i="1"/>
  <c r="AI121" i="1"/>
  <c r="AI467" i="1"/>
  <c r="AI404" i="1"/>
  <c r="AI375" i="1"/>
  <c r="AI474" i="1"/>
  <c r="AI284" i="1"/>
  <c r="AI197" i="1"/>
  <c r="AI286" i="1"/>
  <c r="AI149" i="1"/>
  <c r="AI208" i="1"/>
  <c r="AI484" i="1"/>
  <c r="AI221" i="1"/>
  <c r="AI183" i="1"/>
  <c r="AI157" i="1"/>
  <c r="AI372" i="1"/>
  <c r="AI278" i="1"/>
  <c r="AI120" i="1"/>
  <c r="AI596" i="1"/>
  <c r="AI144" i="1"/>
  <c r="AI316" i="1"/>
  <c r="AI59" i="1"/>
  <c r="AI100" i="1"/>
  <c r="AI228" i="1"/>
  <c r="AI344" i="1"/>
  <c r="AI342" i="1"/>
  <c r="AI239" i="1"/>
  <c r="AI247" i="1"/>
  <c r="AI236" i="1"/>
  <c r="AI201" i="1"/>
  <c r="AI315" i="1"/>
  <c r="AI217" i="1"/>
  <c r="AI299" i="1"/>
  <c r="AI88" i="1"/>
  <c r="AI246" i="1"/>
  <c r="AI423" i="1"/>
  <c r="AI207" i="1"/>
  <c r="AI75" i="1"/>
  <c r="AI253" i="1"/>
  <c r="AI249" i="1"/>
  <c r="AI258" i="1"/>
  <c r="AI198" i="1"/>
  <c r="AI167" i="1"/>
  <c r="AI288" i="1"/>
  <c r="AI189" i="1"/>
  <c r="AI110" i="1"/>
  <c r="AI308" i="1"/>
  <c r="AI417" i="1"/>
  <c r="AI46" i="1"/>
  <c r="AI394" i="1"/>
  <c r="AI554" i="1"/>
  <c r="AI619" i="1"/>
  <c r="AI13" i="1"/>
  <c r="AI451" i="1"/>
  <c r="AI402" i="1"/>
  <c r="AI191" i="1"/>
  <c r="AI561" i="1"/>
  <c r="AI21" i="1"/>
  <c r="AI569" i="1"/>
  <c r="AI312" i="1"/>
  <c r="AI576" i="1"/>
  <c r="AI196" i="1"/>
  <c r="AI595" i="1"/>
  <c r="AI395" i="1"/>
  <c r="AI62" i="1"/>
  <c r="AI227" i="1"/>
  <c r="AI261" i="1"/>
  <c r="AI124" i="1"/>
  <c r="AI176" i="1"/>
  <c r="AI458" i="1"/>
  <c r="AI364" i="1"/>
  <c r="AI262" i="1"/>
  <c r="AI147" i="1"/>
  <c r="AI61" i="1"/>
  <c r="AI645" i="1"/>
  <c r="AI107" i="1"/>
  <c r="AI11" i="1"/>
  <c r="AI151" i="1"/>
  <c r="AI646" i="1"/>
  <c r="AI665" i="1"/>
  <c r="AI339" i="1"/>
  <c r="AI564" i="1"/>
  <c r="AI269" i="1"/>
  <c r="AI401" i="1"/>
  <c r="AI226" i="1"/>
  <c r="AI369" i="1"/>
  <c r="AI608" i="1"/>
  <c r="AI4" i="1"/>
  <c r="AI371" i="1"/>
  <c r="AI487" i="1"/>
  <c r="AI526" i="1"/>
  <c r="AI17" i="1"/>
  <c r="AI280" i="1"/>
  <c r="AI465" i="1"/>
  <c r="AI267" i="1"/>
  <c r="AI348" i="1"/>
  <c r="AI99" i="1"/>
  <c r="AI567" i="1"/>
  <c r="AI631" i="1"/>
  <c r="AI428" i="1"/>
  <c r="AI584" i="1"/>
  <c r="AI194" i="1"/>
  <c r="AI48" i="1"/>
  <c r="AI601" i="1"/>
  <c r="AI57" i="1"/>
  <c r="AI521" i="1"/>
  <c r="AI565" i="1"/>
  <c r="AI346" i="1"/>
  <c r="AI600" i="1"/>
  <c r="AI85" i="1"/>
  <c r="AI141" i="1"/>
  <c r="AI378" i="1"/>
  <c r="AI391" i="1"/>
  <c r="AI440" i="1"/>
  <c r="AI476" i="1"/>
  <c r="AI259" i="1"/>
  <c r="AI397" i="1"/>
  <c r="AI355" i="1"/>
  <c r="AI488" i="1"/>
  <c r="AI583" i="1"/>
  <c r="AI333" i="1"/>
  <c r="AI563" i="1"/>
  <c r="AI420" i="1"/>
  <c r="AI457" i="1"/>
  <c r="AI604" i="1"/>
  <c r="AI628" i="1"/>
  <c r="AI266" i="1"/>
  <c r="AI248" i="1"/>
  <c r="AI6" i="1"/>
  <c r="AI389" i="1"/>
  <c r="AI101" i="1"/>
  <c r="AI392" i="1"/>
  <c r="AI444" i="1"/>
  <c r="AI472" i="1"/>
  <c r="AI178" i="1"/>
  <c r="AI331" i="1"/>
  <c r="AI276" i="1"/>
  <c r="AI507" i="1"/>
  <c r="AI336" i="1"/>
  <c r="AI492" i="1"/>
  <c r="AI362" i="1"/>
  <c r="AI438" i="1"/>
  <c r="AI519" i="1"/>
  <c r="AI662" i="1"/>
  <c r="AI431" i="1"/>
  <c r="AI566" i="1"/>
  <c r="AI30" i="1"/>
  <c r="AI434" i="1"/>
  <c r="AI38" i="1"/>
  <c r="AI610" i="1"/>
  <c r="AI319" i="1"/>
  <c r="AI53" i="1"/>
  <c r="AI33" i="1"/>
  <c r="AI242" i="1"/>
  <c r="AI357" i="1"/>
  <c r="AI366" i="1"/>
  <c r="AI447" i="1"/>
  <c r="AI436" i="1"/>
  <c r="AI162" i="1"/>
  <c r="AI192" i="1"/>
  <c r="AI356" i="1"/>
  <c r="AI449" i="1"/>
  <c r="AI206" i="1"/>
  <c r="AI577" i="1"/>
  <c r="AI87" i="1"/>
  <c r="AI232" i="1"/>
  <c r="AI439" i="1"/>
  <c r="AI193" i="1"/>
  <c r="AI345" i="1"/>
  <c r="AI386" i="1"/>
  <c r="AI324" i="1"/>
  <c r="AI291" i="1"/>
  <c r="AI163" i="1"/>
  <c r="AI289" i="1"/>
  <c r="AI503" i="1"/>
  <c r="AI263" i="1"/>
  <c r="AI106" i="1"/>
  <c r="AI209" i="1"/>
  <c r="AI45" i="1"/>
  <c r="AI51" i="1"/>
  <c r="AI104" i="1"/>
  <c r="AI281" i="1"/>
  <c r="AI118" i="1"/>
  <c r="AI303" i="1"/>
  <c r="AI89" i="1"/>
  <c r="AI218" i="1"/>
  <c r="AI138" i="1"/>
  <c r="AI148" i="1"/>
  <c r="AI127" i="1"/>
  <c r="AI307" i="1"/>
  <c r="AI536" i="1"/>
  <c r="AI470" i="1"/>
  <c r="AI314" i="1"/>
  <c r="AI349" i="1"/>
  <c r="AI185" i="1"/>
  <c r="AI368" i="1"/>
  <c r="AI343" i="1"/>
  <c r="AI171" i="1"/>
  <c r="AI64" i="1"/>
  <c r="AI408" i="1"/>
  <c r="AI424" i="1"/>
  <c r="AI78" i="1"/>
  <c r="AI234" i="1"/>
  <c r="AI300" i="1"/>
  <c r="AI379" i="1"/>
  <c r="AI177" i="1"/>
  <c r="AI69" i="1"/>
  <c r="AI241" i="1"/>
  <c r="AI409" i="1"/>
  <c r="AI627" i="1"/>
  <c r="AI575" i="1"/>
  <c r="AI290" i="1"/>
  <c r="AI146" i="1"/>
  <c r="AI111" i="1"/>
  <c r="AI533" i="1"/>
  <c r="AI92" i="1"/>
  <c r="AI469" i="1"/>
  <c r="AI128" i="1"/>
  <c r="AI224" i="1"/>
  <c r="AI461" i="1"/>
  <c r="AI173" i="1"/>
  <c r="AI260" i="1"/>
  <c r="AI32" i="1"/>
  <c r="AI422" i="1"/>
  <c r="AI275" i="1"/>
  <c r="AI270" i="1"/>
  <c r="AI532" i="1"/>
  <c r="AI340" i="1"/>
  <c r="AI165" i="1"/>
  <c r="AI126" i="1"/>
  <c r="AI210" i="1"/>
  <c r="AI184" i="1"/>
  <c r="AI304" i="1"/>
  <c r="AI125" i="1"/>
  <c r="AI116" i="1"/>
  <c r="AI212" i="1"/>
  <c r="AI624" i="1"/>
  <c r="AI320" i="1"/>
  <c r="AI305" i="1"/>
  <c r="AI594" i="1"/>
  <c r="AI73" i="1"/>
  <c r="AI211" i="1"/>
  <c r="AI360" i="1"/>
  <c r="AI352" i="1"/>
  <c r="AI658" i="1"/>
  <c r="AI382" i="1"/>
  <c r="AI199" i="1"/>
  <c r="AI530" i="1"/>
  <c r="AI454" i="1"/>
  <c r="AI322" i="1"/>
  <c r="AI145" i="1"/>
  <c r="AI614" i="1"/>
  <c r="AI456" i="1"/>
  <c r="AI39" i="1"/>
  <c r="AI225" i="1"/>
  <c r="AI66" i="1"/>
  <c r="AI123" i="1"/>
  <c r="AI213" i="1"/>
  <c r="AI517" i="1"/>
  <c r="AI384" i="1"/>
  <c r="AI68" i="1"/>
  <c r="AI175" i="1"/>
  <c r="AI256" i="1"/>
  <c r="AI295" i="1"/>
  <c r="AI329" i="1"/>
  <c r="AI512" i="1"/>
  <c r="AI273" i="1"/>
  <c r="AI337" i="1"/>
  <c r="AI309" i="1"/>
  <c r="AI95" i="1"/>
  <c r="AI442" i="1"/>
  <c r="AI433" i="1"/>
  <c r="AI483" i="1"/>
  <c r="AI347" i="1"/>
  <c r="AI97" i="1"/>
  <c r="AI155" i="1"/>
  <c r="AI410" i="1"/>
  <c r="AI114" i="1"/>
  <c r="AI381" i="1"/>
  <c r="AI558" i="1"/>
  <c r="AI582" i="1"/>
  <c r="AI330" i="1"/>
  <c r="AI412" i="1"/>
  <c r="AI180" i="1"/>
  <c r="AI93" i="1"/>
  <c r="AI159" i="1"/>
  <c r="AI522" i="1"/>
  <c r="AI150" i="1"/>
  <c r="AI271" i="1"/>
  <c r="AI332" i="1"/>
  <c r="AI135" i="1"/>
  <c r="AI491" i="1"/>
  <c r="AI158" i="1"/>
  <c r="AI277" i="1"/>
  <c r="AI490" i="1"/>
  <c r="AF653" i="1"/>
  <c r="AF513" i="1"/>
  <c r="AF257" i="1"/>
  <c r="AF26" i="1"/>
  <c r="AF597" i="1"/>
  <c r="AF327" i="1"/>
  <c r="AF585" i="1"/>
  <c r="AF571" i="1"/>
  <c r="AF441" i="1"/>
  <c r="AF27" i="1"/>
  <c r="AF63" i="1"/>
  <c r="AF520" i="1"/>
  <c r="AF618" i="1"/>
  <c r="AF528" i="1"/>
  <c r="AF640" i="1"/>
  <c r="AF200" i="1"/>
  <c r="AF538" i="1"/>
  <c r="AF623" i="1"/>
  <c r="AF36" i="1"/>
  <c r="AF616" i="1"/>
  <c r="AF609" i="1"/>
  <c r="AF450" i="1"/>
  <c r="AF494" i="1"/>
  <c r="AF626" i="1"/>
  <c r="AF485" i="1"/>
  <c r="AF12" i="1"/>
  <c r="AF540" i="1"/>
  <c r="AF643" i="1"/>
  <c r="AF268" i="1"/>
  <c r="AF43" i="1"/>
  <c r="AF590" i="1"/>
  <c r="AF602" i="1"/>
  <c r="AF287" i="1"/>
  <c r="AF96" i="1"/>
  <c r="AF14" i="1"/>
  <c r="AF374" i="1"/>
  <c r="AF156" i="1"/>
  <c r="AF542" i="1"/>
  <c r="AF252" i="1"/>
  <c r="AF67" i="1"/>
  <c r="AF606" i="1"/>
  <c r="AF76" i="1"/>
  <c r="AF393" i="1"/>
  <c r="AF555" i="1"/>
  <c r="AF463" i="1"/>
  <c r="AF425" i="1"/>
  <c r="AF589" i="1"/>
  <c r="AF79" i="1"/>
  <c r="AF660" i="1"/>
  <c r="AF52" i="1"/>
  <c r="AF489" i="1"/>
  <c r="AF630" i="1"/>
  <c r="AF647" i="1"/>
  <c r="AF625" i="1"/>
  <c r="AF617" i="1"/>
  <c r="AF34" i="1"/>
  <c r="AF398" i="1"/>
  <c r="AF86" i="1"/>
  <c r="AF656" i="1"/>
  <c r="AF443" i="1"/>
  <c r="AF326" i="1"/>
  <c r="AF615" i="1"/>
  <c r="AF15" i="1"/>
  <c r="AF612" i="1"/>
  <c r="AF370" i="1"/>
  <c r="AF105" i="1"/>
  <c r="AF272" i="1"/>
  <c r="AF639" i="1"/>
  <c r="AF3" i="1"/>
  <c r="AF24" i="1"/>
  <c r="AF416" i="1"/>
  <c r="AF622" i="1"/>
  <c r="AF399" i="1"/>
  <c r="AF65" i="1"/>
  <c r="AF54" i="1"/>
  <c r="AF373" i="1"/>
  <c r="AF70" i="1"/>
  <c r="AF25" i="1"/>
  <c r="AF328" i="1"/>
  <c r="AF188" i="1"/>
  <c r="AF548" i="1"/>
  <c r="AF541" i="1"/>
  <c r="AF514" i="1"/>
  <c r="AF531" i="1"/>
  <c r="AF545" i="1"/>
  <c r="AF498" i="1"/>
  <c r="AF294" i="1"/>
  <c r="AF414" i="1"/>
  <c r="AF274" i="1"/>
  <c r="AF29" i="1"/>
  <c r="AF42" i="1"/>
  <c r="AF338" i="1"/>
  <c r="AF400" i="1"/>
  <c r="AF598" i="1"/>
  <c r="AF496" i="1"/>
  <c r="AF170" i="1"/>
  <c r="AF559" i="1"/>
  <c r="AF214" i="1"/>
  <c r="AF502" i="1"/>
  <c r="AF586" i="1"/>
  <c r="AF638" i="1"/>
  <c r="AF5" i="1"/>
  <c r="AF649" i="1"/>
  <c r="AF94" i="1"/>
  <c r="AF574" i="1"/>
  <c r="AF544" i="1"/>
  <c r="AF607" i="1"/>
  <c r="AF578" i="1"/>
  <c r="AF448" i="1"/>
  <c r="AF160" i="1"/>
  <c r="AF510" i="1"/>
  <c r="AF317" i="1"/>
  <c r="AF202" i="1"/>
  <c r="AF493" i="1"/>
  <c r="AF9" i="1"/>
  <c r="AF579" i="1"/>
  <c r="AF482" i="1"/>
  <c r="AF580" i="1"/>
  <c r="AF396" i="1"/>
  <c r="AF629" i="1"/>
  <c r="AF377" i="1"/>
  <c r="AF28" i="1"/>
  <c r="AF562" i="1"/>
  <c r="AF365" i="1"/>
  <c r="AF297" i="1"/>
  <c r="AF341" i="1"/>
  <c r="AF216" i="1"/>
  <c r="AF367" i="1"/>
  <c r="AF195" i="1"/>
  <c r="AF82" i="1"/>
  <c r="AF455" i="1"/>
  <c r="AF611" i="1"/>
  <c r="AF570" i="1"/>
  <c r="AF108" i="1"/>
  <c r="AF508" i="1"/>
  <c r="AF501" i="1"/>
  <c r="AF56" i="1"/>
  <c r="AF306" i="1"/>
  <c r="AF238" i="1"/>
  <c r="AF537" i="1"/>
  <c r="AF282" i="1"/>
  <c r="AF634" i="1"/>
  <c r="AF302" i="1"/>
  <c r="AF133" i="1"/>
  <c r="AF47" i="1"/>
  <c r="AF325" i="1"/>
  <c r="AF486" i="1"/>
  <c r="AF418" i="1"/>
  <c r="AF113" i="1"/>
  <c r="AF229" i="1"/>
  <c r="AF543" i="1"/>
  <c r="AF466" i="1"/>
  <c r="AF411" i="1"/>
  <c r="AF91" i="1"/>
  <c r="AF71" i="1"/>
  <c r="AF529" i="1"/>
  <c r="AF60" i="1"/>
  <c r="AF430" i="1"/>
  <c r="AF119" i="1"/>
  <c r="AF77" i="1"/>
  <c r="AF231" i="1"/>
  <c r="AF49" i="1"/>
  <c r="AF187" i="1"/>
  <c r="AF301" i="1"/>
  <c r="AF572" i="1"/>
  <c r="AF620" i="1"/>
  <c r="AF37" i="1"/>
  <c r="AF471" i="1"/>
  <c r="AF468" i="1"/>
  <c r="AF169" i="1"/>
  <c r="AF350" i="1"/>
  <c r="AF515" i="1"/>
  <c r="AF7" i="1"/>
  <c r="AF599" i="1"/>
  <c r="AF20" i="1"/>
  <c r="AF8" i="1"/>
  <c r="AF445" i="1"/>
  <c r="AF499" i="1"/>
  <c r="AF524" i="1"/>
  <c r="AF427" i="1"/>
  <c r="AF251" i="1"/>
  <c r="AF477" i="1"/>
  <c r="AF480" i="1"/>
  <c r="AF516" i="1"/>
  <c r="AF552" i="1"/>
  <c r="AF380" i="1"/>
  <c r="AF587" i="1"/>
  <c r="AF497" i="1"/>
  <c r="AF405" i="1"/>
  <c r="AF292" i="1"/>
  <c r="AF621" i="1"/>
  <c r="AF406" i="1"/>
  <c r="AF41" i="1"/>
  <c r="AF523" i="1"/>
  <c r="AF81" i="1"/>
  <c r="AF641" i="1"/>
  <c r="AF437" i="1"/>
  <c r="AF663" i="1"/>
  <c r="AF23" i="1"/>
  <c r="AF632" i="1"/>
  <c r="AF50" i="1"/>
  <c r="AF83" i="1"/>
  <c r="AF655" i="1"/>
  <c r="AF591" i="1"/>
  <c r="AF551" i="1"/>
  <c r="AF664" i="1"/>
  <c r="AF636" i="1"/>
  <c r="AF172" i="1"/>
  <c r="AF637" i="1"/>
  <c r="AF556" i="1"/>
  <c r="AF131" i="1"/>
  <c r="AF495" i="1"/>
  <c r="AF657" i="1"/>
  <c r="AF452" i="1"/>
  <c r="AF462" i="1"/>
  <c r="AF550" i="1"/>
  <c r="AF652" i="1"/>
  <c r="AF659" i="1"/>
  <c r="AF581" i="1"/>
  <c r="AF16" i="1"/>
  <c r="AF527" i="1"/>
  <c r="AF478" i="1"/>
  <c r="AF18" i="1"/>
  <c r="AF203" i="1"/>
  <c r="AF460" i="1"/>
  <c r="AF255" i="1"/>
  <c r="AF642" i="1"/>
  <c r="AF651" i="1"/>
  <c r="AF174" i="1"/>
  <c r="AF72" i="1"/>
  <c r="AF363" i="1"/>
  <c r="AF479" i="1"/>
  <c r="AF44" i="1"/>
  <c r="AF654" i="1"/>
  <c r="AF635" i="1"/>
  <c r="AF429" i="1"/>
  <c r="AF310" i="1"/>
  <c r="AF220" i="1"/>
  <c r="AF644" i="1"/>
  <c r="AF557" i="1"/>
  <c r="AF605" i="1"/>
  <c r="AF385" i="1"/>
  <c r="AF2" i="1"/>
  <c r="AF446" i="1"/>
  <c r="AF435" i="1"/>
  <c r="AF453" i="1"/>
  <c r="AF593" i="1"/>
  <c r="AF588" i="1"/>
  <c r="AF243" i="1"/>
  <c r="AF132" i="1"/>
  <c r="AF376" i="1"/>
  <c r="AF549" i="1"/>
  <c r="AF547" i="1"/>
  <c r="AF74" i="1"/>
  <c r="AF313" i="1"/>
  <c r="AF534" i="1"/>
  <c r="AF98" i="1"/>
  <c r="AF117" i="1"/>
  <c r="AF592" i="1"/>
  <c r="AF473" i="1"/>
  <c r="AF84" i="1"/>
  <c r="AF323" i="1"/>
  <c r="AF153" i="1"/>
  <c r="AF481" i="1"/>
  <c r="AF237" i="1"/>
  <c r="AF179" i="1"/>
  <c r="AF55" i="1"/>
  <c r="AF245" i="1"/>
  <c r="AF560" i="1"/>
  <c r="AF546" i="1"/>
  <c r="AF103" i="1"/>
  <c r="AF190" i="1"/>
  <c r="AF419" i="1"/>
  <c r="AF539" i="1"/>
  <c r="AF254" i="1"/>
  <c r="AF335" i="1"/>
  <c r="AF219" i="1"/>
  <c r="AF518" i="1"/>
  <c r="AF154" i="1"/>
  <c r="AF205" i="1"/>
  <c r="AF152" i="1"/>
  <c r="AF19" i="1"/>
  <c r="AF233" i="1"/>
  <c r="AF142" i="1"/>
  <c r="AF112" i="1"/>
  <c r="AF650" i="1"/>
  <c r="AF130" i="1"/>
  <c r="AF10" i="1"/>
  <c r="AF265" i="1"/>
  <c r="AF661" i="1"/>
  <c r="AF648" i="1"/>
  <c r="AF403" i="1"/>
  <c r="AF432" i="1"/>
  <c r="AF553" i="1"/>
  <c r="AF505" i="1"/>
  <c r="AF139" i="1"/>
  <c r="AF311" i="1"/>
  <c r="AF102" i="1"/>
  <c r="AF459" i="1"/>
  <c r="AF137" i="1"/>
  <c r="AF407" i="1"/>
  <c r="AF134" i="1"/>
  <c r="AF603" i="1"/>
  <c r="AF181" i="1"/>
  <c r="AF511" i="1"/>
  <c r="AF168" i="1"/>
  <c r="AF415" i="1"/>
  <c r="AF500" i="1"/>
  <c r="AF279" i="1"/>
  <c r="AF129" i="1"/>
  <c r="AF475" i="1"/>
  <c r="AF250" i="1"/>
  <c r="AF388" i="1"/>
  <c r="AF353" i="1"/>
  <c r="AF222" i="1"/>
  <c r="AF298" i="1"/>
  <c r="AF240" i="1"/>
  <c r="AF390" i="1"/>
  <c r="AF166" i="1"/>
  <c r="AF136" i="1"/>
  <c r="AF525" i="1"/>
  <c r="AF140" i="1"/>
  <c r="AF535" i="1"/>
  <c r="AF568" i="1"/>
  <c r="AF285" i="1"/>
  <c r="AF215" i="1"/>
  <c r="AF361" i="1"/>
  <c r="AF35" i="1"/>
  <c r="AF109" i="1"/>
  <c r="AF613" i="1"/>
  <c r="AF235" i="1"/>
  <c r="AF186" i="1"/>
  <c r="AF22" i="1"/>
  <c r="AF506" i="1"/>
  <c r="AF509" i="1"/>
  <c r="AF164" i="1"/>
  <c r="AF161" i="1"/>
  <c r="AF296" i="1"/>
  <c r="AF334" i="1"/>
  <c r="AF573" i="1"/>
  <c r="AF358" i="1"/>
  <c r="AF421" i="1"/>
  <c r="AF223" i="1"/>
  <c r="AF230" i="1"/>
  <c r="AF40" i="1"/>
  <c r="AF143" i="1"/>
  <c r="AF354" i="1"/>
  <c r="AF413" i="1"/>
  <c r="AF633" i="1"/>
  <c r="AF293" i="1"/>
  <c r="AF318" i="1"/>
  <c r="AF387" i="1"/>
  <c r="AF122" i="1"/>
  <c r="AF204" i="1"/>
  <c r="AF426" i="1"/>
  <c r="AF383" i="1"/>
  <c r="AF351" i="1"/>
  <c r="AF31" i="1"/>
  <c r="AF115" i="1"/>
  <c r="AF504" i="1"/>
  <c r="AF359" i="1"/>
  <c r="AF244" i="1"/>
  <c r="AF58" i="1"/>
  <c r="AF80" i="1"/>
  <c r="AF90" i="1"/>
  <c r="AF321" i="1"/>
  <c r="AF264" i="1"/>
  <c r="AF283" i="1"/>
  <c r="AF464" i="1"/>
  <c r="AF182" i="1"/>
  <c r="AF121" i="1"/>
  <c r="AF467" i="1"/>
  <c r="AF404" i="1"/>
  <c r="AF375" i="1"/>
  <c r="AF474" i="1"/>
  <c r="AF284" i="1"/>
  <c r="AF197" i="1"/>
  <c r="AF286" i="1"/>
  <c r="AF149" i="1"/>
  <c r="AF208" i="1"/>
  <c r="AF484" i="1"/>
  <c r="AF221" i="1"/>
  <c r="AF183" i="1"/>
  <c r="AF157" i="1"/>
  <c r="AF372" i="1"/>
  <c r="AF278" i="1"/>
  <c r="AF120" i="1"/>
  <c r="AF596" i="1"/>
  <c r="AF144" i="1"/>
  <c r="AF316" i="1"/>
  <c r="AF59" i="1"/>
  <c r="AF100" i="1"/>
  <c r="AF228" i="1"/>
  <c r="AF344" i="1"/>
  <c r="AF342" i="1"/>
  <c r="AF239" i="1"/>
  <c r="AF247" i="1"/>
  <c r="AF236" i="1"/>
  <c r="AF201" i="1"/>
  <c r="AF315" i="1"/>
  <c r="AF217" i="1"/>
  <c r="AF299" i="1"/>
  <c r="AF88" i="1"/>
  <c r="AF246" i="1"/>
  <c r="AF423" i="1"/>
  <c r="AF207" i="1"/>
  <c r="AF75" i="1"/>
  <c r="AF253" i="1"/>
  <c r="AF249" i="1"/>
  <c r="AF258" i="1"/>
  <c r="AF198" i="1"/>
  <c r="AF167" i="1"/>
  <c r="AF288" i="1"/>
  <c r="AF189" i="1"/>
  <c r="AF110" i="1"/>
  <c r="AF308" i="1"/>
  <c r="AF417" i="1"/>
  <c r="AF46" i="1"/>
  <c r="AF394" i="1"/>
  <c r="AF554" i="1"/>
  <c r="AF619" i="1"/>
  <c r="AF13" i="1"/>
  <c r="AF451" i="1"/>
  <c r="AF402" i="1"/>
  <c r="AF191" i="1"/>
  <c r="AF561" i="1"/>
  <c r="AF21" i="1"/>
  <c r="AF569" i="1"/>
  <c r="AF312" i="1"/>
  <c r="AF576" i="1"/>
  <c r="AF196" i="1"/>
  <c r="AF595" i="1"/>
  <c r="AF395" i="1"/>
  <c r="AF62" i="1"/>
  <c r="AF227" i="1"/>
  <c r="AF261" i="1"/>
  <c r="AF124" i="1"/>
  <c r="AF176" i="1"/>
  <c r="AF458" i="1"/>
  <c r="AF364" i="1"/>
  <c r="AF262" i="1"/>
  <c r="AF147" i="1"/>
  <c r="AF61" i="1"/>
  <c r="AF645" i="1"/>
  <c r="AF107" i="1"/>
  <c r="AF11" i="1"/>
  <c r="AF151" i="1"/>
  <c r="AF646" i="1"/>
  <c r="AF665" i="1"/>
  <c r="AF339" i="1"/>
  <c r="AF564" i="1"/>
  <c r="AF269" i="1"/>
  <c r="AF401" i="1"/>
  <c r="AF226" i="1"/>
  <c r="AF369" i="1"/>
  <c r="AF608" i="1"/>
  <c r="AF4" i="1"/>
  <c r="AF371" i="1"/>
  <c r="AF487" i="1"/>
  <c r="AF526" i="1"/>
  <c r="AF17" i="1"/>
  <c r="AF280" i="1"/>
  <c r="AF465" i="1"/>
  <c r="AF267" i="1"/>
  <c r="AF348" i="1"/>
  <c r="AF99" i="1"/>
  <c r="AF567" i="1"/>
  <c r="AF631" i="1"/>
  <c r="AF428" i="1"/>
  <c r="AF584" i="1"/>
  <c r="AF194" i="1"/>
  <c r="AF48" i="1"/>
  <c r="AF601" i="1"/>
  <c r="AF57" i="1"/>
  <c r="AF521" i="1"/>
  <c r="AF565" i="1"/>
  <c r="AF346" i="1"/>
  <c r="AF600" i="1"/>
  <c r="AF85" i="1"/>
  <c r="AF141" i="1"/>
  <c r="AF378" i="1"/>
  <c r="AF391" i="1"/>
  <c r="AF440" i="1"/>
  <c r="AF476" i="1"/>
  <c r="AF259" i="1"/>
  <c r="AF397" i="1"/>
  <c r="AF355" i="1"/>
  <c r="AF488" i="1"/>
  <c r="AF583" i="1"/>
  <c r="AF333" i="1"/>
  <c r="AF563" i="1"/>
  <c r="AF420" i="1"/>
  <c r="AF457" i="1"/>
  <c r="AF604" i="1"/>
  <c r="AF628" i="1"/>
  <c r="AF266" i="1"/>
  <c r="AF248" i="1"/>
  <c r="AF6" i="1"/>
  <c r="AF389" i="1"/>
  <c r="AF101" i="1"/>
  <c r="AF392" i="1"/>
  <c r="AF444" i="1"/>
  <c r="AF472" i="1"/>
  <c r="AF178" i="1"/>
  <c r="AF331" i="1"/>
  <c r="AF276" i="1"/>
  <c r="AF507" i="1"/>
  <c r="AF336" i="1"/>
  <c r="AF492" i="1"/>
  <c r="AF362" i="1"/>
  <c r="AF438" i="1"/>
  <c r="AF519" i="1"/>
  <c r="AF662" i="1"/>
  <c r="AF431" i="1"/>
  <c r="AF566" i="1"/>
  <c r="AF30" i="1"/>
  <c r="AF434" i="1"/>
  <c r="AF38" i="1"/>
  <c r="AF610" i="1"/>
  <c r="AF319" i="1"/>
  <c r="AF53" i="1"/>
  <c r="AF33" i="1"/>
  <c r="AF242" i="1"/>
  <c r="AF357" i="1"/>
  <c r="AF366" i="1"/>
  <c r="AF447" i="1"/>
  <c r="AF436" i="1"/>
  <c r="AF162" i="1"/>
  <c r="AF192" i="1"/>
  <c r="AF356" i="1"/>
  <c r="AF449" i="1"/>
  <c r="AF206" i="1"/>
  <c r="AF577" i="1"/>
  <c r="AF87" i="1"/>
  <c r="AF232" i="1"/>
  <c r="AF439" i="1"/>
  <c r="AF193" i="1"/>
  <c r="AF345" i="1"/>
  <c r="AF386" i="1"/>
  <c r="AF324" i="1"/>
  <c r="AF291" i="1"/>
  <c r="AF163" i="1"/>
  <c r="AF289" i="1"/>
  <c r="AF503" i="1"/>
  <c r="AF263" i="1"/>
  <c r="AF106" i="1"/>
  <c r="AF209" i="1"/>
  <c r="AF45" i="1"/>
  <c r="AF51" i="1"/>
  <c r="AF104" i="1"/>
  <c r="AF281" i="1"/>
  <c r="AF118" i="1"/>
  <c r="AF303" i="1"/>
  <c r="AF89" i="1"/>
  <c r="AF218" i="1"/>
  <c r="AF138" i="1"/>
  <c r="AF148" i="1"/>
  <c r="AF127" i="1"/>
  <c r="AF307" i="1"/>
  <c r="AF536" i="1"/>
  <c r="AF470" i="1"/>
  <c r="AF314" i="1"/>
  <c r="AF349" i="1"/>
  <c r="AF185" i="1"/>
  <c r="AF368" i="1"/>
  <c r="AF343" i="1"/>
  <c r="AF171" i="1"/>
  <c r="AF64" i="1"/>
  <c r="AF408" i="1"/>
  <c r="AF424" i="1"/>
  <c r="AF78" i="1"/>
  <c r="AF234" i="1"/>
  <c r="AF300" i="1"/>
  <c r="AF379" i="1"/>
  <c r="AF177" i="1"/>
  <c r="AF69" i="1"/>
  <c r="AF241" i="1"/>
  <c r="AF409" i="1"/>
  <c r="AF627" i="1"/>
  <c r="AF575" i="1"/>
  <c r="AF290" i="1"/>
  <c r="AF146" i="1"/>
  <c r="AF111" i="1"/>
  <c r="AF533" i="1"/>
  <c r="AF92" i="1"/>
  <c r="AF469" i="1"/>
  <c r="AF128" i="1"/>
  <c r="AF224" i="1"/>
  <c r="AF461" i="1"/>
  <c r="AF173" i="1"/>
  <c r="AF260" i="1"/>
  <c r="AF32" i="1"/>
  <c r="AF422" i="1"/>
  <c r="AF275" i="1"/>
  <c r="AF270" i="1"/>
  <c r="AF532" i="1"/>
  <c r="AF340" i="1"/>
  <c r="AF165" i="1"/>
  <c r="AF126" i="1"/>
  <c r="AF210" i="1"/>
  <c r="AF184" i="1"/>
  <c r="AF304" i="1"/>
  <c r="AF125" i="1"/>
  <c r="AF116" i="1"/>
  <c r="AF212" i="1"/>
  <c r="AF624" i="1"/>
  <c r="AF320" i="1"/>
  <c r="AF305" i="1"/>
  <c r="AF594" i="1"/>
  <c r="AF73" i="1"/>
  <c r="AF211" i="1"/>
  <c r="AF360" i="1"/>
  <c r="AF352" i="1"/>
  <c r="AF658" i="1"/>
  <c r="AF382" i="1"/>
  <c r="AF199" i="1"/>
  <c r="AF530" i="1"/>
  <c r="AF454" i="1"/>
  <c r="AF322" i="1"/>
  <c r="AF145" i="1"/>
  <c r="AF614" i="1"/>
  <c r="AF456" i="1"/>
  <c r="AF39" i="1"/>
  <c r="AF225" i="1"/>
  <c r="AF66" i="1"/>
  <c r="AF123" i="1"/>
  <c r="AF213" i="1"/>
  <c r="AF517" i="1"/>
  <c r="AF384" i="1"/>
  <c r="AF68" i="1"/>
  <c r="AF175" i="1"/>
  <c r="AF256" i="1"/>
  <c r="AF295" i="1"/>
  <c r="AF329" i="1"/>
  <c r="AF512" i="1"/>
  <c r="AF273" i="1"/>
  <c r="AF337" i="1"/>
  <c r="AF309" i="1"/>
  <c r="AF95" i="1"/>
  <c r="AF442" i="1"/>
  <c r="AF433" i="1"/>
  <c r="AF483" i="1"/>
  <c r="AF347" i="1"/>
  <c r="AF97" i="1"/>
  <c r="AF155" i="1"/>
  <c r="AF410" i="1"/>
  <c r="AF114" i="1"/>
  <c r="AF381" i="1"/>
  <c r="AF558" i="1"/>
  <c r="AF582" i="1"/>
  <c r="AF330" i="1"/>
  <c r="AF412" i="1"/>
  <c r="AF180" i="1"/>
  <c r="AF93" i="1"/>
  <c r="AF159" i="1"/>
  <c r="AF522" i="1"/>
  <c r="AF150" i="1"/>
  <c r="AF271" i="1"/>
  <c r="AF332" i="1"/>
  <c r="AF135" i="1"/>
  <c r="AF491" i="1"/>
  <c r="AF158" i="1"/>
  <c r="AF277" i="1"/>
  <c r="AF490" i="1"/>
  <c r="Y666" i="1"/>
  <c r="M666" i="1"/>
  <c r="L666" i="1"/>
  <c r="K666" i="1"/>
  <c r="AR666" i="1"/>
  <c r="X666" i="1"/>
  <c r="AL666" i="1" l="1"/>
  <c r="AF666" i="1"/>
</calcChain>
</file>

<file path=xl/sharedStrings.xml><?xml version="1.0" encoding="utf-8"?>
<sst xmlns="http://schemas.openxmlformats.org/spreadsheetml/2006/main" count="4389" uniqueCount="715">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</sst>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0" fillId="0" borderId="0" xfId="0" applyBorder="1"/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0" xfId="1" applyNumberFormat="1" applyFon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9" fontId="2" fillId="0" borderId="0" xfId="1" applyNumberFormat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9" fontId="0" fillId="0" borderId="0" xfId="1" applyFont="1" applyFill="1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Percent" xfId="1" builtinId="5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/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018" y="10136981"/>
              <a:ext cx="6531770" cy="327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0.98016</cdr:x>
      <cdr:y>0.2158</cdr:y>
    </cdr:from>
    <cdr:to>
      <cdr:x>0.98173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370762" y="81756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BU666" totalsRowCount="1" headerRowDxfId="114">
  <autoFilter ref="A1:BU665" xr:uid="{814E672B-1BCC-416C-AF2F-1E973D2FB618}">
    <filterColumn colId="1">
      <filters>
        <filter val="Ath Bilbao"/>
      </filters>
    </filterColumn>
    <filterColumn colId="2">
      <filters>
        <filter val="SP1"/>
      </filters>
    </filterColumn>
  </autoFilter>
  <sortState xmlns:xlrd2="http://schemas.microsoft.com/office/spreadsheetml/2017/richdata2" ref="A16:BU664">
    <sortCondition descending="1" ref="AB1:AB665"/>
  </sortState>
  <tableColumns count="73">
    <tableColumn id="1" xr3:uid="{0A14620B-B072-45E3-ADCE-62539EB8AA8C}" name="Index" dataDxfId="113" totalsRowDxfId="112"/>
    <tableColumn id="2" xr3:uid="{5178F1FE-AC81-4318-9ED3-01C7CC89E9A4}" name="Club" totalsRowFunction="count" totalsRowDxfId="111"/>
    <tableColumn id="3" xr3:uid="{60505B00-E862-4B1D-9100-9630592E7983}" name="Division" totalsRowDxfId="110"/>
    <tableColumn id="4" xr3:uid="{3A5DE4C4-9419-46D3-9977-E29C45606948}" name="rPoints" totalsRowFunction="average" totalsRowDxfId="109"/>
    <tableColumn id="5" xr3:uid="{1B28518F-CEED-4F8D-B311-D57032D643E9}" name="Points" totalsRowDxfId="108"/>
    <tableColumn id="6" xr3:uid="{9EB08EAD-1B46-4D63-AA03-45F17BA54DB1}" name="xPoints" totalsRowDxfId="107"/>
    <tableColumn id="7" xr3:uid="{FF196C3E-E5C0-44BC-B98B-2799672ACE7A}" name="Matches" totalsRowDxfId="106"/>
    <tableColumn id="74" xr3:uid="{9D1448D9-8C99-45C5-91E3-DFB8BA0FC14E}" name="xPPM" totalsRowFunction="count" dataDxfId="105" totalsRowDxfId="104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03" totalsRowDxfId="102">
      <calculatedColumnFormula>Table1[[#This Row],[Wins]]*3+Table1[[#This Row],[Draws]]</calculatedColumnFormula>
    </tableColumn>
    <tableColumn id="69" xr3:uid="{7A35E6B9-23F9-4864-952C-D0A08CAB8566}" name="xPts" totalsRowFunction="sum" totalsRowDxfId="101">
      <calculatedColumnFormula>Table1[[#This Row],[xWins]]*3+Table1[[#This Row],[xDraws]]</calculatedColumnFormula>
    </tableColumn>
    <tableColumn id="8" xr3:uid="{504A2B42-16AE-4088-A567-7ECC9DE18C57}" name="rWins" totalsRowFunction="average" totalsRowDxfId="100"/>
    <tableColumn id="9" xr3:uid="{07C7089D-241C-4CAC-BFAA-046B72379B17}" name="rDraws" totalsRowFunction="average" totalsRowDxfId="99"/>
    <tableColumn id="10" xr3:uid="{8925BF9A-8773-44BA-9F84-E341DF3E0BB4}" name="rLosses" totalsRowFunction="average" totalsRowDxfId="98"/>
    <tableColumn id="11" xr3:uid="{265139F4-5E58-47F8-B51E-5F56347AC694}" name="Wins" totalsRowFunction="sum" totalsRowDxfId="97"/>
    <tableColumn id="12" xr3:uid="{DA06819C-4626-4BE1-81A6-37262B67ED0C}" name="Draws" totalsRowFunction="sum" totalsRowDxfId="96"/>
    <tableColumn id="13" xr3:uid="{9A2C1642-412C-4519-8C6B-02BB7ECC77D2}" name="Losses" totalsRowFunction="sum" totalsRowDxfId="95"/>
    <tableColumn id="14" xr3:uid="{17BED40D-F012-4933-9820-760A21881C55}" name="xWins" totalsRowFunction="sum" totalsRowDxfId="94"/>
    <tableColumn id="15" xr3:uid="{0720B941-4EEB-481E-84EC-BF1EA5BD6EB5}" name="xDraws" totalsRowFunction="sum" totalsRowDxfId="93"/>
    <tableColumn id="16" xr3:uid="{DA5122D9-A56E-47EE-A9C2-C33A9C8BBBCE}" name="xLosses" totalsRowFunction="sum" totalsRowDxfId="92"/>
    <tableColumn id="17" xr3:uid="{E43185B4-E1BA-474B-8EFE-6912BDA4F2E9}" name="GoalDiff" totalsRowDxfId="91"/>
    <tableColumn id="18" xr3:uid="{7B0C7B70-4755-4501-B6A9-E4BDC2F9763D}" name="xGoalDiff" totalsRowDxfId="90"/>
    <tableColumn id="19" xr3:uid="{FE5217DB-A7C4-418B-B59F-BC068120CF31}" name="GoalsF_Diff" totalsRowDxfId="89"/>
    <tableColumn id="20" xr3:uid="{F0906B39-5127-4F5F-A47B-02ED179A5B62}" name="GoalsA_Diff" totalsRowDxfId="88"/>
    <tableColumn id="21" xr3:uid="{8A2274F8-9A85-46B0-9E0C-7217940D079C}" name="rGoalsF" totalsRowFunction="average" totalsRowDxfId="87"/>
    <tableColumn id="22" xr3:uid="{ECEC8870-EEFC-4148-BA08-8FD270C62FB4}" name="rGoalsA" totalsRowFunction="average" totalsRowDxfId="86"/>
    <tableColumn id="72" xr3:uid="{89736CB2-27AD-4256-A4B5-45DA28451311}" name="xGSPM" totalsRowFunction="average" dataDxfId="85" totalsRowDxfId="84">
      <calculatedColumnFormula>Table1[[#This Row],[xGoalsF]]/Table1[[#This Row],[Matches]]</calculatedColumnFormula>
    </tableColumn>
    <tableColumn id="73" xr3:uid="{50E2B78D-84D4-4414-9144-4DFDBDE9C238}" name="xGCPM" totalsRowFunction="average" dataDxfId="83" totalsRowDxfId="82">
      <calculatedColumnFormula>Table1[[#This Row],[xGoalsA]]/Table1[[#This Row],[Matches]]</calculatedColumnFormula>
    </tableColumn>
    <tableColumn id="23" xr3:uid="{E820D11E-874E-4FB8-94F8-EB2C275018F7}" name="GoalsF" totalsRowFunction="sum" totalsRowDxfId="81"/>
    <tableColumn id="24" xr3:uid="{89C454EF-4401-4C7F-B6E7-4DE55534ED2A}" name="xGoalsF" totalsRowFunction="sum" totalsRowDxfId="80"/>
    <tableColumn id="25" xr3:uid="{C27D1679-738D-4F68-B4D0-0E54DF19DAF8}" name="GoalsA" totalsRowDxfId="79"/>
    <tableColumn id="26" xr3:uid="{7FEF9E18-A4AD-4C65-ABEB-9AF84037FE40}" name="xGoalsA" totalsRowDxfId="78"/>
    <tableColumn id="65" xr3:uid="{13A22CF5-6E13-4F04-97E7-44417C9596C3}" name="rSHGoalsF" totalsRowFunction="average" dataDxfId="77" totalsRowDxfId="76">
      <calculatedColumnFormula>Table1[[#This Row],[SHGoalsF]]/Table1[[#This Row],[xSHGoalsF]]</calculatedColumnFormula>
    </tableColumn>
    <tableColumn id="27" xr3:uid="{6E24DFBC-005E-4EAD-B7E5-D273629D7DFE}" name="SHGoalsF" totalsRowFunction="sum" totalsRowDxfId="75"/>
    <tableColumn id="28" xr3:uid="{8EBCF1D1-89ED-4522-BDB5-7A1B8C9D143A}" name="xSHGoalsF" totalsRowFunction="sum" totalsRowDxfId="74"/>
    <tableColumn id="66" xr3:uid="{1E1A1E43-7C7A-4453-8507-188F69DA32BB}" name="rSHGoalsA" dataDxfId="73" totalsRowDxfId="72">
      <calculatedColumnFormula>Table1[[#This Row],[SHGoalsA]]/Table1[[#This Row],[xSHGoalsA]]</calculatedColumnFormula>
    </tableColumn>
    <tableColumn id="29" xr3:uid="{0BAC185E-0B64-4BC1-ADE3-A06E044D6AD1}" name="SHGoalsA" totalsRowDxfId="71"/>
    <tableColumn id="30" xr3:uid="{E3566E89-F1BA-4D5C-BADE-E37D44BD0A50}" name="xSHGoalsA" totalsRowDxfId="70"/>
    <tableColumn id="67" xr3:uid="{B48A21C1-F1E6-4253-AD47-09D79FF7E684}" name="rHTGoalsF" totalsRowFunction="average" dataDxfId="69" totalsRowDxfId="68">
      <calculatedColumnFormula>Table1[[#This Row],[HTGoalsF]]/Table1[[#This Row],[xHTGoalsF]]</calculatedColumnFormula>
    </tableColumn>
    <tableColumn id="31" xr3:uid="{06220239-7A19-4277-8A03-3CF08184641F}" name="HTGoalsF" totalsRowFunction="sum" totalsRowDxfId="67"/>
    <tableColumn id="32" xr3:uid="{8E344EEE-EFCD-4DD3-996F-CE6E4A7CCCAE}" name="xHTGoalsF" totalsRowFunction="sum" totalsRowDxfId="66"/>
    <tableColumn id="68" xr3:uid="{0C03CA07-D2E6-4D3A-8801-85E2E4548542}" name="rHTGoalsA" dataDxfId="65" totalsRowDxfId="64">
      <calculatedColumnFormula>Table1[[#This Row],[HTGoalsA]]/Table1[[#This Row],[xHTGoalsA]]</calculatedColumnFormula>
    </tableColumn>
    <tableColumn id="33" xr3:uid="{B0D49EA7-D1FD-4A97-81F5-3D6F9EEA5618}" name="HTGoalsA" totalsRowDxfId="63"/>
    <tableColumn id="34" xr3:uid="{276F90AC-5521-4C04-9C75-8AAE10292C2E}" name="xHTGoalsA" totalsRowDxfId="62"/>
    <tableColumn id="35" xr3:uid="{27378B82-B285-4D69-8CF2-700D3B97C885}" name="rShotsF" totalsRowFunction="average" totalsRowDxfId="61"/>
    <tableColumn id="36" xr3:uid="{B6B748C0-CEB7-44C5-BB5E-B5DBF470D125}" name="ShotsF" totalsRowFunction="sum" totalsRowDxfId="60"/>
    <tableColumn id="37" xr3:uid="{62528F30-6270-482E-836C-288D2225E08D}" name="xShotsF" totalsRowFunction="sum" totalsRowDxfId="59"/>
    <tableColumn id="38" xr3:uid="{0FC6B73F-1615-4942-8FE2-8E1B9ACA7FDE}" name="rShotsA" totalsRowFunction="average" totalsRowDxfId="58"/>
    <tableColumn id="39" xr3:uid="{81FF2416-201A-4815-9793-36E5FEAD53D5}" name="ShotsA" totalsRowDxfId="57"/>
    <tableColumn id="40" xr3:uid="{9C42F9CA-BA43-4C69-AB2B-4D62CAEE023A}" name="xShotsA" totalsRowDxfId="56"/>
    <tableColumn id="41" xr3:uid="{200D861B-3CC9-487B-8E3E-DBF98ADB7F3C}" name="rShotsTF" totalsRowFunction="average" totalsRowDxfId="55"/>
    <tableColumn id="42" xr3:uid="{66B3795C-0E4E-47B0-B53B-11CD2D0530C2}" name="ShotsTF" totalsRowFunction="sum" totalsRowDxfId="54"/>
    <tableColumn id="43" xr3:uid="{88ADB069-E549-494C-8881-E8D85B9D43E4}" name="xShotsTF" totalsRowFunction="sum" totalsRowDxfId="53"/>
    <tableColumn id="44" xr3:uid="{06F60938-627F-40BA-93E8-D0D73F015AC8}" name="rShotsTA" totalsRowFunction="average" totalsRowDxfId="52"/>
    <tableColumn id="45" xr3:uid="{D11CF2C5-FB8D-4F3F-A2FB-FEBB2D48CD86}" name="ShotsTA" totalsRowDxfId="51"/>
    <tableColumn id="46" xr3:uid="{0C566284-A1CC-41A8-9936-240C4E68CD19}" name="xShotsTA" totalsRowDxfId="50"/>
    <tableColumn id="47" xr3:uid="{B9D09C6E-D2B3-451A-B018-CC21F3B5B91A}" name="rFouls" totalsRowFunction="average" totalsRowDxfId="49"/>
    <tableColumn id="48" xr3:uid="{D241017E-AD67-46D1-8260-8C8BC31144BF}" name="Fouls" totalsRowFunction="sum" totalsRowDxfId="48"/>
    <tableColumn id="49" xr3:uid="{0895FF4C-1841-445C-9B73-6C6A7B24B082}" name="xFouls" totalsRowFunction="sum" totalsRowDxfId="47"/>
    <tableColumn id="50" xr3:uid="{1236C3AD-536B-47BC-9770-F5109C11B2A6}" name="rFoulsA" totalsRowFunction="average" totalsRowDxfId="46"/>
    <tableColumn id="51" xr3:uid="{F257596C-84CE-4928-A245-DBB532B85D3C}" name="FoulsA" totalsRowDxfId="45"/>
    <tableColumn id="52" xr3:uid="{DCC48F85-B4DA-4D0D-9D62-9D6BEBEF50E5}" name="xFoulsA" totalsRowDxfId="44"/>
    <tableColumn id="53" xr3:uid="{4B4DADF0-2C03-4063-ABED-F28A67D590FC}" name="rYCard" totalsRowFunction="average" totalsRowDxfId="43"/>
    <tableColumn id="54" xr3:uid="{55743B45-7639-4A7B-B774-85B31CD58015}" name="YCard" totalsRowFunction="sum" totalsRowDxfId="42"/>
    <tableColumn id="55" xr3:uid="{8E10C873-D2C6-43C8-9475-5EDC1B0A1E10}" name="xYCard" totalsRowFunction="sum" totalsRowDxfId="41"/>
    <tableColumn id="56" xr3:uid="{12C93B68-241F-4C55-9373-2EBADF257FD1}" name="rYCardA" totalsRowFunction="average" totalsRowDxfId="40"/>
    <tableColumn id="57" xr3:uid="{729DBD76-81D1-4824-8D0E-76986EB9E0A7}" name="YCardA" totalsRowFunction="sum" totalsRowDxfId="39"/>
    <tableColumn id="58" xr3:uid="{E5C43442-B3FC-4DC3-964D-E77983C06D01}" name="xYCardA" totalsRowFunction="sum" totalsRowDxfId="38"/>
    <tableColumn id="59" xr3:uid="{2553B3DA-F131-48E4-84AD-A0FBDC55B3A6}" name="rRCard" totalsRowFunction="average" totalsRowDxfId="37"/>
    <tableColumn id="60" xr3:uid="{0CC4C441-B65D-4E7D-BBA9-662D6E67F54F}" name="RCard" totalsRowFunction="sum" totalsRowDxfId="36"/>
    <tableColumn id="61" xr3:uid="{1EEAD181-6FAB-47E5-9472-0019B1B08F13}" name="xRCard" totalsRowFunction="sum" totalsRowDxfId="35"/>
    <tableColumn id="62" xr3:uid="{6DB14EED-B3C4-46D2-8561-41E4DBD9BB49}" name="rRCardA" totalsRowFunction="average" totalsRowDxfId="34"/>
    <tableColumn id="63" xr3:uid="{54B8087D-7FFF-437F-95AC-9F6B15644537}" name="RCardA" totalsRowDxfId="33"/>
    <tableColumn id="64" xr3:uid="{2075C6C2-C574-4944-8F45-7E8FD275D506}" name="xRCardA" totalsRow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31" totalsRowDxfId="30">
      <calculatedColumnFormula>SUM(Table6[[#This Row],[Match1]:[Match3]])</calculatedColumnFormula>
    </tableColumn>
    <tableColumn id="6" xr3:uid="{DB64DF24-7ACD-498B-B0B8-AE975B8D74F1}" name="Probabilidad" totalsRowFunction="average" dataDxfId="29" dataCellStyle="Percent">
      <calculatedColumnFormula>1/27</calculatedColumnFormula>
    </tableColumn>
    <tableColumn id="7" xr3:uid="{C6069167-9D65-4B5F-95BE-64B0CF7D027D}" name="México" totalsRowFunction="average" dataDxfId="28" dataCellStyle="Percent">
      <calculatedColumnFormula>H2*I2*J2</calculatedColumnFormula>
    </tableColumn>
    <tableColumn id="8" xr3:uid="{160B1CD9-5EC0-4F0A-95D4-F54172998C74}" name="MEX1" dataCellStyle="Percent"/>
    <tableColumn id="9" xr3:uid="{88157EE2-C3F6-40BC-8904-B681696979E3}" name="MEX2" dataCellStyle="Percent"/>
    <tableColumn id="10" xr3:uid="{36ABACEF-B75F-4C49-8C3D-6B3A4DEA6652}" name="MEX3" dataCellStyle="Percent"/>
    <tableColumn id="11" xr3:uid="{CC3259E3-BDE7-4414-BAE2-2B2F72E108B9}" name="xPts" totalsRowFunction="sum" dataDxfId="27" totalsRowDxfId="26" dataCellStyle="Percent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25" totalsRowCellStyle="Percent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 totalsRowCellStyle="Percent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 totalsRowCellStyle="Percent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 dataCellStyle="Percent"/>
    <tableColumn id="4" xr3:uid="{4E886AEA-87A9-4B56-A916-F9FBE58E9EED}" name="Wins" dataCellStyle="Percent"/>
    <tableColumn id="5" xr3:uid="{BC62BF03-B879-4678-B341-76CCADE5CC41}" name="Draws" dataCellStyle="Percent"/>
    <tableColumn id="6" xr3:uid="{8973ECE5-33AB-461D-8D25-4EE91C780B8F}" name="Losses" dataCellStyle="Percent"/>
    <tableColumn id="7" xr3:uid="{EC0A6802-1E19-4392-908A-08DF16A4F089}" name="GoalsF" dataCellStyle="Percent"/>
    <tableColumn id="8" xr3:uid="{D87F23C9-6F1A-4A58-A2A8-A3F15A9D6E9F}" name="GoalsA" dataCellStyle="Percent"/>
    <tableColumn id="9" xr3:uid="{99CC038D-1DE2-4953-8492-7C669B1F9A8F}" name="2HGoalsF" dataCellStyle="Percent"/>
    <tableColumn id="10" xr3:uid="{D579AC65-5598-4251-8AE3-806A9AC45FEF}" name="2HGoalsA" dataCellStyle="Percent"/>
    <tableColumn id="11" xr3:uid="{5A42F922-A45B-42F0-A5F5-6B327446DE7C}" name="1HGoalsF" dataCellStyle="Percent"/>
    <tableColumn id="12" xr3:uid="{5C56E0A1-69DE-4E56-9532-7DDAC9A860F8}" name="1HGoalsA" dataCellStyle="Percent"/>
    <tableColumn id="13" xr3:uid="{9363F61D-36C7-4292-93AE-209100C038FB}" name="ShotsF" dataCellStyle="Percent"/>
    <tableColumn id="14" xr3:uid="{86F9E865-349F-4823-AA4A-D359BD7BFAF5}" name="ShotsA" dataCellStyle="Percent"/>
    <tableColumn id="15" xr3:uid="{847FC1FB-0DB9-4963-AA09-AF86F132DDEE}" name="ShotsTF" dataCellStyle="Percent"/>
    <tableColumn id="16" xr3:uid="{F95BB7E3-DD44-4C6E-9A73-70085F12D4B6}" name="ShotsTA" dataCellStyle="Percent"/>
    <tableColumn id="17" xr3:uid="{5808D572-5EBB-4E5B-8A88-D28010BB4134}" name="Fouls" dataCellStyle="Percent"/>
    <tableColumn id="18" xr3:uid="{0231B82E-FD27-438C-B2E9-8DF1DC89FF35}" name="FoulsR" dataCellStyle="Percent"/>
    <tableColumn id="19" xr3:uid="{31162327-8DD4-4273-A0DB-37FE512FD5A7}" name="Yellow Cards" dataCellStyle="Percent"/>
    <tableColumn id="20" xr3:uid="{0B0F7039-F828-42FB-B538-5BE32916C66A}" name="YCardR" dataCellStyle="Percent"/>
    <tableColumn id="21" xr3:uid="{CAD01853-FFB1-4BE2-B9FE-22C8149F59F8}" name="Red Cards" dataCellStyle="Percent"/>
    <tableColumn id="22" xr3:uid="{FED27B84-255F-4D77-837C-2FC7E05D5417}" name="RCardR" dataCellStyle="Perc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24" dataCellStyle="Percent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23" dataCellStyle="Percent"/>
    <tableColumn id="3" xr3:uid="{388D3160-061C-49FA-B133-682B38F00A05}" name="Yellow Cards" dataDxfId="22" dataCellStyle="Percent"/>
    <tableColumn id="4" xr3:uid="{AD91DC99-9396-46CC-8130-168211D42081}" name="Red Cards" dataDxfId="21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20" dataCellStyle="Percent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9" dataCellStyle="Percent"/>
    <tableColumn id="3" xr3:uid="{4221364A-1C40-4D1D-A63F-83FFDD803941}" name="Wins" dataDxfId="18" dataCellStyle="Percent"/>
    <tableColumn id="4" xr3:uid="{BEC9FEFD-0F27-4885-B91F-916F7353C6A2}" name="Draws" dataDxfId="17" dataCellStyle="Percent"/>
    <tableColumn id="5" xr3:uid="{44676C52-27EB-42B2-A3B4-708F717A4D2A}" name="Losses" dataDxfId="16" dataCellStyle="Percent"/>
    <tableColumn id="6" xr3:uid="{57EE3FB5-F261-4D39-8DAF-5E2D6E86C1F7}" name="GoalsF" dataDxfId="15" dataCellStyle="Percent"/>
    <tableColumn id="7" xr3:uid="{7C24B80D-4547-4AA2-850C-353758FFFDDB}" name="GoalsA" dataDxfId="14" dataCellStyle="Percent"/>
    <tableColumn id="8" xr3:uid="{68497635-4A9E-40B1-8539-CF56F899DCDC}" name="2HGoalsF" dataDxfId="13" dataCellStyle="Percent"/>
    <tableColumn id="9" xr3:uid="{E5B7F7AB-645E-4AA2-960F-F29BD3B40405}" name="2HGoalsA" dataDxfId="12" dataCellStyle="Percent"/>
    <tableColumn id="10" xr3:uid="{DF14051A-3A91-47F9-AAD1-9EBB9629E97E}" name="1HGoalsF" dataDxfId="11" dataCellStyle="Percent"/>
    <tableColumn id="11" xr3:uid="{39E698AF-1395-4F93-B9B2-99EAD65435AB}" name="1HGoalsA" dataDxfId="10" dataCellStyle="Percent"/>
    <tableColumn id="12" xr3:uid="{3AE857F3-0E02-4DD5-8B08-171ED7E8E0CA}" name="ShotsF" dataDxfId="9" dataCellStyle="Percent"/>
    <tableColumn id="13" xr3:uid="{6EBDD8C4-31DD-4F32-AC14-48BDB65F6CE6}" name="ShotsA" dataDxfId="8" dataCellStyle="Percent"/>
    <tableColumn id="14" xr3:uid="{AC520993-B866-43D2-AF7A-F5D068B5D492}" name="ShotsTF" dataDxfId="7" dataCellStyle="Percent"/>
    <tableColumn id="15" xr3:uid="{278B2E21-651A-45F9-862E-AFEC2E835C50}" name="ShotsTA" dataDxfId="6" dataCellStyle="Percent"/>
    <tableColumn id="16" xr3:uid="{1003E633-1E64-4201-B9DA-035712E03D72}" name="FoulsC" dataDxfId="5" dataCellStyle="Percent"/>
    <tableColumn id="17" xr3:uid="{856AEDD4-5FFF-47F8-9205-DB053C244ABB}" name="FoulsR" dataDxfId="4" dataCellStyle="Percent"/>
    <tableColumn id="18" xr3:uid="{FE492D41-1ACA-4089-A218-C3102BBF5182}" name="YCardC" dataDxfId="3" dataCellStyle="Percent"/>
    <tableColumn id="19" xr3:uid="{8C1B3FB2-67E0-40D6-B83B-91EFE4586F2D}" name="YCardR" dataDxfId="2" dataCellStyle="Percent"/>
    <tableColumn id="20" xr3:uid="{66A0E337-BD07-43A5-9F23-B956FC38C17D}" name="RCardC" dataDxfId="1" dataCellStyle="Percent"/>
    <tableColumn id="21" xr3:uid="{1D21A055-329F-4714-86DD-13ECA437D973}" name="RCardR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711"/>
  <sheetViews>
    <sheetView zoomScale="90" zoomScaleNormal="90" workbookViewId="0">
      <pane xSplit="7" topLeftCell="V1" activePane="topRight" state="frozen"/>
      <selection pane="topRight" activeCell="AG677" sqref="AG677"/>
    </sheetView>
  </sheetViews>
  <sheetFormatPr defaultRowHeight="14.25" x14ac:dyDescent="0.45"/>
  <cols>
    <col min="2" max="2" width="18.06640625" bestFit="1" customWidth="1"/>
    <col min="5" max="6" width="0" hidden="1" customWidth="1"/>
    <col min="7" max="10" width="9.53125" customWidth="1"/>
    <col min="20" max="20" width="9.1328125" customWidth="1"/>
    <col min="21" max="21" width="10" customWidth="1"/>
    <col min="22" max="22" width="10.19921875" customWidth="1"/>
    <col min="23" max="23" width="12.06640625" customWidth="1"/>
    <col min="31" max="31" width="9.1328125" customWidth="1"/>
    <col min="32" max="32" width="11.06640625" bestFit="1" customWidth="1"/>
    <col min="33" max="33" width="10.06640625" customWidth="1"/>
    <col min="34" max="34" width="10.9296875" customWidth="1"/>
    <col min="35" max="35" width="11.3984375" bestFit="1" customWidth="1"/>
    <col min="36" max="36" width="10.3984375" customWidth="1"/>
    <col min="37" max="38" width="11.265625" customWidth="1"/>
    <col min="39" max="39" width="10.06640625" customWidth="1"/>
    <col min="40" max="41" width="10.9296875" customWidth="1"/>
    <col min="42" max="42" width="10.3984375" customWidth="1"/>
    <col min="43" max="43" width="11.265625" customWidth="1"/>
    <col min="46" max="46" width="11.73046875" bestFit="1" customWidth="1"/>
    <col min="49" max="49" width="9.19921875" customWidth="1"/>
    <col min="50" max="50" width="11.73046875" bestFit="1" customWidth="1"/>
    <col min="52" max="53" width="11.73046875" bestFit="1" customWidth="1"/>
    <col min="54" max="54" width="9.265625" customWidth="1"/>
    <col min="55" max="55" width="10.1328125" customWidth="1"/>
    <col min="65" max="65" width="9.1328125" customWidth="1"/>
    <col min="67" max="67" width="9.33203125" customWidth="1"/>
    <col min="71" max="71" width="9.19921875" customWidth="1"/>
    <col min="73" max="73" width="9.3984375" customWidth="1"/>
  </cols>
  <sheetData>
    <row r="1" spans="1:73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642</v>
      </c>
      <c r="AA1" s="3" t="s">
        <v>643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560</v>
      </c>
      <c r="AG1" s="3" t="s">
        <v>25</v>
      </c>
      <c r="AH1" s="3" t="s">
        <v>26</v>
      </c>
      <c r="AI1" s="3" t="s">
        <v>561</v>
      </c>
      <c r="AJ1" s="3" t="s">
        <v>27</v>
      </c>
      <c r="AK1" s="3" t="s">
        <v>28</v>
      </c>
      <c r="AL1" s="3" t="s">
        <v>562</v>
      </c>
      <c r="AM1" s="3" t="s">
        <v>29</v>
      </c>
      <c r="AN1" s="3" t="s">
        <v>30</v>
      </c>
      <c r="AO1" s="3" t="s">
        <v>563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40</v>
      </c>
      <c r="AZ1" s="3" t="s">
        <v>41</v>
      </c>
      <c r="BA1" s="3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3" t="s">
        <v>47</v>
      </c>
      <c r="BG1" s="3" t="s">
        <v>48</v>
      </c>
      <c r="BH1" s="3" t="s">
        <v>49</v>
      </c>
      <c r="BI1" s="3" t="s">
        <v>50</v>
      </c>
      <c r="BJ1" s="3" t="s">
        <v>51</v>
      </c>
      <c r="BK1" s="3" t="s">
        <v>52</v>
      </c>
      <c r="BL1" s="3" t="s">
        <v>53</v>
      </c>
      <c r="BM1" s="3" t="s">
        <v>54</v>
      </c>
      <c r="BN1" s="3" t="s">
        <v>55</v>
      </c>
      <c r="BO1" s="3" t="s">
        <v>56</v>
      </c>
      <c r="BP1" s="3" t="s">
        <v>57</v>
      </c>
      <c r="BQ1" s="3" t="s">
        <v>58</v>
      </c>
      <c r="BR1" s="3" t="s">
        <v>59</v>
      </c>
      <c r="BS1" s="3" t="s">
        <v>60</v>
      </c>
      <c r="BT1" s="3" t="s">
        <v>61</v>
      </c>
      <c r="BU1" s="3" t="s">
        <v>62</v>
      </c>
    </row>
    <row r="2" spans="1:73" hidden="1" x14ac:dyDescent="0.45">
      <c r="A2" s="1">
        <v>242</v>
      </c>
      <c r="B2" s="19" t="s">
        <v>314</v>
      </c>
      <c r="C2" s="23" t="s">
        <v>292</v>
      </c>
      <c r="D2">
        <v>0.99420468041945198</v>
      </c>
      <c r="E2">
        <v>617</v>
      </c>
      <c r="F2">
        <v>620.59655536895036</v>
      </c>
      <c r="G2">
        <v>256</v>
      </c>
      <c r="H2">
        <f>(Table1[[#This Row],[xWins]]*3+Table1[[#This Row],[xDraws]])/Table1[[#This Row],[Matches]]</f>
        <v>2.4242052944099624</v>
      </c>
      <c r="I2">
        <f>Table1[[#This Row],[Wins]]*3+Table1[[#This Row],[Draws]]</f>
        <v>617</v>
      </c>
      <c r="J2">
        <f>Table1[[#This Row],[xWins]]*3+Table1[[#This Row],[xDraws]]</f>
        <v>620.59655536895036</v>
      </c>
      <c r="K2">
        <v>0.99889312504142613</v>
      </c>
      <c r="L2">
        <v>0.92222627851710204</v>
      </c>
      <c r="M2">
        <v>1.1328645340029531</v>
      </c>
      <c r="N2">
        <v>194</v>
      </c>
      <c r="O2">
        <v>35</v>
      </c>
      <c r="P2">
        <v>27</v>
      </c>
      <c r="Q2">
        <v>194.21497168874239</v>
      </c>
      <c r="R2">
        <v>37.951640302723114</v>
      </c>
      <c r="S2">
        <v>23.833388008534492</v>
      </c>
      <c r="T2">
        <v>496</v>
      </c>
      <c r="U2">
        <v>442.73921766958313</v>
      </c>
      <c r="V2">
        <v>68.367267314626019</v>
      </c>
      <c r="W2">
        <v>-15.106484984209089</v>
      </c>
      <c r="X2">
        <v>1.108582771774016</v>
      </c>
      <c r="Y2">
        <v>1.0808293695098661</v>
      </c>
      <c r="Z2">
        <f>Table1[[#This Row],[xGoalsF]]/Table1[[#This Row],[Matches]]</f>
        <v>2.4595028620522421</v>
      </c>
      <c r="AA2">
        <f>Table1[[#This Row],[xGoalsA]]/Table1[[#This Row],[Matches]]</f>
        <v>0.73005279303043324</v>
      </c>
      <c r="AB2">
        <v>698</v>
      </c>
      <c r="AC2">
        <v>629.63273268537398</v>
      </c>
      <c r="AD2">
        <v>202</v>
      </c>
      <c r="AE2">
        <v>186.89351501579091</v>
      </c>
      <c r="AF2">
        <f>Table1[[#This Row],[SHGoalsF]]/Table1[[#This Row],[xSHGoalsF]]</f>
        <v>1.1121825583460263</v>
      </c>
      <c r="AG2">
        <v>390</v>
      </c>
      <c r="AH2">
        <v>350.66185589170311</v>
      </c>
      <c r="AI2">
        <f>Table1[[#This Row],[SHGoalsA]]/Table1[[#This Row],[xSHGoalsA]]</f>
        <v>0.93120762565561721</v>
      </c>
      <c r="AJ2">
        <v>-96</v>
      </c>
      <c r="AK2">
        <v>-103.09193927875231</v>
      </c>
      <c r="AL2">
        <f>Table1[[#This Row],[HTGoalsF]]/Table1[[#This Row],[xHTGoalsF]]</f>
        <v>1.1040578985877412</v>
      </c>
      <c r="AM2">
        <v>308</v>
      </c>
      <c r="AN2">
        <v>278.97087679367093</v>
      </c>
      <c r="AO2">
        <f>Table1[[#This Row],[HTGoalsA]]/Table1[[#This Row],[xHTGoalsA]]</f>
        <v>1.2648926833144281</v>
      </c>
      <c r="AP2">
        <v>106</v>
      </c>
      <c r="AQ2">
        <v>83.801575737038576</v>
      </c>
      <c r="AR2">
        <v>1.085038909323591</v>
      </c>
      <c r="AS2">
        <v>4591</v>
      </c>
      <c r="AT2">
        <v>4231.184670476021</v>
      </c>
      <c r="AU2">
        <v>1.0346111006107379</v>
      </c>
      <c r="AV2">
        <v>2203</v>
      </c>
      <c r="AW2">
        <v>2129.3024970441111</v>
      </c>
      <c r="AX2">
        <v>1.016102849808294</v>
      </c>
      <c r="AY2">
        <v>1883</v>
      </c>
      <c r="AZ2">
        <v>1853.158861187391</v>
      </c>
      <c r="BA2">
        <v>0.97394776760346735</v>
      </c>
      <c r="BB2">
        <v>790</v>
      </c>
      <c r="BC2">
        <v>811.13179400154468</v>
      </c>
      <c r="BD2">
        <v>0.92006174992707812</v>
      </c>
      <c r="BE2">
        <v>2717</v>
      </c>
      <c r="BF2">
        <v>2953.0626615173851</v>
      </c>
      <c r="BG2">
        <v>0.95356465922519174</v>
      </c>
      <c r="BH2">
        <v>3167</v>
      </c>
      <c r="BI2">
        <v>3321.222079028506</v>
      </c>
      <c r="BJ2">
        <v>0.9201511592488093</v>
      </c>
      <c r="BK2">
        <v>330</v>
      </c>
      <c r="BL2">
        <v>358.63672689322539</v>
      </c>
      <c r="BM2">
        <v>0.77330811403858557</v>
      </c>
      <c r="BN2">
        <v>391</v>
      </c>
      <c r="BO2">
        <v>505.61993712701468</v>
      </c>
      <c r="BP2">
        <v>0.73569353839275886</v>
      </c>
      <c r="BQ2">
        <v>12</v>
      </c>
      <c r="BR2">
        <v>16.311139589748109</v>
      </c>
      <c r="BS2">
        <v>0.67003732577983299</v>
      </c>
      <c r="BT2">
        <v>19</v>
      </c>
      <c r="BU2">
        <v>28.356629204032121</v>
      </c>
    </row>
    <row r="3" spans="1:73" hidden="1" x14ac:dyDescent="0.45">
      <c r="A3" s="1">
        <v>68</v>
      </c>
      <c r="B3" s="19" t="s">
        <v>134</v>
      </c>
      <c r="C3" s="24" t="s">
        <v>117</v>
      </c>
      <c r="D3">
        <v>0.9749909579154451</v>
      </c>
      <c r="E3">
        <v>235</v>
      </c>
      <c r="F3">
        <v>241.02787630198731</v>
      </c>
      <c r="G3">
        <v>100</v>
      </c>
      <c r="H3">
        <f>(Table1[[#This Row],[xWins]]*3+Table1[[#This Row],[xDraws]])/Table1[[#This Row],[Matches]]</f>
        <v>2.410278763019873</v>
      </c>
      <c r="I3">
        <f>Table1[[#This Row],[Wins]]*3+Table1[[#This Row],[Draws]]</f>
        <v>235</v>
      </c>
      <c r="J3">
        <f>Table1[[#This Row],[xWins]]*3+Table1[[#This Row],[xDraws]]</f>
        <v>241.02787630198731</v>
      </c>
      <c r="K3">
        <v>0.99309642967049205</v>
      </c>
      <c r="L3">
        <v>0.69138243191733273</v>
      </c>
      <c r="M3">
        <v>1.49777463103248</v>
      </c>
      <c r="N3">
        <v>75</v>
      </c>
      <c r="O3">
        <v>10</v>
      </c>
      <c r="P3">
        <v>15</v>
      </c>
      <c r="Q3">
        <v>75.521367068941018</v>
      </c>
      <c r="R3">
        <v>14.463775095164239</v>
      </c>
      <c r="S3">
        <v>10.01485783589475</v>
      </c>
      <c r="T3">
        <v>182</v>
      </c>
      <c r="U3">
        <v>176.74277773571379</v>
      </c>
      <c r="V3">
        <v>18.970915087208368</v>
      </c>
      <c r="W3">
        <v>-13.7136928229222</v>
      </c>
      <c r="X3">
        <v>1.0755725779496781</v>
      </c>
      <c r="Y3">
        <v>1.184605930003124</v>
      </c>
      <c r="Z3">
        <f>Table1[[#This Row],[xGoalsF]]/Table1[[#This Row],[Matches]]</f>
        <v>2.5102908491279159</v>
      </c>
      <c r="AA3">
        <f>Table1[[#This Row],[xGoalsA]]/Table1[[#This Row],[Matches]]</f>
        <v>0.74286307177077804</v>
      </c>
      <c r="AB3">
        <v>270</v>
      </c>
      <c r="AC3">
        <v>251.0290849127916</v>
      </c>
      <c r="AD3">
        <v>88</v>
      </c>
      <c r="AE3">
        <v>74.286307177077802</v>
      </c>
      <c r="AF3">
        <f>Table1[[#This Row],[SHGoalsF]]/Table1[[#This Row],[xSHGoalsF]]</f>
        <v>1.1492172381803438</v>
      </c>
      <c r="AG3">
        <v>162</v>
      </c>
      <c r="AH3">
        <v>140.9655151505635</v>
      </c>
      <c r="AI3">
        <f>Table1[[#This Row],[SHGoalsA]]/Table1[[#This Row],[xSHGoalsA]]</f>
        <v>1.1881522738942012</v>
      </c>
      <c r="AJ3">
        <v>-49</v>
      </c>
      <c r="AK3">
        <v>-41.240505174813308</v>
      </c>
      <c r="AL3">
        <f>Table1[[#This Row],[HTGoalsF]]/Table1[[#This Row],[xHTGoalsF]]</f>
        <v>0.98125111000228271</v>
      </c>
      <c r="AM3">
        <v>108</v>
      </c>
      <c r="AN3">
        <v>110.0635697622281</v>
      </c>
      <c r="AO3">
        <f>Table1[[#This Row],[HTGoalsA]]/Table1[[#This Row],[xHTGoalsA]]</f>
        <v>1.1801801631967503</v>
      </c>
      <c r="AP3">
        <v>39</v>
      </c>
      <c r="AQ3">
        <v>33.045802002264487</v>
      </c>
      <c r="AR3">
        <v>1.232772674984729</v>
      </c>
      <c r="AS3">
        <v>2038</v>
      </c>
      <c r="AT3">
        <v>1653.1839497701769</v>
      </c>
      <c r="AU3">
        <v>1.1697142142493431</v>
      </c>
      <c r="AV3">
        <v>982</v>
      </c>
      <c r="AW3">
        <v>839.52130190209971</v>
      </c>
      <c r="AX3">
        <v>1.0831712371785169</v>
      </c>
      <c r="AY3">
        <v>784</v>
      </c>
      <c r="AZ3">
        <v>723.80060796498901</v>
      </c>
      <c r="BA3">
        <v>1.126428105580402</v>
      </c>
      <c r="BB3">
        <v>363</v>
      </c>
      <c r="BC3">
        <v>322.25758412958021</v>
      </c>
      <c r="BD3">
        <v>0.93602888095933445</v>
      </c>
      <c r="BE3">
        <v>1073</v>
      </c>
      <c r="BF3">
        <v>1146.332150457029</v>
      </c>
      <c r="BG3">
        <v>0.91152014817537053</v>
      </c>
      <c r="BH3">
        <v>1188</v>
      </c>
      <c r="BI3">
        <v>1303.3173236796481</v>
      </c>
      <c r="BJ3">
        <v>0.90183856573947774</v>
      </c>
      <c r="BK3">
        <v>127</v>
      </c>
      <c r="BL3">
        <v>140.8234298517321</v>
      </c>
      <c r="BM3">
        <v>0.87115726718547404</v>
      </c>
      <c r="BN3">
        <v>173</v>
      </c>
      <c r="BO3">
        <v>198.58641661674551</v>
      </c>
      <c r="BP3">
        <v>1.402843750747931</v>
      </c>
      <c r="BQ3">
        <v>9</v>
      </c>
      <c r="BR3">
        <v>6.4155398598037889</v>
      </c>
      <c r="BS3">
        <v>1.0800278479217571</v>
      </c>
      <c r="BT3">
        <v>12</v>
      </c>
      <c r="BU3">
        <v>11.110824617245751</v>
      </c>
    </row>
    <row r="4" spans="1:73" hidden="1" x14ac:dyDescent="0.45">
      <c r="A4" s="1">
        <v>456</v>
      </c>
      <c r="B4" s="19" t="s">
        <v>469</v>
      </c>
      <c r="C4" s="24" t="s">
        <v>466</v>
      </c>
      <c r="D4">
        <v>0.97811525609144323</v>
      </c>
      <c r="E4">
        <v>662</v>
      </c>
      <c r="F4">
        <v>676.81185410128205</v>
      </c>
      <c r="G4">
        <v>286</v>
      </c>
      <c r="H4">
        <f>(Table1[[#This Row],[xWins]]*3+Table1[[#This Row],[xDraws]])/Table1[[#This Row],[Matches]]</f>
        <v>2.3664750143401472</v>
      </c>
      <c r="I4">
        <f>Table1[[#This Row],[Wins]]*3+Table1[[#This Row],[Draws]]</f>
        <v>662</v>
      </c>
      <c r="J4">
        <f>Table1[[#This Row],[xWins]]*3+Table1[[#This Row],[xDraws]]</f>
        <v>676.81185410128205</v>
      </c>
      <c r="K4">
        <v>0.96929388757236579</v>
      </c>
      <c r="L4">
        <v>1.0923457450378891</v>
      </c>
      <c r="M4">
        <v>1.0695279575858041</v>
      </c>
      <c r="N4">
        <v>203</v>
      </c>
      <c r="O4">
        <v>53</v>
      </c>
      <c r="P4">
        <v>30</v>
      </c>
      <c r="Q4">
        <v>209.4308058708813</v>
      </c>
      <c r="R4">
        <v>48.519436488638178</v>
      </c>
      <c r="S4">
        <v>28.049757640480571</v>
      </c>
      <c r="T4">
        <v>485</v>
      </c>
      <c r="U4">
        <v>452.66169689980092</v>
      </c>
      <c r="V4">
        <v>21.905139387004969</v>
      </c>
      <c r="W4">
        <v>10.433163713194199</v>
      </c>
      <c r="X4">
        <v>1.0328366184186699</v>
      </c>
      <c r="Y4">
        <v>0.95134538178456096</v>
      </c>
      <c r="Z4">
        <f>Table1[[#This Row],[xGoalsF]]/Table1[[#This Row],[Matches]]</f>
        <v>2.3324995126328498</v>
      </c>
      <c r="AA4">
        <f>Table1[[#This Row],[xGoalsA]]/Table1[[#This Row],[Matches]]</f>
        <v>0.74976630668949018</v>
      </c>
      <c r="AB4">
        <v>689</v>
      </c>
      <c r="AC4">
        <v>667.09486061299503</v>
      </c>
      <c r="AD4">
        <v>204</v>
      </c>
      <c r="AE4">
        <v>214.4331637131942</v>
      </c>
      <c r="AF4">
        <f>Table1[[#This Row],[SHGoalsF]]/Table1[[#This Row],[xSHGoalsF]]</f>
        <v>1.0232468783942077</v>
      </c>
      <c r="AG4">
        <v>380</v>
      </c>
      <c r="AH4">
        <v>371.36687931688402</v>
      </c>
      <c r="AI4">
        <f>Table1[[#This Row],[SHGoalsA]]/Table1[[#This Row],[xSHGoalsA]]</f>
        <v>1.0221598953819928</v>
      </c>
      <c r="AJ4">
        <v>-122</v>
      </c>
      <c r="AK4">
        <v>-119.3551033954499</v>
      </c>
      <c r="AL4">
        <f>Table1[[#This Row],[HTGoalsF]]/Table1[[#This Row],[xHTGoalsF]]</f>
        <v>1.0448791441571428</v>
      </c>
      <c r="AM4">
        <v>309</v>
      </c>
      <c r="AN4">
        <v>295.72798129611101</v>
      </c>
      <c r="AO4">
        <f>Table1[[#This Row],[HTGoalsA]]/Table1[[#This Row],[xHTGoalsA]]</f>
        <v>0.86244923093678683</v>
      </c>
      <c r="AP4">
        <v>82</v>
      </c>
      <c r="AQ4">
        <v>95.078060317744303</v>
      </c>
      <c r="AR4">
        <v>1.035335104915786</v>
      </c>
      <c r="AS4">
        <v>4754</v>
      </c>
      <c r="AT4">
        <v>4591.7500309107081</v>
      </c>
      <c r="AU4">
        <v>0.8203920637302301</v>
      </c>
      <c r="AV4">
        <v>1976</v>
      </c>
      <c r="AW4">
        <v>2408.6044799304259</v>
      </c>
      <c r="AX4">
        <v>1.004192298353312</v>
      </c>
      <c r="AY4">
        <v>2038</v>
      </c>
      <c r="AZ4">
        <v>2029.491765015465</v>
      </c>
      <c r="BA4">
        <v>0.86111778618138146</v>
      </c>
      <c r="BB4">
        <v>801</v>
      </c>
      <c r="BC4">
        <v>930.1863378667706</v>
      </c>
      <c r="BD4">
        <v>0.86163634488907515</v>
      </c>
      <c r="BE4">
        <v>2893</v>
      </c>
      <c r="BF4">
        <v>3357.5649601601208</v>
      </c>
      <c r="BG4">
        <v>0.8436274193148986</v>
      </c>
      <c r="BH4">
        <v>3176</v>
      </c>
      <c r="BI4">
        <v>3764.695086107085</v>
      </c>
      <c r="BJ4">
        <v>0.81911510494361073</v>
      </c>
      <c r="BK4">
        <v>334</v>
      </c>
      <c r="BL4">
        <v>407.75710029543791</v>
      </c>
      <c r="BM4">
        <v>0.90898017921994589</v>
      </c>
      <c r="BN4">
        <v>512</v>
      </c>
      <c r="BO4">
        <v>563.26860772627629</v>
      </c>
      <c r="BP4">
        <v>0.69359236820050929</v>
      </c>
      <c r="BQ4">
        <v>13</v>
      </c>
      <c r="BR4">
        <v>18.742997466549191</v>
      </c>
      <c r="BS4">
        <v>0.75250035222152922</v>
      </c>
      <c r="BT4">
        <v>25</v>
      </c>
      <c r="BU4">
        <v>33.222575811685772</v>
      </c>
    </row>
    <row r="5" spans="1:73" hidden="1" x14ac:dyDescent="0.45">
      <c r="A5" s="1">
        <v>101</v>
      </c>
      <c r="B5" s="19" t="s">
        <v>169</v>
      </c>
      <c r="C5" s="25" t="s">
        <v>160</v>
      </c>
      <c r="D5">
        <v>0.97645986810584695</v>
      </c>
      <c r="E5">
        <v>691</v>
      </c>
      <c r="F5">
        <v>707.65837139872758</v>
      </c>
      <c r="G5">
        <v>315</v>
      </c>
      <c r="H5">
        <f>(Table1[[#This Row],[xWins]]*3+Table1[[#This Row],[xDraws]])/Table1[[#This Row],[Matches]]</f>
        <v>2.2465345123769129</v>
      </c>
      <c r="I5">
        <f>Table1[[#This Row],[Wins]]*3+Table1[[#This Row],[Draws]]</f>
        <v>691</v>
      </c>
      <c r="J5">
        <f>Table1[[#This Row],[xWins]]*3+Table1[[#This Row],[xDraws]]</f>
        <v>707.65837139872758</v>
      </c>
      <c r="K5">
        <v>0.9728075803553532</v>
      </c>
      <c r="L5">
        <v>1.0207761142571861</v>
      </c>
      <c r="M5">
        <v>1.1112784339378969</v>
      </c>
      <c r="N5">
        <v>212</v>
      </c>
      <c r="O5">
        <v>55</v>
      </c>
      <c r="P5">
        <v>48</v>
      </c>
      <c r="Q5">
        <v>217.9259334333716</v>
      </c>
      <c r="R5">
        <v>53.880571098612812</v>
      </c>
      <c r="S5">
        <v>43.193495468015563</v>
      </c>
      <c r="T5">
        <v>441</v>
      </c>
      <c r="U5">
        <v>447.87149011414101</v>
      </c>
      <c r="V5">
        <v>50.020986527257953</v>
      </c>
      <c r="W5">
        <v>-56.892476641398957</v>
      </c>
      <c r="X5">
        <v>1.070653205215643</v>
      </c>
      <c r="Y5">
        <v>1.21872676309698</v>
      </c>
      <c r="Z5">
        <f>Table1[[#This Row],[xGoalsF]]/Table1[[#This Row],[Matches]]</f>
        <v>2.2475524237229907</v>
      </c>
      <c r="AA5">
        <f>Table1[[#This Row],[xGoalsA]]/Table1[[#This Row],[Matches]]</f>
        <v>0.82573816939238409</v>
      </c>
      <c r="AB5">
        <v>758</v>
      </c>
      <c r="AC5">
        <v>707.97901347274205</v>
      </c>
      <c r="AD5">
        <v>317</v>
      </c>
      <c r="AE5">
        <v>260.10752335860099</v>
      </c>
      <c r="AF5">
        <f>Table1[[#This Row],[SHGoalsF]]/Table1[[#This Row],[xSHGoalsF]]</f>
        <v>1.025483876482888</v>
      </c>
      <c r="AG5">
        <v>406</v>
      </c>
      <c r="AH5">
        <v>395.91066160148921</v>
      </c>
      <c r="AI5">
        <f>Table1[[#This Row],[SHGoalsA]]/Table1[[#This Row],[xSHGoalsA]]</f>
        <v>1.2119485389682214</v>
      </c>
      <c r="AJ5">
        <v>-175</v>
      </c>
      <c r="AK5">
        <v>-144.39556992162741</v>
      </c>
      <c r="AL5">
        <f>Table1[[#This Row],[HTGoalsF]]/Table1[[#This Row],[xHTGoalsF]]</f>
        <v>1.1279580190983975</v>
      </c>
      <c r="AM5">
        <v>352</v>
      </c>
      <c r="AN5">
        <v>312.06835187125279</v>
      </c>
      <c r="AO5">
        <f>Table1[[#This Row],[HTGoalsA]]/Table1[[#This Row],[xHTGoalsA]]</f>
        <v>1.2271852283380986</v>
      </c>
      <c r="AP5">
        <v>142</v>
      </c>
      <c r="AQ5">
        <v>115.7119534369737</v>
      </c>
      <c r="AR5">
        <v>1.1119107186973149</v>
      </c>
      <c r="AS5">
        <v>5439</v>
      </c>
      <c r="AT5">
        <v>4891.5797901221667</v>
      </c>
      <c r="AU5">
        <v>1.179835178160004</v>
      </c>
      <c r="AV5">
        <v>3292</v>
      </c>
      <c r="AW5">
        <v>2790.2202451142321</v>
      </c>
      <c r="AX5">
        <v>1.005763075765256</v>
      </c>
      <c r="AY5">
        <v>2154</v>
      </c>
      <c r="AZ5">
        <v>2141.6574657615888</v>
      </c>
      <c r="BA5">
        <v>1.038280750449853</v>
      </c>
      <c r="BB5">
        <v>1133</v>
      </c>
      <c r="BC5">
        <v>1091.227011103796</v>
      </c>
      <c r="BD5">
        <v>0.98781576359012857</v>
      </c>
      <c r="BE5">
        <v>3692</v>
      </c>
      <c r="BF5">
        <v>3737.5390594919791</v>
      </c>
      <c r="BG5">
        <v>1.072055524996854</v>
      </c>
      <c r="BH5">
        <v>4422</v>
      </c>
      <c r="BI5">
        <v>4124.7863537786243</v>
      </c>
      <c r="BJ5">
        <v>1.3465376937358979</v>
      </c>
      <c r="BK5">
        <v>627</v>
      </c>
      <c r="BL5">
        <v>465.63865454105593</v>
      </c>
      <c r="BM5">
        <v>1.3537378321813169</v>
      </c>
      <c r="BN5">
        <v>828</v>
      </c>
      <c r="BO5">
        <v>611.63984659113771</v>
      </c>
      <c r="BP5">
        <v>1.398402490534711</v>
      </c>
      <c r="BQ5">
        <v>32</v>
      </c>
      <c r="BR5">
        <v>22.883254439688589</v>
      </c>
      <c r="BS5">
        <v>0.82721784897900441</v>
      </c>
      <c r="BT5">
        <v>29</v>
      </c>
      <c r="BU5">
        <v>35.057270628037493</v>
      </c>
    </row>
    <row r="6" spans="1:73" hidden="1" x14ac:dyDescent="0.45">
      <c r="A6" s="1">
        <v>497</v>
      </c>
      <c r="B6" s="19" t="s">
        <v>493</v>
      </c>
      <c r="C6" s="26" t="s">
        <v>475</v>
      </c>
      <c r="D6">
        <v>0.99311866449537423</v>
      </c>
      <c r="E6">
        <v>702</v>
      </c>
      <c r="F6">
        <v>706.86416950657338</v>
      </c>
      <c r="G6">
        <v>303</v>
      </c>
      <c r="H6">
        <f>(Table1[[#This Row],[xWins]]*3+Table1[[#This Row],[xDraws]])/Table1[[#This Row],[Matches]]</f>
        <v>2.3328850478764798</v>
      </c>
      <c r="I6">
        <f>Table1[[#This Row],[Wins]]*3+Table1[[#This Row],[Draws]]</f>
        <v>702</v>
      </c>
      <c r="J6">
        <f>Table1[[#This Row],[xWins]]*3+Table1[[#This Row],[xDraws]]</f>
        <v>706.86416950657338</v>
      </c>
      <c r="K6">
        <v>0.99174614049379517</v>
      </c>
      <c r="L6">
        <v>1.0098902788029851</v>
      </c>
      <c r="M6">
        <v>1.039986757996858</v>
      </c>
      <c r="N6">
        <v>216</v>
      </c>
      <c r="O6">
        <v>54</v>
      </c>
      <c r="P6">
        <v>33</v>
      </c>
      <c r="Q6">
        <v>217.797671380352</v>
      </c>
      <c r="R6">
        <v>53.471155365517298</v>
      </c>
      <c r="S6">
        <v>31.731173254130692</v>
      </c>
      <c r="T6">
        <v>497</v>
      </c>
      <c r="U6">
        <v>471.05350757491851</v>
      </c>
      <c r="V6">
        <v>17.344384743781688</v>
      </c>
      <c r="W6">
        <v>8.6021076812997705</v>
      </c>
      <c r="X6">
        <v>1.024648968000442</v>
      </c>
      <c r="Y6">
        <v>0.96301792891281124</v>
      </c>
      <c r="Z6">
        <f>Table1[[#This Row],[xGoalsF]]/Table1[[#This Row],[Matches]]</f>
        <v>2.3222957599215124</v>
      </c>
      <c r="AA6">
        <f>Table1[[#This Row],[xGoalsA]]/Table1[[#This Row],[Matches]]</f>
        <v>0.76766372172046138</v>
      </c>
      <c r="AB6">
        <v>721</v>
      </c>
      <c r="AC6">
        <v>703.65561525621831</v>
      </c>
      <c r="AD6">
        <v>224</v>
      </c>
      <c r="AE6">
        <v>232.6021076812998</v>
      </c>
      <c r="AF6">
        <f>Table1[[#This Row],[SHGoalsF]]/Table1[[#This Row],[xSHGoalsF]]</f>
        <v>1.0287653765718314</v>
      </c>
      <c r="AG6">
        <v>404</v>
      </c>
      <c r="AH6">
        <v>392.70372934425012</v>
      </c>
      <c r="AI6">
        <f>Table1[[#This Row],[SHGoalsA]]/Table1[[#This Row],[xSHGoalsA]]</f>
        <v>1.0016856133479715</v>
      </c>
      <c r="AJ6">
        <v>-129</v>
      </c>
      <c r="AK6">
        <v>-128.7829217880433</v>
      </c>
      <c r="AL6">
        <f>Table1[[#This Row],[HTGoalsF]]/Table1[[#This Row],[xHTGoalsF]]</f>
        <v>1.0194503212942212</v>
      </c>
      <c r="AM6">
        <v>317</v>
      </c>
      <c r="AN6">
        <v>310.95188591196819</v>
      </c>
      <c r="AO6">
        <f>Table1[[#This Row],[HTGoalsA]]/Table1[[#This Row],[xHTGoalsA]]</f>
        <v>0.91505244606402425</v>
      </c>
      <c r="AP6">
        <v>95</v>
      </c>
      <c r="AQ6">
        <v>103.8191858932565</v>
      </c>
      <c r="AR6">
        <v>0.91777314473172478</v>
      </c>
      <c r="AS6">
        <v>4435</v>
      </c>
      <c r="AT6">
        <v>4832.3488494495004</v>
      </c>
      <c r="AU6">
        <v>1.2055054973637209</v>
      </c>
      <c r="AV6">
        <v>3126</v>
      </c>
      <c r="AW6">
        <v>2593.1030649268232</v>
      </c>
      <c r="AX6">
        <v>0.86105118921862944</v>
      </c>
      <c r="AY6">
        <v>1830</v>
      </c>
      <c r="AZ6">
        <v>2125.3091836045819</v>
      </c>
      <c r="BA6">
        <v>0.95275777483609303</v>
      </c>
      <c r="BB6">
        <v>956</v>
      </c>
      <c r="BC6">
        <v>1003.40298998291</v>
      </c>
      <c r="BD6">
        <v>0.99099344804736789</v>
      </c>
      <c r="BE6">
        <v>3536</v>
      </c>
      <c r="BF6">
        <v>3568.1366077316229</v>
      </c>
      <c r="BG6">
        <v>0.94498745252948768</v>
      </c>
      <c r="BH6">
        <v>3764</v>
      </c>
      <c r="BI6">
        <v>3983.12166994889</v>
      </c>
      <c r="BJ6">
        <v>1.13169567073456</v>
      </c>
      <c r="BK6">
        <v>497</v>
      </c>
      <c r="BL6">
        <v>439.16400217154478</v>
      </c>
      <c r="BM6">
        <v>0.80211646013900417</v>
      </c>
      <c r="BN6">
        <v>477</v>
      </c>
      <c r="BO6">
        <v>594.67673798557564</v>
      </c>
      <c r="BP6">
        <v>1.4684703434827759</v>
      </c>
      <c r="BQ6">
        <v>30</v>
      </c>
      <c r="BR6">
        <v>20.429421767448769</v>
      </c>
      <c r="BS6">
        <v>1.052956192987029</v>
      </c>
      <c r="BT6">
        <v>36</v>
      </c>
      <c r="BU6">
        <v>34.189456541278417</v>
      </c>
    </row>
    <row r="7" spans="1:73" hidden="1" x14ac:dyDescent="0.45">
      <c r="A7" s="1">
        <v>172</v>
      </c>
      <c r="B7" s="19" t="s">
        <v>242</v>
      </c>
      <c r="C7" s="24" t="s">
        <v>234</v>
      </c>
      <c r="D7">
        <v>1.093227829731191</v>
      </c>
      <c r="E7">
        <v>298</v>
      </c>
      <c r="F7">
        <v>272.58727951818958</v>
      </c>
      <c r="G7">
        <v>118</v>
      </c>
      <c r="H7">
        <f>(Table1[[#This Row],[xWins]]*3+Table1[[#This Row],[xDraws]])/Table1[[#This Row],[Matches]]</f>
        <v>2.3100616908321152</v>
      </c>
      <c r="I7">
        <f>Table1[[#This Row],[Wins]]*3+Table1[[#This Row],[Draws]]</f>
        <v>298</v>
      </c>
      <c r="J7">
        <f>Table1[[#This Row],[xWins]]*3+Table1[[#This Row],[xDraws]]</f>
        <v>272.58727951818958</v>
      </c>
      <c r="K7">
        <v>1.1208232986962381</v>
      </c>
      <c r="L7">
        <v>0.76239436551695106</v>
      </c>
      <c r="M7">
        <v>0.60852401347838925</v>
      </c>
      <c r="N7">
        <v>94</v>
      </c>
      <c r="O7">
        <v>16</v>
      </c>
      <c r="P7">
        <v>8</v>
      </c>
      <c r="Q7">
        <v>83.866921850520527</v>
      </c>
      <c r="R7">
        <v>20.986513966628021</v>
      </c>
      <c r="S7">
        <v>13.14656418285144</v>
      </c>
      <c r="T7">
        <v>199</v>
      </c>
      <c r="U7">
        <v>177.91345182066411</v>
      </c>
      <c r="V7">
        <v>7.5005826724872691</v>
      </c>
      <c r="W7">
        <v>13.585965506848639</v>
      </c>
      <c r="X7">
        <v>1.027935191618454</v>
      </c>
      <c r="Y7">
        <v>0.85002129821289496</v>
      </c>
      <c r="Z7">
        <f>Table1[[#This Row],[xGoalsF]]/Table1[[#This Row],[Matches]]</f>
        <v>2.2754187909111243</v>
      </c>
      <c r="AA7">
        <f>Table1[[#This Row],[xGoalsA]]/Table1[[#This Row],[Matches]]</f>
        <v>0.76767767378685281</v>
      </c>
      <c r="AB7">
        <v>276</v>
      </c>
      <c r="AC7">
        <v>268.49941732751267</v>
      </c>
      <c r="AD7">
        <v>77</v>
      </c>
      <c r="AE7">
        <v>90.585965506848638</v>
      </c>
      <c r="AF7">
        <f>Table1[[#This Row],[SHGoalsF]]/Table1[[#This Row],[xSHGoalsF]]</f>
        <v>0.98930906646607819</v>
      </c>
      <c r="AG7">
        <v>148</v>
      </c>
      <c r="AH7">
        <v>149.599356780053</v>
      </c>
      <c r="AI7">
        <f>Table1[[#This Row],[SHGoalsA]]/Table1[[#This Row],[xSHGoalsA]]</f>
        <v>0.75710984069035547</v>
      </c>
      <c r="AJ7">
        <v>-38</v>
      </c>
      <c r="AK7">
        <v>-50.190867900158928</v>
      </c>
      <c r="AL7">
        <f>Table1[[#This Row],[HTGoalsF]]/Table1[[#This Row],[xHTGoalsF]]</f>
        <v>1.0765343550763626</v>
      </c>
      <c r="AM7">
        <v>128</v>
      </c>
      <c r="AN7">
        <v>118.9000605474597</v>
      </c>
      <c r="AO7">
        <f>Table1[[#This Row],[HTGoalsA]]/Table1[[#This Row],[xHTGoalsA]]</f>
        <v>0.96546369016673284</v>
      </c>
      <c r="AP7">
        <v>39</v>
      </c>
      <c r="AQ7">
        <v>40.395097606689703</v>
      </c>
      <c r="AR7">
        <v>0.92878650544333818</v>
      </c>
      <c r="AS7">
        <v>1727</v>
      </c>
      <c r="AT7">
        <v>1859.4154737160511</v>
      </c>
      <c r="AU7">
        <v>0.88034965891738037</v>
      </c>
      <c r="AV7">
        <v>886</v>
      </c>
      <c r="AW7">
        <v>1006.418291897299</v>
      </c>
      <c r="AX7">
        <v>0.83601952299318072</v>
      </c>
      <c r="AY7">
        <v>687</v>
      </c>
      <c r="AZ7">
        <v>821.75114468661013</v>
      </c>
      <c r="BA7">
        <v>0.71839757556492045</v>
      </c>
      <c r="BB7">
        <v>282</v>
      </c>
      <c r="BC7">
        <v>392.54030023451293</v>
      </c>
      <c r="BD7">
        <v>1.3504772206579101</v>
      </c>
      <c r="BE7">
        <v>1882</v>
      </c>
      <c r="BF7">
        <v>1393.5814475146419</v>
      </c>
      <c r="BG7">
        <v>1.1837339014795369</v>
      </c>
      <c r="BH7">
        <v>1837</v>
      </c>
      <c r="BI7">
        <v>1551.869045656251</v>
      </c>
      <c r="BJ7">
        <v>1.392382126598336</v>
      </c>
      <c r="BK7">
        <v>238</v>
      </c>
      <c r="BL7">
        <v>170.93008841003061</v>
      </c>
      <c r="BM7">
        <v>1.3783120637199211</v>
      </c>
      <c r="BN7">
        <v>320</v>
      </c>
      <c r="BO7">
        <v>232.16803249646759</v>
      </c>
      <c r="BP7">
        <v>0.87232498858997254</v>
      </c>
      <c r="BQ7">
        <v>7</v>
      </c>
      <c r="BR7">
        <v>8.024532246078163</v>
      </c>
      <c r="BS7">
        <v>1.414829005718387</v>
      </c>
      <c r="BT7">
        <v>19</v>
      </c>
      <c r="BU7">
        <v>13.429184674053699</v>
      </c>
    </row>
    <row r="8" spans="1:73" hidden="1" x14ac:dyDescent="0.45">
      <c r="A8" s="1">
        <v>175</v>
      </c>
      <c r="B8" s="19" t="s">
        <v>245</v>
      </c>
      <c r="C8" s="24" t="s">
        <v>234</v>
      </c>
      <c r="D8">
        <v>1.021927939719451</v>
      </c>
      <c r="E8">
        <v>303</v>
      </c>
      <c r="F8">
        <v>296.49840093733252</v>
      </c>
      <c r="G8">
        <v>130</v>
      </c>
      <c r="H8">
        <f>(Table1[[#This Row],[xWins]]*3+Table1[[#This Row],[xDraws]])/Table1[[#This Row],[Matches]]</f>
        <v>2.2807569302871733</v>
      </c>
      <c r="I8">
        <f>Table1[[#This Row],[Wins]]*3+Table1[[#This Row],[Draws]]</f>
        <v>303</v>
      </c>
      <c r="J8">
        <f>Table1[[#This Row],[xWins]]*3+Table1[[#This Row],[xDraws]]</f>
        <v>296.49840093733252</v>
      </c>
      <c r="K8">
        <v>1.033214790066153</v>
      </c>
      <c r="L8">
        <v>0.89119508394127467</v>
      </c>
      <c r="M8">
        <v>0.9703740382535706</v>
      </c>
      <c r="N8">
        <v>94</v>
      </c>
      <c r="O8">
        <v>21</v>
      </c>
      <c r="P8">
        <v>15</v>
      </c>
      <c r="Q8">
        <v>90.978178887645939</v>
      </c>
      <c r="R8">
        <v>23.56386427439471</v>
      </c>
      <c r="S8">
        <v>15.45795683795934</v>
      </c>
      <c r="T8">
        <v>206</v>
      </c>
      <c r="U8">
        <v>186.10827085164269</v>
      </c>
      <c r="V8">
        <v>19.053532184034111</v>
      </c>
      <c r="W8">
        <v>0.83819696432323099</v>
      </c>
      <c r="X8">
        <v>1.065941391594271</v>
      </c>
      <c r="Y8">
        <v>0.99184936153038528</v>
      </c>
      <c r="Z8">
        <f>Table1[[#This Row],[xGoalsF]]/Table1[[#This Row],[Matches]]</f>
        <v>2.2226651370458916</v>
      </c>
      <c r="AA8">
        <f>Table1[[#This Row],[xGoalsA]]/Table1[[#This Row],[Matches]]</f>
        <v>0.79106305357171691</v>
      </c>
      <c r="AB8">
        <v>308</v>
      </c>
      <c r="AC8">
        <v>288.94646781596589</v>
      </c>
      <c r="AD8">
        <v>102</v>
      </c>
      <c r="AE8">
        <v>102.8381969643232</v>
      </c>
      <c r="AF8">
        <f>Table1[[#This Row],[SHGoalsF]]/Table1[[#This Row],[xSHGoalsF]]</f>
        <v>1.1253083894175964</v>
      </c>
      <c r="AG8">
        <v>181</v>
      </c>
      <c r="AH8">
        <v>160.84479748140561</v>
      </c>
      <c r="AI8">
        <f>Table1[[#This Row],[SHGoalsA]]/Table1[[#This Row],[xSHGoalsA]]</f>
        <v>1.0377289571568074</v>
      </c>
      <c r="AJ8">
        <v>-59</v>
      </c>
      <c r="AK8">
        <v>-56.854923044307739</v>
      </c>
      <c r="AL8">
        <f>Table1[[#This Row],[HTGoalsF]]/Table1[[#This Row],[xHTGoalsF]]</f>
        <v>0.99140003146186073</v>
      </c>
      <c r="AM8">
        <v>127</v>
      </c>
      <c r="AN8">
        <v>128.10167033456031</v>
      </c>
      <c r="AO8">
        <f>Table1[[#This Row],[HTGoalsA]]/Table1[[#This Row],[xHTGoalsA]]</f>
        <v>0.93512262904105792</v>
      </c>
      <c r="AP8">
        <v>43</v>
      </c>
      <c r="AQ8">
        <v>45.983273920015492</v>
      </c>
      <c r="AR8">
        <v>0.91404448401520166</v>
      </c>
      <c r="AS8">
        <v>1845</v>
      </c>
      <c r="AT8">
        <v>2018.5013227094919</v>
      </c>
      <c r="AU8">
        <v>0.97437938417317482</v>
      </c>
      <c r="AV8">
        <v>1098</v>
      </c>
      <c r="AW8">
        <v>1126.8711323687589</v>
      </c>
      <c r="AX8">
        <v>0.87303959113893526</v>
      </c>
      <c r="AY8">
        <v>777</v>
      </c>
      <c r="AZ8">
        <v>889.99400243275852</v>
      </c>
      <c r="BA8">
        <v>0.93375257121427113</v>
      </c>
      <c r="BB8">
        <v>411</v>
      </c>
      <c r="BC8">
        <v>440.15943052828987</v>
      </c>
      <c r="BD8">
        <v>1.281166806880091</v>
      </c>
      <c r="BE8">
        <v>1979</v>
      </c>
      <c r="BF8">
        <v>1544.6856641714589</v>
      </c>
      <c r="BG8">
        <v>1.057801522092481</v>
      </c>
      <c r="BH8">
        <v>1813</v>
      </c>
      <c r="BI8">
        <v>1713.932114990371</v>
      </c>
      <c r="BJ8">
        <v>1.426293192896477</v>
      </c>
      <c r="BK8">
        <v>275</v>
      </c>
      <c r="BL8">
        <v>192.80748261971129</v>
      </c>
      <c r="BM8">
        <v>1.25866675024833</v>
      </c>
      <c r="BN8">
        <v>322</v>
      </c>
      <c r="BO8">
        <v>255.8262541983178</v>
      </c>
      <c r="BP8">
        <v>1.079080127913622</v>
      </c>
      <c r="BQ8">
        <v>10</v>
      </c>
      <c r="BR8">
        <v>9.2671524026068273</v>
      </c>
      <c r="BS8">
        <v>1.2212878374467471</v>
      </c>
      <c r="BT8">
        <v>18</v>
      </c>
      <c r="BU8">
        <v>14.73854029172289</v>
      </c>
    </row>
    <row r="9" spans="1:73" hidden="1" x14ac:dyDescent="0.45">
      <c r="A9" s="1">
        <v>114</v>
      </c>
      <c r="B9" s="19" t="s">
        <v>182</v>
      </c>
      <c r="C9" s="25" t="s">
        <v>160</v>
      </c>
      <c r="D9">
        <v>0.98111315764808971</v>
      </c>
      <c r="E9">
        <v>651</v>
      </c>
      <c r="F9">
        <v>663.53202474683735</v>
      </c>
      <c r="G9">
        <v>283</v>
      </c>
      <c r="H9">
        <f>(Table1[[#This Row],[xWins]]*3+Table1[[#This Row],[xDraws]])/Table1[[#This Row],[Matches]]</f>
        <v>2.3446361298474816</v>
      </c>
      <c r="I9">
        <f>Table1[[#This Row],[Wins]]*3+Table1[[#This Row],[Draws]]</f>
        <v>651</v>
      </c>
      <c r="J9">
        <f>Table1[[#This Row],[xWins]]*3+Table1[[#This Row],[xDraws]]</f>
        <v>663.53202474683735</v>
      </c>
      <c r="K9">
        <v>0.97482461566796008</v>
      </c>
      <c r="L9">
        <v>1.0676342620925161</v>
      </c>
      <c r="M9">
        <v>1.067509040129784</v>
      </c>
      <c r="N9">
        <v>201</v>
      </c>
      <c r="O9">
        <v>48</v>
      </c>
      <c r="P9">
        <v>34</v>
      </c>
      <c r="Q9">
        <v>206.19093606112179</v>
      </c>
      <c r="R9">
        <v>44.959216563471948</v>
      </c>
      <c r="S9">
        <v>31.84984737540621</v>
      </c>
      <c r="T9">
        <v>454</v>
      </c>
      <c r="U9">
        <v>460.07129453572259</v>
      </c>
      <c r="V9">
        <v>44.424059509743302</v>
      </c>
      <c r="W9">
        <v>-50.495354045465938</v>
      </c>
      <c r="X9">
        <v>1.0654665997701711</v>
      </c>
      <c r="Y9">
        <v>1.2310951047511041</v>
      </c>
      <c r="Z9">
        <f>Table1[[#This Row],[xGoalsF]]/Table1[[#This Row],[Matches]]</f>
        <v>2.3977948427217552</v>
      </c>
      <c r="AA9">
        <f>Table1[[#This Row],[xGoalsA]]/Table1[[#This Row],[Matches]]</f>
        <v>0.77210122245418411</v>
      </c>
      <c r="AB9">
        <v>723</v>
      </c>
      <c r="AC9">
        <v>678.5759404902567</v>
      </c>
      <c r="AD9">
        <v>269</v>
      </c>
      <c r="AE9">
        <v>218.50464595453411</v>
      </c>
      <c r="AF9">
        <f>Table1[[#This Row],[SHGoalsF]]/Table1[[#This Row],[xSHGoalsF]]</f>
        <v>1.0572227719189693</v>
      </c>
      <c r="AG9">
        <v>401</v>
      </c>
      <c r="AH9">
        <v>379.29565144737029</v>
      </c>
      <c r="AI9">
        <f>Table1[[#This Row],[SHGoalsA]]/Table1[[#This Row],[xSHGoalsA]]</f>
        <v>1.1867993307652351</v>
      </c>
      <c r="AJ9">
        <v>-143</v>
      </c>
      <c r="AK9">
        <v>-120.49214748696831</v>
      </c>
      <c r="AL9">
        <f>Table1[[#This Row],[HTGoalsF]]/Table1[[#This Row],[xHTGoalsF]]</f>
        <v>1.0759144914948204</v>
      </c>
      <c r="AM9">
        <v>322</v>
      </c>
      <c r="AN9">
        <v>299.28028904288641</v>
      </c>
      <c r="AO9">
        <f>Table1[[#This Row],[HTGoalsA]]/Table1[[#This Row],[xHTGoalsA]]</f>
        <v>1.2855503325598407</v>
      </c>
      <c r="AP9">
        <v>126</v>
      </c>
      <c r="AQ9">
        <v>98.01249846756572</v>
      </c>
      <c r="AR9">
        <v>0.952690348636689</v>
      </c>
      <c r="AS9">
        <v>4352</v>
      </c>
      <c r="AT9">
        <v>4568.1159741229276</v>
      </c>
      <c r="AU9">
        <v>1.129792648747227</v>
      </c>
      <c r="AV9">
        <v>2742</v>
      </c>
      <c r="AW9">
        <v>2426.9940179204332</v>
      </c>
      <c r="AX9">
        <v>0.94103141168288296</v>
      </c>
      <c r="AY9">
        <v>1883</v>
      </c>
      <c r="AZ9">
        <v>2000.995903667613</v>
      </c>
      <c r="BA9">
        <v>1.0292212054788259</v>
      </c>
      <c r="BB9">
        <v>964</v>
      </c>
      <c r="BC9">
        <v>936.63052691526786</v>
      </c>
      <c r="BD9">
        <v>0.90639185378222198</v>
      </c>
      <c r="BE9">
        <v>2982</v>
      </c>
      <c r="BF9">
        <v>3289.9677855186051</v>
      </c>
      <c r="BG9">
        <v>1.142915725889101</v>
      </c>
      <c r="BH9">
        <v>4205</v>
      </c>
      <c r="BI9">
        <v>3679.1864043421328</v>
      </c>
      <c r="BJ9">
        <v>1.3684702453309081</v>
      </c>
      <c r="BK9">
        <v>559</v>
      </c>
      <c r="BL9">
        <v>408.48531556112061</v>
      </c>
      <c r="BM9">
        <v>1.305551739819613</v>
      </c>
      <c r="BN9">
        <v>725</v>
      </c>
      <c r="BO9">
        <v>555.3207719673926</v>
      </c>
      <c r="BP9">
        <v>0.99469685077656789</v>
      </c>
      <c r="BQ9">
        <v>19</v>
      </c>
      <c r="BR9">
        <v>19.10129702850325</v>
      </c>
      <c r="BS9">
        <v>1.303981787773923</v>
      </c>
      <c r="BT9">
        <v>40</v>
      </c>
      <c r="BU9">
        <v>30.675275049880501</v>
      </c>
    </row>
    <row r="10" spans="1:73" hidden="1" x14ac:dyDescent="0.45">
      <c r="A10" s="1">
        <v>287</v>
      </c>
      <c r="B10" s="19" t="s">
        <v>141</v>
      </c>
      <c r="C10" t="s">
        <v>350</v>
      </c>
      <c r="D10">
        <v>1.07726474995177</v>
      </c>
      <c r="E10">
        <v>65</v>
      </c>
      <c r="F10">
        <v>60.337999552022922</v>
      </c>
      <c r="G10">
        <v>27</v>
      </c>
      <c r="H10">
        <f>(Table1[[#This Row],[xWins]]*3+Table1[[#This Row],[xDraws]])/Table1[[#This Row],[Matches]]</f>
        <v>2.2347407241489972</v>
      </c>
      <c r="I10">
        <f>Table1[[#This Row],[Wins]]*3+Table1[[#This Row],[Draws]]</f>
        <v>65</v>
      </c>
      <c r="J10">
        <f>Table1[[#This Row],[xWins]]*3+Table1[[#This Row],[xDraws]]</f>
        <v>60.337999552022922</v>
      </c>
      <c r="K10">
        <v>1.1375900649818309</v>
      </c>
      <c r="L10">
        <v>0.40340725320830939</v>
      </c>
      <c r="M10">
        <v>1.11664654300846</v>
      </c>
      <c r="N10">
        <v>21</v>
      </c>
      <c r="O10">
        <v>2</v>
      </c>
      <c r="P10">
        <v>4</v>
      </c>
      <c r="Q10">
        <v>18.460076829464398</v>
      </c>
      <c r="R10">
        <v>4.9577690636297262</v>
      </c>
      <c r="S10">
        <v>3.5821541069058731</v>
      </c>
      <c r="T10">
        <v>38</v>
      </c>
      <c r="U10">
        <v>33.583376600123231</v>
      </c>
      <c r="V10">
        <v>14.852182773891711</v>
      </c>
      <c r="W10">
        <v>-10.435559374014939</v>
      </c>
      <c r="X10">
        <v>1.264519326086742</v>
      </c>
      <c r="Y10">
        <v>1.462478088732118</v>
      </c>
      <c r="Z10">
        <f>Table1[[#This Row],[xGoalsF]]/Table1[[#This Row],[Matches]]</f>
        <v>2.0795487861521589</v>
      </c>
      <c r="AA10">
        <f>Table1[[#This Row],[xGoalsA]]/Table1[[#This Row],[Matches]]</f>
        <v>0.8357200231846319</v>
      </c>
      <c r="AB10">
        <v>71</v>
      </c>
      <c r="AC10">
        <v>56.147817226108288</v>
      </c>
      <c r="AD10">
        <v>33</v>
      </c>
      <c r="AE10">
        <v>22.564440625985061</v>
      </c>
      <c r="AF10">
        <f>Table1[[#This Row],[SHGoalsF]]/Table1[[#This Row],[xSHGoalsF]]</f>
        <v>1.0484106235130994</v>
      </c>
      <c r="AG10">
        <v>33</v>
      </c>
      <c r="AH10">
        <v>31.476216722624311</v>
      </c>
      <c r="AI10">
        <f>Table1[[#This Row],[SHGoalsA]]/Table1[[#This Row],[xSHGoalsA]]</f>
        <v>1.5085641702111854</v>
      </c>
      <c r="AJ10">
        <v>-19</v>
      </c>
      <c r="AK10">
        <v>-12.594757568277769</v>
      </c>
      <c r="AL10">
        <f>Table1[[#This Row],[HTGoalsF]]/Table1[[#This Row],[xHTGoalsF]]</f>
        <v>1.5402324626095443</v>
      </c>
      <c r="AM10">
        <v>38</v>
      </c>
      <c r="AN10">
        <v>24.67160050348398</v>
      </c>
      <c r="AO10">
        <f>Table1[[#This Row],[HTGoalsA]]/Table1[[#This Row],[xHTGoalsA]]</f>
        <v>1.4042572786882102</v>
      </c>
      <c r="AP10">
        <v>14</v>
      </c>
      <c r="AQ10">
        <v>9.9696830577072948</v>
      </c>
      <c r="AR10">
        <v>1.015895721277823</v>
      </c>
      <c r="AS10">
        <v>413</v>
      </c>
      <c r="AT10">
        <v>406.53778862314408</v>
      </c>
      <c r="AU10">
        <v>0.8294690458250944</v>
      </c>
      <c r="AV10">
        <v>200</v>
      </c>
      <c r="AW10">
        <v>241.11809959231789</v>
      </c>
      <c r="AX10">
        <v>1.087372723691427</v>
      </c>
      <c r="AY10">
        <v>194</v>
      </c>
      <c r="AZ10">
        <v>178.4116851316688</v>
      </c>
      <c r="BA10">
        <v>0.86753952508969912</v>
      </c>
      <c r="BB10">
        <v>82</v>
      </c>
      <c r="BC10">
        <v>94.520189142415873</v>
      </c>
      <c r="BD10">
        <v>0.91384999467956618</v>
      </c>
      <c r="BE10">
        <v>300</v>
      </c>
      <c r="BF10">
        <v>328.28144853816241</v>
      </c>
      <c r="BG10">
        <v>0.85909479312732362</v>
      </c>
      <c r="BH10">
        <v>309</v>
      </c>
      <c r="BI10">
        <v>359.68091352894987</v>
      </c>
      <c r="BJ10">
        <v>1.0960907202681349</v>
      </c>
      <c r="BK10">
        <v>45</v>
      </c>
      <c r="BL10">
        <v>41.054995875698779</v>
      </c>
      <c r="BM10">
        <v>0.88610903044211498</v>
      </c>
      <c r="BN10">
        <v>47</v>
      </c>
      <c r="BO10">
        <v>53.040876895871193</v>
      </c>
      <c r="BP10">
        <v>0.50080066403641821</v>
      </c>
      <c r="BQ10">
        <v>1</v>
      </c>
      <c r="BR10">
        <v>1.9968024641582349</v>
      </c>
      <c r="BS10">
        <v>1.931879844120284</v>
      </c>
      <c r="BT10">
        <v>6</v>
      </c>
      <c r="BU10">
        <v>3.105783218485934</v>
      </c>
    </row>
    <row r="11" spans="1:73" hidden="1" x14ac:dyDescent="0.45">
      <c r="A11" s="1">
        <v>445</v>
      </c>
      <c r="B11" s="19" t="s">
        <v>463</v>
      </c>
      <c r="C11" s="24" t="s">
        <v>456</v>
      </c>
      <c r="D11">
        <v>0.918424429503649</v>
      </c>
      <c r="E11">
        <v>51</v>
      </c>
      <c r="F11">
        <v>55.529881786313453</v>
      </c>
      <c r="G11">
        <v>25</v>
      </c>
      <c r="H11">
        <f>(Table1[[#This Row],[xWins]]*3+Table1[[#This Row],[xDraws]])/Table1[[#This Row],[Matches]]</f>
        <v>2.2211952714525385</v>
      </c>
      <c r="I11">
        <f>Table1[[#This Row],[Wins]]*3+Table1[[#This Row],[Draws]]</f>
        <v>51</v>
      </c>
      <c r="J11">
        <f>Table1[[#This Row],[xWins]]*3+Table1[[#This Row],[xDraws]]</f>
        <v>55.52988178631346</v>
      </c>
      <c r="K11">
        <v>0.88780139205046626</v>
      </c>
      <c r="L11">
        <v>1.2389348725923679</v>
      </c>
      <c r="M11">
        <v>1.2264447158191101</v>
      </c>
      <c r="N11">
        <v>15</v>
      </c>
      <c r="O11">
        <v>6</v>
      </c>
      <c r="P11">
        <v>4</v>
      </c>
      <c r="Q11">
        <v>16.895670737073299</v>
      </c>
      <c r="R11">
        <v>4.8428695750935642</v>
      </c>
      <c r="S11">
        <v>3.2614596878331419</v>
      </c>
      <c r="T11">
        <v>36</v>
      </c>
      <c r="U11">
        <v>31.639852786376391</v>
      </c>
      <c r="V11">
        <v>6.645984871420481</v>
      </c>
      <c r="W11">
        <v>-2.285837657796868</v>
      </c>
      <c r="X11">
        <v>1.1269431743696869</v>
      </c>
      <c r="Y11">
        <v>1.1103514407212931</v>
      </c>
      <c r="Z11">
        <f>Table1[[#This Row],[xGoalsF]]/Table1[[#This Row],[Matches]]</f>
        <v>2.0941606051431809</v>
      </c>
      <c r="AA11">
        <f>Table1[[#This Row],[xGoalsA]]/Table1[[#This Row],[Matches]]</f>
        <v>0.82856649368812529</v>
      </c>
      <c r="AB11">
        <v>59</v>
      </c>
      <c r="AC11">
        <v>52.354015128579519</v>
      </c>
      <c r="AD11">
        <v>23</v>
      </c>
      <c r="AE11">
        <v>20.714162342203132</v>
      </c>
      <c r="AF11">
        <f>Table1[[#This Row],[SHGoalsF]]/Table1[[#This Row],[xSHGoalsF]]</f>
        <v>1.1659692463622049</v>
      </c>
      <c r="AG11">
        <v>34</v>
      </c>
      <c r="AH11">
        <v>29.160288837873861</v>
      </c>
      <c r="AI11">
        <f>Table1[[#This Row],[SHGoalsA]]/Table1[[#This Row],[xSHGoalsA]]</f>
        <v>1.2989031742937835</v>
      </c>
      <c r="AJ11">
        <v>-15</v>
      </c>
      <c r="AK11">
        <v>-11.548204898456371</v>
      </c>
      <c r="AL11">
        <f>Table1[[#This Row],[HTGoalsF]]/Table1[[#This Row],[xHTGoalsF]]</f>
        <v>1.0778776849676872</v>
      </c>
      <c r="AM11">
        <v>25</v>
      </c>
      <c r="AN11">
        <v>23.193726290705658</v>
      </c>
      <c r="AO11">
        <f>Table1[[#This Row],[HTGoalsA]]/Table1[[#This Row],[xHTGoalsA]]</f>
        <v>0.87279480066294579</v>
      </c>
      <c r="AP11">
        <v>8</v>
      </c>
      <c r="AQ11">
        <v>9.1659574437467626</v>
      </c>
      <c r="AR11">
        <v>0.89793719291837826</v>
      </c>
      <c r="AS11">
        <v>340</v>
      </c>
      <c r="AT11">
        <v>378.64563655612568</v>
      </c>
      <c r="AU11">
        <v>0.76126572457716624</v>
      </c>
      <c r="AV11">
        <v>169</v>
      </c>
      <c r="AW11">
        <v>221.99869840963689</v>
      </c>
      <c r="AX11">
        <v>0.89715437377094653</v>
      </c>
      <c r="AY11">
        <v>149</v>
      </c>
      <c r="AZ11">
        <v>166.080670569234</v>
      </c>
      <c r="BA11">
        <v>0.77137043325271537</v>
      </c>
      <c r="BB11">
        <v>67</v>
      </c>
      <c r="BC11">
        <v>86.858397874383584</v>
      </c>
      <c r="BD11">
        <v>0.97420058554326894</v>
      </c>
      <c r="BE11">
        <v>296</v>
      </c>
      <c r="BF11">
        <v>303.83886480106543</v>
      </c>
      <c r="BG11">
        <v>1.00567292053627</v>
      </c>
      <c r="BH11">
        <v>336</v>
      </c>
      <c r="BI11">
        <v>334.10465086484561</v>
      </c>
      <c r="BJ11">
        <v>0.78096867487619637</v>
      </c>
      <c r="BK11">
        <v>29</v>
      </c>
      <c r="BL11">
        <v>37.133371584458551</v>
      </c>
      <c r="BM11">
        <v>0.89588125520162887</v>
      </c>
      <c r="BN11">
        <v>44</v>
      </c>
      <c r="BO11">
        <v>49.113651775309521</v>
      </c>
      <c r="BP11">
        <v>0.55586110214621864</v>
      </c>
      <c r="BQ11">
        <v>1</v>
      </c>
      <c r="BR11">
        <v>1.799010573215017</v>
      </c>
      <c r="BS11">
        <v>0.66527432716963164</v>
      </c>
      <c r="BT11">
        <v>2</v>
      </c>
      <c r="BU11">
        <v>3.0062786407358839</v>
      </c>
    </row>
    <row r="12" spans="1:73" hidden="1" x14ac:dyDescent="0.45">
      <c r="A12" s="1">
        <v>25</v>
      </c>
      <c r="B12" s="19" t="s">
        <v>89</v>
      </c>
      <c r="C12" s="27" t="s">
        <v>64</v>
      </c>
      <c r="D12">
        <v>0.98708974144172579</v>
      </c>
      <c r="E12">
        <v>692</v>
      </c>
      <c r="F12">
        <v>701.05074639847544</v>
      </c>
      <c r="G12">
        <v>318</v>
      </c>
      <c r="H12">
        <f>(Table1[[#This Row],[xWins]]*3+Table1[[#This Row],[xDraws]])/Table1[[#This Row],[Matches]]</f>
        <v>2.2045620955926899</v>
      </c>
      <c r="I12">
        <f>Table1[[#This Row],[Wins]]*3+Table1[[#This Row],[Draws]]</f>
        <v>692</v>
      </c>
      <c r="J12">
        <f>Table1[[#This Row],[xWins]]*3+Table1[[#This Row],[xDraws]]</f>
        <v>701.05074639847544</v>
      </c>
      <c r="K12">
        <v>1.0002594014975019</v>
      </c>
      <c r="L12">
        <v>0.8443487212246904</v>
      </c>
      <c r="M12">
        <v>1.2043286635746699</v>
      </c>
      <c r="N12">
        <v>214</v>
      </c>
      <c r="O12">
        <v>50</v>
      </c>
      <c r="P12">
        <v>54</v>
      </c>
      <c r="Q12">
        <v>213.94450247567539</v>
      </c>
      <c r="R12">
        <v>59.217238971449163</v>
      </c>
      <c r="S12">
        <v>44.838258552875459</v>
      </c>
      <c r="T12">
        <v>432</v>
      </c>
      <c r="U12">
        <v>419.21828762447382</v>
      </c>
      <c r="V12">
        <v>35.789913395676308</v>
      </c>
      <c r="W12">
        <v>-23.008201020150072</v>
      </c>
      <c r="X12">
        <v>1.0523083685791581</v>
      </c>
      <c r="Y12">
        <v>1.0868260871043021</v>
      </c>
      <c r="Z12">
        <f>Table1[[#This Row],[xGoalsF]]/Table1[[#This Row],[Matches]]</f>
        <v>2.1516040459255463</v>
      </c>
      <c r="AA12">
        <f>Table1[[#This Row],[xGoalsA]]/Table1[[#This Row],[Matches]]</f>
        <v>0.83330754396179207</v>
      </c>
      <c r="AB12">
        <v>720</v>
      </c>
      <c r="AC12">
        <v>684.21008660432369</v>
      </c>
      <c r="AD12">
        <v>288</v>
      </c>
      <c r="AE12">
        <v>264.99179897984988</v>
      </c>
      <c r="AF12">
        <f>Table1[[#This Row],[SHGoalsF]]/Table1[[#This Row],[xSHGoalsF]]</f>
        <v>1.033078903750055</v>
      </c>
      <c r="AG12">
        <v>395</v>
      </c>
      <c r="AH12">
        <v>382.35220810933049</v>
      </c>
      <c r="AI12">
        <f>Table1[[#This Row],[SHGoalsA]]/Table1[[#This Row],[xSHGoalsA]]</f>
        <v>1.0900563321600216</v>
      </c>
      <c r="AJ12">
        <v>-161</v>
      </c>
      <c r="AK12">
        <v>-147.69878881485641</v>
      </c>
      <c r="AL12">
        <f>Table1[[#This Row],[HTGoalsF]]/Table1[[#This Row],[xHTGoalsF]]</f>
        <v>1.0766656203256615</v>
      </c>
      <c r="AM12">
        <v>325</v>
      </c>
      <c r="AN12">
        <v>301.8578784949932</v>
      </c>
      <c r="AO12">
        <f>Table1[[#This Row],[HTGoalsA]]/Table1[[#This Row],[xHTGoalsA]]</f>
        <v>1.0827584680566378</v>
      </c>
      <c r="AP12">
        <v>127</v>
      </c>
      <c r="AQ12">
        <v>117.2930101649935</v>
      </c>
      <c r="AR12">
        <v>1.1186393970200279</v>
      </c>
      <c r="AS12">
        <v>5427</v>
      </c>
      <c r="AT12">
        <v>4851.4293475244322</v>
      </c>
      <c r="AU12">
        <v>0.93059741825679032</v>
      </c>
      <c r="AV12">
        <v>2644</v>
      </c>
      <c r="AW12">
        <v>2841.185617033821</v>
      </c>
      <c r="AX12">
        <v>0.97807731405055276</v>
      </c>
      <c r="AY12">
        <v>2076</v>
      </c>
      <c r="AZ12">
        <v>2122.531593543024</v>
      </c>
      <c r="BA12">
        <v>0.90344932585582827</v>
      </c>
      <c r="BB12">
        <v>1006</v>
      </c>
      <c r="BC12">
        <v>1113.510156252567</v>
      </c>
      <c r="BD12">
        <v>0.86156733517958684</v>
      </c>
      <c r="BE12">
        <v>3288</v>
      </c>
      <c r="BF12">
        <v>3816.3006717456879</v>
      </c>
      <c r="BG12">
        <v>0.72659131564563018</v>
      </c>
      <c r="BH12">
        <v>3041</v>
      </c>
      <c r="BI12">
        <v>4185.2963757182351</v>
      </c>
      <c r="BJ12">
        <v>1.098206031056272</v>
      </c>
      <c r="BK12">
        <v>521</v>
      </c>
      <c r="BL12">
        <v>474.41006993823709</v>
      </c>
      <c r="BM12">
        <v>0.86712586871784136</v>
      </c>
      <c r="BN12">
        <v>535</v>
      </c>
      <c r="BO12">
        <v>616.98078595102606</v>
      </c>
      <c r="BP12">
        <v>0.80680867491961161</v>
      </c>
      <c r="BQ12">
        <v>19</v>
      </c>
      <c r="BR12">
        <v>23.549573263937841</v>
      </c>
      <c r="BS12">
        <v>0.52975092007103375</v>
      </c>
      <c r="BT12">
        <v>19</v>
      </c>
      <c r="BU12">
        <v>35.865912224281388</v>
      </c>
    </row>
    <row r="13" spans="1:73" hidden="1" x14ac:dyDescent="0.45">
      <c r="A13" s="1">
        <v>421</v>
      </c>
      <c r="B13" s="19" t="s">
        <v>444</v>
      </c>
      <c r="C13" s="24" t="s">
        <v>439</v>
      </c>
      <c r="D13">
        <v>1.160121990357118</v>
      </c>
      <c r="E13">
        <v>166</v>
      </c>
      <c r="F13">
        <v>143.08840051286381</v>
      </c>
      <c r="G13">
        <v>65</v>
      </c>
      <c r="H13">
        <f>(Table1[[#This Row],[xWins]]*3+Table1[[#This Row],[xDraws]])/Table1[[#This Row],[Matches]]</f>
        <v>2.2013600078902122</v>
      </c>
      <c r="I13">
        <f>Table1[[#This Row],[Wins]]*3+Table1[[#This Row],[Draws]]</f>
        <v>166</v>
      </c>
      <c r="J13">
        <f>Table1[[#This Row],[xWins]]*3+Table1[[#This Row],[xDraws]]</f>
        <v>143.08840051286379</v>
      </c>
      <c r="K13">
        <v>1.197282422570914</v>
      </c>
      <c r="L13">
        <v>0.78165743550796707</v>
      </c>
      <c r="M13">
        <v>0.34188107726827849</v>
      </c>
      <c r="N13">
        <v>52</v>
      </c>
      <c r="O13">
        <v>10</v>
      </c>
      <c r="P13">
        <v>3</v>
      </c>
      <c r="Q13">
        <v>43.431690818897053</v>
      </c>
      <c r="R13">
        <v>12.7933280561726</v>
      </c>
      <c r="S13">
        <v>8.7749811249303544</v>
      </c>
      <c r="T13">
        <v>108</v>
      </c>
      <c r="U13">
        <v>85.064158894886702</v>
      </c>
      <c r="V13">
        <v>0.2439365394797619</v>
      </c>
      <c r="W13">
        <v>22.691904565633539</v>
      </c>
      <c r="X13">
        <v>1.0017580243586921</v>
      </c>
      <c r="Y13">
        <v>0.57736823178073859</v>
      </c>
      <c r="Z13">
        <f>Table1[[#This Row],[xGoalsF]]/Table1[[#This Row],[Matches]]</f>
        <v>2.134708668623388</v>
      </c>
      <c r="AA13">
        <f>Table1[[#This Row],[xGoalsA]]/Table1[[#This Row],[Matches]]</f>
        <v>0.82602930100974681</v>
      </c>
      <c r="AB13">
        <v>139</v>
      </c>
      <c r="AC13">
        <v>138.75606346052021</v>
      </c>
      <c r="AD13">
        <v>31</v>
      </c>
      <c r="AE13">
        <v>53.691904565633543</v>
      </c>
      <c r="AF13">
        <f>Table1[[#This Row],[SHGoalsF]]/Table1[[#This Row],[xSHGoalsF]]</f>
        <v>0.90293114588387813</v>
      </c>
      <c r="AG13">
        <v>70</v>
      </c>
      <c r="AH13">
        <v>77.525291179846377</v>
      </c>
      <c r="AI13">
        <f>Table1[[#This Row],[SHGoalsA]]/Table1[[#This Row],[xSHGoalsA]]</f>
        <v>0.63595122877944854</v>
      </c>
      <c r="AJ13">
        <v>-19</v>
      </c>
      <c r="AK13">
        <v>-29.876504895612531</v>
      </c>
      <c r="AL13">
        <f>Table1[[#This Row],[HTGoalsF]]/Table1[[#This Row],[xHTGoalsF]]</f>
        <v>1.1268843659804422</v>
      </c>
      <c r="AM13">
        <v>69</v>
      </c>
      <c r="AN13">
        <v>61.230772280673861</v>
      </c>
      <c r="AO13">
        <f>Table1[[#This Row],[HTGoalsA]]/Table1[[#This Row],[xHTGoalsA]]</f>
        <v>0.50387565047273541</v>
      </c>
      <c r="AP13">
        <v>12</v>
      </c>
      <c r="AQ13">
        <v>23.815399670021002</v>
      </c>
      <c r="AR13">
        <v>0.65956420008746852</v>
      </c>
      <c r="AS13">
        <v>649</v>
      </c>
      <c r="AT13">
        <v>983.98306019934444</v>
      </c>
      <c r="AU13">
        <v>0.70333282612434622</v>
      </c>
      <c r="AV13">
        <v>405</v>
      </c>
      <c r="AW13">
        <v>575.82979914604152</v>
      </c>
      <c r="AX13">
        <v>0.78475307779466175</v>
      </c>
      <c r="AY13">
        <v>340</v>
      </c>
      <c r="AZ13">
        <v>433.2573004434451</v>
      </c>
      <c r="BA13">
        <v>0.76122566824956739</v>
      </c>
      <c r="BB13">
        <v>173</v>
      </c>
      <c r="BC13">
        <v>227.26506371995069</v>
      </c>
      <c r="BD13">
        <v>1.3645918436997539</v>
      </c>
      <c r="BE13">
        <v>1065</v>
      </c>
      <c r="BF13">
        <v>780.45314788963969</v>
      </c>
      <c r="BG13">
        <v>1.1386811841637079</v>
      </c>
      <c r="BH13">
        <v>974</v>
      </c>
      <c r="BI13">
        <v>855.3755112018855</v>
      </c>
      <c r="BJ13">
        <v>1.410814671297739</v>
      </c>
      <c r="BK13">
        <v>136</v>
      </c>
      <c r="BL13">
        <v>96.398203652716688</v>
      </c>
      <c r="BM13">
        <v>1.1011944284175921</v>
      </c>
      <c r="BN13">
        <v>139</v>
      </c>
      <c r="BO13">
        <v>126.22657399360619</v>
      </c>
      <c r="BP13">
        <v>1.060313910298885</v>
      </c>
      <c r="BQ13">
        <v>5</v>
      </c>
      <c r="BR13">
        <v>4.7155846503896033</v>
      </c>
      <c r="BS13">
        <v>0.92365573300503589</v>
      </c>
      <c r="BT13">
        <v>7</v>
      </c>
      <c r="BU13">
        <v>7.5785812287724248</v>
      </c>
    </row>
    <row r="14" spans="1:73" hidden="1" x14ac:dyDescent="0.45">
      <c r="A14" s="1">
        <v>34</v>
      </c>
      <c r="B14" s="19" t="s">
        <v>99</v>
      </c>
      <c r="C14" s="24" t="s">
        <v>98</v>
      </c>
      <c r="D14">
        <v>1.049337442060237</v>
      </c>
      <c r="E14">
        <v>143</v>
      </c>
      <c r="F14">
        <v>136.27646767205621</v>
      </c>
      <c r="G14">
        <v>62</v>
      </c>
      <c r="H14">
        <f>(Table1[[#This Row],[xWins]]*3+Table1[[#This Row],[xDraws]])/Table1[[#This Row],[Matches]]</f>
        <v>2.1980075430976802</v>
      </c>
      <c r="I14">
        <f>Table1[[#This Row],[Wins]]*3+Table1[[#This Row],[Draws]]</f>
        <v>143</v>
      </c>
      <c r="J14">
        <f>Table1[[#This Row],[xWins]]*3+Table1[[#This Row],[xDraws]]</f>
        <v>136.27646767205619</v>
      </c>
      <c r="K14">
        <v>1.0624983661855569</v>
      </c>
      <c r="L14">
        <v>0.91354671305973401</v>
      </c>
      <c r="M14">
        <v>0.81898269940058166</v>
      </c>
      <c r="N14">
        <v>44</v>
      </c>
      <c r="O14">
        <v>11</v>
      </c>
      <c r="P14">
        <v>7</v>
      </c>
      <c r="Q14">
        <v>41.411828385170182</v>
      </c>
      <c r="R14">
        <v>12.04098251654565</v>
      </c>
      <c r="S14">
        <v>8.5471890982841785</v>
      </c>
      <c r="T14">
        <v>89</v>
      </c>
      <c r="U14">
        <v>77.204836861498009</v>
      </c>
      <c r="V14">
        <v>4.932524331758259E-2</v>
      </c>
      <c r="W14">
        <v>11.74583789518441</v>
      </c>
      <c r="X14">
        <v>1.0003825124871251</v>
      </c>
      <c r="Y14">
        <v>0.77300903081371297</v>
      </c>
      <c r="Z14">
        <f>Table1[[#This Row],[xGoalsF]]/Table1[[#This Row],[Matches]]</f>
        <v>2.0798495928497158</v>
      </c>
      <c r="AA14">
        <f>Table1[[#This Row],[xGoalsA]]/Table1[[#This Row],[Matches]]</f>
        <v>0.83461028863200659</v>
      </c>
      <c r="AB14">
        <v>129</v>
      </c>
      <c r="AC14">
        <v>128.95067475668239</v>
      </c>
      <c r="AD14">
        <v>40</v>
      </c>
      <c r="AE14">
        <v>51.745837895184408</v>
      </c>
      <c r="AF14">
        <f>Table1[[#This Row],[SHGoalsF]]/Table1[[#This Row],[xSHGoalsF]]</f>
        <v>0.96184040981324326</v>
      </c>
      <c r="AG14">
        <v>69</v>
      </c>
      <c r="AH14">
        <v>71.737472553682224</v>
      </c>
      <c r="AI14">
        <f>Table1[[#This Row],[SHGoalsA]]/Table1[[#This Row],[xSHGoalsA]]</f>
        <v>0.6986594675405382</v>
      </c>
      <c r="AJ14">
        <v>-20</v>
      </c>
      <c r="AK14">
        <v>-28.626249165999521</v>
      </c>
      <c r="AL14">
        <f>Table1[[#This Row],[HTGoalsF]]/Table1[[#This Row],[xHTGoalsF]]</f>
        <v>1.0487089987921296</v>
      </c>
      <c r="AM14">
        <v>60</v>
      </c>
      <c r="AN14">
        <v>57.213202203000193</v>
      </c>
      <c r="AO14">
        <f>Table1[[#This Row],[HTGoalsA]]/Table1[[#This Row],[xHTGoalsA]]</f>
        <v>0.86506729138970861</v>
      </c>
      <c r="AP14">
        <v>20</v>
      </c>
      <c r="AQ14">
        <v>23.11958872918488</v>
      </c>
      <c r="AR14">
        <v>0.91265995714435444</v>
      </c>
      <c r="AS14">
        <v>846</v>
      </c>
      <c r="AT14">
        <v>926.96079561447118</v>
      </c>
      <c r="AU14">
        <v>0.85580191712727161</v>
      </c>
      <c r="AV14">
        <v>473</v>
      </c>
      <c r="AW14">
        <v>552.69799066091275</v>
      </c>
      <c r="AX14">
        <v>0.87123212166404207</v>
      </c>
      <c r="AY14">
        <v>357</v>
      </c>
      <c r="AZ14">
        <v>409.76450606313119</v>
      </c>
      <c r="BA14">
        <v>0.83476741639521124</v>
      </c>
      <c r="BB14">
        <v>182</v>
      </c>
      <c r="BC14">
        <v>218.0248011906518</v>
      </c>
      <c r="BD14">
        <v>1.0798783128371261</v>
      </c>
      <c r="BE14">
        <v>812</v>
      </c>
      <c r="BF14">
        <v>751.93657502636665</v>
      </c>
      <c r="BG14">
        <v>0.94365060443101678</v>
      </c>
      <c r="BH14">
        <v>776</v>
      </c>
      <c r="BI14">
        <v>822.33826413738871</v>
      </c>
      <c r="BJ14">
        <v>0.96199342288413558</v>
      </c>
      <c r="BK14">
        <v>90</v>
      </c>
      <c r="BL14">
        <v>93.555733188042581</v>
      </c>
      <c r="BM14">
        <v>1.105698375651281</v>
      </c>
      <c r="BN14">
        <v>134</v>
      </c>
      <c r="BO14">
        <v>121.1903742926917</v>
      </c>
      <c r="BP14">
        <v>0.65360534710183871</v>
      </c>
      <c r="BQ14">
        <v>3</v>
      </c>
      <c r="BR14">
        <v>4.589925730109683</v>
      </c>
      <c r="BS14">
        <v>0.96004028269430375</v>
      </c>
      <c r="BT14">
        <v>7</v>
      </c>
      <c r="BU14">
        <v>7.2913607128597349</v>
      </c>
    </row>
    <row r="15" spans="1:73" hidden="1" x14ac:dyDescent="0.45">
      <c r="A15" s="1">
        <v>62</v>
      </c>
      <c r="B15" s="19" t="s">
        <v>128</v>
      </c>
      <c r="C15" s="24" t="s">
        <v>117</v>
      </c>
      <c r="D15">
        <v>1.027677512565675</v>
      </c>
      <c r="E15">
        <v>273</v>
      </c>
      <c r="F15">
        <v>265.64753695780968</v>
      </c>
      <c r="G15">
        <v>122</v>
      </c>
      <c r="H15">
        <f>(Table1[[#This Row],[xWins]]*3+Table1[[#This Row],[xDraws]])/Table1[[#This Row],[Matches]]</f>
        <v>2.1774388275230305</v>
      </c>
      <c r="I15">
        <f>Table1[[#This Row],[Wins]]*3+Table1[[#This Row],[Draws]]</f>
        <v>273</v>
      </c>
      <c r="J15">
        <f>Table1[[#This Row],[xWins]]*3+Table1[[#This Row],[xDraws]]</f>
        <v>265.64753695780973</v>
      </c>
      <c r="K15">
        <v>1.0213680184052989</v>
      </c>
      <c r="L15">
        <v>1.0980533947972471</v>
      </c>
      <c r="M15">
        <v>0.79450917451944136</v>
      </c>
      <c r="N15">
        <v>83</v>
      </c>
      <c r="O15">
        <v>24</v>
      </c>
      <c r="P15">
        <v>15</v>
      </c>
      <c r="Q15">
        <v>81.263558780302418</v>
      </c>
      <c r="R15">
        <v>21.856860616902459</v>
      </c>
      <c r="S15">
        <v>18.879580602795109</v>
      </c>
      <c r="T15">
        <v>176</v>
      </c>
      <c r="U15">
        <v>154.36871550642471</v>
      </c>
      <c r="V15">
        <v>38.843272056228777</v>
      </c>
      <c r="W15">
        <v>-17.211987562653459</v>
      </c>
      <c r="X15">
        <v>1.14988332490699</v>
      </c>
      <c r="Y15">
        <v>1.164255310911108</v>
      </c>
      <c r="Z15">
        <f>Table1[[#This Row],[xGoalsF]]/Table1[[#This Row],[Matches]]</f>
        <v>2.1242354749489443</v>
      </c>
      <c r="AA15">
        <f>Table1[[#This Row],[xGoalsA]]/Table1[[#This Row],[Matches]]</f>
        <v>0.85891813473234835</v>
      </c>
      <c r="AB15">
        <v>298</v>
      </c>
      <c r="AC15">
        <v>259.15672794377122</v>
      </c>
      <c r="AD15">
        <v>122</v>
      </c>
      <c r="AE15">
        <v>104.7880124373465</v>
      </c>
      <c r="AF15">
        <f>Table1[[#This Row],[SHGoalsF]]/Table1[[#This Row],[xSHGoalsF]]</f>
        <v>1.2235537646646473</v>
      </c>
      <c r="AG15">
        <v>177</v>
      </c>
      <c r="AH15">
        <v>144.66058224136339</v>
      </c>
      <c r="AI15">
        <f>Table1[[#This Row],[SHGoalsA]]/Table1[[#This Row],[xSHGoalsA]]</f>
        <v>1.1685999009737749</v>
      </c>
      <c r="AJ15">
        <v>-68</v>
      </c>
      <c r="AK15">
        <v>-58.189291256431503</v>
      </c>
      <c r="AL15">
        <f>Table1[[#This Row],[HTGoalsF]]/Table1[[#This Row],[xHTGoalsF]]</f>
        <v>1.0568041330796991</v>
      </c>
      <c r="AM15">
        <v>121</v>
      </c>
      <c r="AN15">
        <v>114.4961457024078</v>
      </c>
      <c r="AO15">
        <f>Table1[[#This Row],[HTGoalsA]]/Table1[[#This Row],[xHTGoalsA]]</f>
        <v>1.1588300844212056</v>
      </c>
      <c r="AP15">
        <v>54</v>
      </c>
      <c r="AQ15">
        <v>46.598721180915042</v>
      </c>
      <c r="AR15">
        <v>1.1439951934273529</v>
      </c>
      <c r="AS15">
        <v>2102</v>
      </c>
      <c r="AT15">
        <v>1837.420307424992</v>
      </c>
      <c r="AU15">
        <v>1.1155141939511191</v>
      </c>
      <c r="AV15">
        <v>1235</v>
      </c>
      <c r="AW15">
        <v>1107.112761717236</v>
      </c>
      <c r="AX15">
        <v>1.0752635950017579</v>
      </c>
      <c r="AY15">
        <v>864</v>
      </c>
      <c r="AZ15">
        <v>803.52390243304671</v>
      </c>
      <c r="BA15">
        <v>0.97746563832619282</v>
      </c>
      <c r="BB15">
        <v>425</v>
      </c>
      <c r="BC15">
        <v>434.79789297531511</v>
      </c>
      <c r="BD15">
        <v>0.85038844590643814</v>
      </c>
      <c r="BE15">
        <v>1248</v>
      </c>
      <c r="BF15">
        <v>1467.5646241521349</v>
      </c>
      <c r="BG15">
        <v>0.87189342325750974</v>
      </c>
      <c r="BH15">
        <v>1397</v>
      </c>
      <c r="BI15">
        <v>1602.2600500650899</v>
      </c>
      <c r="BJ15">
        <v>0.85289266664260666</v>
      </c>
      <c r="BK15">
        <v>157</v>
      </c>
      <c r="BL15">
        <v>184.07943477580491</v>
      </c>
      <c r="BM15">
        <v>0.93535303870919972</v>
      </c>
      <c r="BN15">
        <v>220</v>
      </c>
      <c r="BO15">
        <v>235.2053084721926</v>
      </c>
      <c r="BP15">
        <v>0.75784282508347667</v>
      </c>
      <c r="BQ15">
        <v>7</v>
      </c>
      <c r="BR15">
        <v>9.2367437789345672</v>
      </c>
      <c r="BS15">
        <v>1.5338260101149179</v>
      </c>
      <c r="BT15">
        <v>21</v>
      </c>
      <c r="BU15">
        <v>13.6912530244722</v>
      </c>
    </row>
    <row r="16" spans="1:73" hidden="1" x14ac:dyDescent="0.45">
      <c r="A16" s="1">
        <v>219</v>
      </c>
      <c r="B16" s="20" t="s">
        <v>290</v>
      </c>
      <c r="C16" s="28" t="s">
        <v>258</v>
      </c>
      <c r="D16">
        <v>1.010761822167574</v>
      </c>
      <c r="E16">
        <v>669</v>
      </c>
      <c r="F16">
        <v>661.8769974565646</v>
      </c>
      <c r="G16">
        <v>333</v>
      </c>
      <c r="H16">
        <f>(Table1[[#This Row],[xWins]]*3+Table1[[#This Row],[xDraws]])/Table1[[#This Row],[Matches]]</f>
        <v>1.9876186109806748</v>
      </c>
      <c r="I16">
        <f>Table1[[#This Row],[Wins]]*3+Table1[[#This Row],[Draws]]</f>
        <v>669</v>
      </c>
      <c r="J16">
        <f>Table1[[#This Row],[xWins]]*3+Table1[[#This Row],[xDraws]]</f>
        <v>661.87699745656471</v>
      </c>
      <c r="K16">
        <v>1.0195077356852971</v>
      </c>
      <c r="L16">
        <v>0.94059685367682344</v>
      </c>
      <c r="M16">
        <v>1.008362852461218</v>
      </c>
      <c r="N16">
        <v>200</v>
      </c>
      <c r="O16">
        <v>69</v>
      </c>
      <c r="P16">
        <v>64</v>
      </c>
      <c r="Q16">
        <v>196.17310688237509</v>
      </c>
      <c r="R16">
        <v>73.357676809439425</v>
      </c>
      <c r="S16">
        <v>63.469216308185487</v>
      </c>
      <c r="T16">
        <v>321</v>
      </c>
      <c r="U16">
        <v>313.56749829325338</v>
      </c>
      <c r="V16">
        <v>40.771785741414647</v>
      </c>
      <c r="W16">
        <v>-33.339284034668033</v>
      </c>
      <c r="X16">
        <v>1.0650031118093259</v>
      </c>
      <c r="Y16">
        <v>1.106290913518009</v>
      </c>
      <c r="Z16">
        <f>Table1[[#This Row],[xGoalsF]]/Table1[[#This Row],[Matches]]</f>
        <v>1.8835682109867429</v>
      </c>
      <c r="AA16">
        <f>Table1[[#This Row],[xGoalsA]]/Table1[[#This Row],[Matches]]</f>
        <v>0.94192407196796391</v>
      </c>
      <c r="AB16">
        <v>668</v>
      </c>
      <c r="AC16">
        <v>627.22821425858535</v>
      </c>
      <c r="AD16">
        <v>347</v>
      </c>
      <c r="AE16">
        <v>313.66071596533197</v>
      </c>
      <c r="AF16">
        <f>Table1[[#This Row],[SHGoalsF]]/Table1[[#This Row],[xSHGoalsF]]</f>
        <v>1.1024360616370412</v>
      </c>
      <c r="AG16">
        <v>387</v>
      </c>
      <c r="AH16">
        <v>351.04076641445471</v>
      </c>
      <c r="AI16">
        <f>Table1[[#This Row],[SHGoalsA]]/Table1[[#This Row],[xSHGoalsA]]</f>
        <v>1.0840736009303611</v>
      </c>
      <c r="AJ16">
        <v>-190</v>
      </c>
      <c r="AK16">
        <v>-175.26485271566469</v>
      </c>
      <c r="AL16">
        <f>Table1[[#This Row],[HTGoalsF]]/Table1[[#This Row],[xHTGoalsF]]</f>
        <v>1.0174249488651108</v>
      </c>
      <c r="AM16">
        <v>281</v>
      </c>
      <c r="AN16">
        <v>276.18744784413059</v>
      </c>
      <c r="AO16">
        <f>Table1[[#This Row],[HTGoalsA]]/Table1[[#This Row],[xHTGoalsA]]</f>
        <v>1.134426971395603</v>
      </c>
      <c r="AP16">
        <v>157</v>
      </c>
      <c r="AQ16">
        <v>138.3958632496672</v>
      </c>
      <c r="AR16">
        <v>1.114192797198899</v>
      </c>
      <c r="AS16">
        <v>5229</v>
      </c>
      <c r="AT16">
        <v>4693.0836504649824</v>
      </c>
      <c r="AU16">
        <v>1.0305219147551661</v>
      </c>
      <c r="AV16">
        <v>3266</v>
      </c>
      <c r="AW16">
        <v>3169.2678760508879</v>
      </c>
      <c r="AX16">
        <v>1.0849251533634929</v>
      </c>
      <c r="AY16">
        <v>2221</v>
      </c>
      <c r="AZ16">
        <v>2047.1458267092801</v>
      </c>
      <c r="BA16">
        <v>0.94112239882295567</v>
      </c>
      <c r="BB16">
        <v>1197</v>
      </c>
      <c r="BC16">
        <v>1271.88557141671</v>
      </c>
      <c r="BD16">
        <v>0.92255838552439284</v>
      </c>
      <c r="BE16">
        <v>3809</v>
      </c>
      <c r="BF16">
        <v>4128.7359800376425</v>
      </c>
      <c r="BG16">
        <v>1.01036022495037</v>
      </c>
      <c r="BH16">
        <v>4452</v>
      </c>
      <c r="BI16">
        <v>4406.3492307594443</v>
      </c>
      <c r="BJ16">
        <v>1.2266115267661699</v>
      </c>
      <c r="BK16">
        <v>637</v>
      </c>
      <c r="BL16">
        <v>519.3168220743712</v>
      </c>
      <c r="BM16">
        <v>1.3058475916674519</v>
      </c>
      <c r="BN16">
        <v>825</v>
      </c>
      <c r="BO16">
        <v>631.77357393334682</v>
      </c>
      <c r="BP16">
        <v>0.94934688667921852</v>
      </c>
      <c r="BQ16">
        <v>26</v>
      </c>
      <c r="BR16">
        <v>27.387249449931911</v>
      </c>
      <c r="BS16">
        <v>1.257089343519741</v>
      </c>
      <c r="BT16">
        <v>48</v>
      </c>
      <c r="BU16">
        <v>38.183443561460912</v>
      </c>
    </row>
    <row r="17" spans="1:73" hidden="1" x14ac:dyDescent="0.45">
      <c r="A17" s="1">
        <v>460</v>
      </c>
      <c r="B17" s="19" t="s">
        <v>471</v>
      </c>
      <c r="C17" s="24" t="s">
        <v>466</v>
      </c>
      <c r="D17">
        <v>1.0021006926568501</v>
      </c>
      <c r="E17">
        <v>346</v>
      </c>
      <c r="F17">
        <v>345.2746840067108</v>
      </c>
      <c r="G17">
        <v>167</v>
      </c>
      <c r="H17">
        <f>(Table1[[#This Row],[xWins]]*3+Table1[[#This Row],[xDraws]])/Table1[[#This Row],[Matches]]</f>
        <v>2.0675130778844957</v>
      </c>
      <c r="I17">
        <f>Table1[[#This Row],[Wins]]*3+Table1[[#This Row],[Draws]]</f>
        <v>346</v>
      </c>
      <c r="J17">
        <f>Table1[[#This Row],[xWins]]*3+Table1[[#This Row],[xDraws]]</f>
        <v>345.2746840067108</v>
      </c>
      <c r="K17">
        <v>1.002391481354058</v>
      </c>
      <c r="L17">
        <v>0.99944013535333809</v>
      </c>
      <c r="M17">
        <v>0.99216278220992171</v>
      </c>
      <c r="N17">
        <v>104</v>
      </c>
      <c r="O17">
        <v>34</v>
      </c>
      <c r="P17">
        <v>29</v>
      </c>
      <c r="Q17">
        <v>103.7518793151693</v>
      </c>
      <c r="R17">
        <v>34.019046061202829</v>
      </c>
      <c r="S17">
        <v>29.22907462362782</v>
      </c>
      <c r="T17">
        <v>190</v>
      </c>
      <c r="U17">
        <v>177.30090159974671</v>
      </c>
      <c r="V17">
        <v>8.4915407479072087</v>
      </c>
      <c r="W17">
        <v>4.2075576523460816</v>
      </c>
      <c r="X17">
        <v>1.025692355249008</v>
      </c>
      <c r="Y17">
        <v>0.97253687927136245</v>
      </c>
      <c r="Z17">
        <f>Table1[[#This Row],[xGoalsF]]/Table1[[#This Row],[Matches]]</f>
        <v>1.9790925703718132</v>
      </c>
      <c r="AA17">
        <f>Table1[[#This Row],[xGoalsA]]/Table1[[#This Row],[Matches]]</f>
        <v>0.91741052486434793</v>
      </c>
      <c r="AB17">
        <v>339</v>
      </c>
      <c r="AC17">
        <v>330.50845925209279</v>
      </c>
      <c r="AD17">
        <v>149</v>
      </c>
      <c r="AE17">
        <v>153.20755765234611</v>
      </c>
      <c r="AF17">
        <f>Table1[[#This Row],[SHGoalsF]]/Table1[[#This Row],[xSHGoalsF]]</f>
        <v>0.95306124979928852</v>
      </c>
      <c r="AG17">
        <v>176</v>
      </c>
      <c r="AH17">
        <v>184.66808931436989</v>
      </c>
      <c r="AI17">
        <f>Table1[[#This Row],[SHGoalsA]]/Table1[[#This Row],[xSHGoalsA]]</f>
        <v>0.92342575396929039</v>
      </c>
      <c r="AJ17">
        <v>-79</v>
      </c>
      <c r="AK17">
        <v>-85.551003597661449</v>
      </c>
      <c r="AL17">
        <f>Table1[[#This Row],[HTGoalsF]]/Table1[[#This Row],[xHTGoalsF]]</f>
        <v>1.1176603574826685</v>
      </c>
      <c r="AM17">
        <v>163</v>
      </c>
      <c r="AN17">
        <v>145.8403699377229</v>
      </c>
      <c r="AO17">
        <f>Table1[[#This Row],[HTGoalsA]]/Table1[[#This Row],[xHTGoalsA]]</f>
        <v>1.0346373825575159</v>
      </c>
      <c r="AP17">
        <v>70</v>
      </c>
      <c r="AQ17">
        <v>67.656554054684634</v>
      </c>
      <c r="AR17">
        <v>0.9948385174627068</v>
      </c>
      <c r="AS17">
        <v>2415</v>
      </c>
      <c r="AT17">
        <v>2427.5296519070798</v>
      </c>
      <c r="AU17">
        <v>0.85787258924282317</v>
      </c>
      <c r="AV17">
        <v>1340</v>
      </c>
      <c r="AW17">
        <v>1562.0035152104731</v>
      </c>
      <c r="AX17">
        <v>0.90579707419272582</v>
      </c>
      <c r="AY17">
        <v>963</v>
      </c>
      <c r="AZ17">
        <v>1063.152031991553</v>
      </c>
      <c r="BA17">
        <v>0.81818178819965393</v>
      </c>
      <c r="BB17">
        <v>510</v>
      </c>
      <c r="BC17">
        <v>623.33335617530156</v>
      </c>
      <c r="BD17">
        <v>0.96704357598704593</v>
      </c>
      <c r="BE17">
        <v>1976</v>
      </c>
      <c r="BF17">
        <v>2043.3412196375209</v>
      </c>
      <c r="BG17">
        <v>0.97630224577806535</v>
      </c>
      <c r="BH17">
        <v>2158</v>
      </c>
      <c r="BI17">
        <v>2210.3810672689569</v>
      </c>
      <c r="BJ17">
        <v>0.99973754042841767</v>
      </c>
      <c r="BK17">
        <v>257</v>
      </c>
      <c r="BL17">
        <v>257.0674698179962</v>
      </c>
      <c r="BM17">
        <v>1.196012251566287</v>
      </c>
      <c r="BN17">
        <v>385</v>
      </c>
      <c r="BO17">
        <v>321.90305700949762</v>
      </c>
      <c r="BP17">
        <v>1.456839133888721</v>
      </c>
      <c r="BQ17">
        <v>19</v>
      </c>
      <c r="BR17">
        <v>13.04193411477323</v>
      </c>
      <c r="BS17">
        <v>1.3351736416604061</v>
      </c>
      <c r="BT17">
        <v>25</v>
      </c>
      <c r="BU17">
        <v>18.724156334385309</v>
      </c>
    </row>
    <row r="18" spans="1:73" hidden="1" x14ac:dyDescent="0.45">
      <c r="A18" s="1">
        <v>222</v>
      </c>
      <c r="B18" s="19" t="s">
        <v>294</v>
      </c>
      <c r="C18" s="23" t="s">
        <v>292</v>
      </c>
      <c r="D18">
        <v>0.9345062838402638</v>
      </c>
      <c r="E18">
        <v>589</v>
      </c>
      <c r="F18">
        <v>630.27933592865861</v>
      </c>
      <c r="G18">
        <v>306</v>
      </c>
      <c r="H18">
        <f>(Table1[[#This Row],[xWins]]*3+Table1[[#This Row],[xDraws]])/Table1[[#This Row],[Matches]]</f>
        <v>2.0597363919237215</v>
      </c>
      <c r="I18">
        <f>Table1[[#This Row],[Wins]]*3+Table1[[#This Row],[Draws]]</f>
        <v>589</v>
      </c>
      <c r="J18">
        <f>Table1[[#This Row],[xWins]]*3+Table1[[#This Row],[xDraws]]</f>
        <v>630.27933592865872</v>
      </c>
      <c r="K18">
        <v>0.92299945727959043</v>
      </c>
      <c r="L18">
        <v>1.040961820058399</v>
      </c>
      <c r="M18">
        <v>1.219975102599492</v>
      </c>
      <c r="N18">
        <v>175</v>
      </c>
      <c r="O18">
        <v>64</v>
      </c>
      <c r="P18">
        <v>67</v>
      </c>
      <c r="Q18">
        <v>189.59924474472351</v>
      </c>
      <c r="R18">
        <v>61.481601694488212</v>
      </c>
      <c r="S18">
        <v>54.919153560788317</v>
      </c>
      <c r="T18">
        <v>292</v>
      </c>
      <c r="U18">
        <v>308.74427044257891</v>
      </c>
      <c r="V18">
        <v>74.18247585664119</v>
      </c>
      <c r="W18">
        <v>-90.926746299220099</v>
      </c>
      <c r="X18">
        <v>1.125346872693604</v>
      </c>
      <c r="Y18">
        <v>1.3212127783550101</v>
      </c>
      <c r="Z18">
        <f>Table1[[#This Row],[xGoalsF]]/Table1[[#This Row],[Matches]]</f>
        <v>1.9340441965469242</v>
      </c>
      <c r="AA18">
        <f>Table1[[#This Row],[xGoalsA]]/Table1[[#This Row],[Matches]]</f>
        <v>0.92507599248620886</v>
      </c>
      <c r="AB18">
        <v>666</v>
      </c>
      <c r="AC18">
        <v>591.81752414335881</v>
      </c>
      <c r="AD18">
        <v>374</v>
      </c>
      <c r="AE18">
        <v>283.0732537007799</v>
      </c>
      <c r="AF18">
        <f>Table1[[#This Row],[SHGoalsF]]/Table1[[#This Row],[xSHGoalsF]]</f>
        <v>1.1829317148222591</v>
      </c>
      <c r="AG18">
        <v>392</v>
      </c>
      <c r="AH18">
        <v>331.38007468072641</v>
      </c>
      <c r="AI18">
        <f>Table1[[#This Row],[SHGoalsA]]/Table1[[#This Row],[xSHGoalsA]]</f>
        <v>1.3131584049618319</v>
      </c>
      <c r="AJ18">
        <v>-208</v>
      </c>
      <c r="AK18">
        <v>-158.39673204242689</v>
      </c>
      <c r="AL18">
        <f>Table1[[#This Row],[HTGoalsF]]/Table1[[#This Row],[xHTGoalsF]]</f>
        <v>1.052076038086502</v>
      </c>
      <c r="AM18">
        <v>274</v>
      </c>
      <c r="AN18">
        <v>260.43744946263251</v>
      </c>
      <c r="AO18">
        <f>Table1[[#This Row],[HTGoalsA]]/Table1[[#This Row],[xHTGoalsA]]</f>
        <v>1.3314455503890652</v>
      </c>
      <c r="AP18">
        <v>166</v>
      </c>
      <c r="AQ18">
        <v>124.676521658353</v>
      </c>
      <c r="AR18">
        <v>1.0618769415753859</v>
      </c>
      <c r="AS18">
        <v>4670</v>
      </c>
      <c r="AT18">
        <v>4397.8730652834902</v>
      </c>
      <c r="AU18">
        <v>1.0457261090291701</v>
      </c>
      <c r="AV18">
        <v>3015</v>
      </c>
      <c r="AW18">
        <v>2883.164122964341</v>
      </c>
      <c r="AX18">
        <v>0.95365619825854897</v>
      </c>
      <c r="AY18">
        <v>1832</v>
      </c>
      <c r="AZ18">
        <v>1921.027728174342</v>
      </c>
      <c r="BA18">
        <v>0.99009491715598164</v>
      </c>
      <c r="BB18">
        <v>1136</v>
      </c>
      <c r="BC18">
        <v>1147.3647428300369</v>
      </c>
      <c r="BD18">
        <v>0.92528844095099505</v>
      </c>
      <c r="BE18">
        <v>3505</v>
      </c>
      <c r="BF18">
        <v>3788.0079820273381</v>
      </c>
      <c r="BG18">
        <v>0.99771281800773948</v>
      </c>
      <c r="BH18">
        <v>4060</v>
      </c>
      <c r="BI18">
        <v>4069.3072462546088</v>
      </c>
      <c r="BJ18">
        <v>0.85837637632440167</v>
      </c>
      <c r="BK18">
        <v>409</v>
      </c>
      <c r="BL18">
        <v>476.48096019528481</v>
      </c>
      <c r="BM18">
        <v>1.0120408541772941</v>
      </c>
      <c r="BN18">
        <v>593</v>
      </c>
      <c r="BO18">
        <v>585.94472501019777</v>
      </c>
      <c r="BP18">
        <v>0.64741024301588557</v>
      </c>
      <c r="BQ18">
        <v>16</v>
      </c>
      <c r="BR18">
        <v>24.713850564776141</v>
      </c>
      <c r="BS18">
        <v>0.83382039479939585</v>
      </c>
      <c r="BT18">
        <v>29</v>
      </c>
      <c r="BU18">
        <v>34.779672194246267</v>
      </c>
    </row>
    <row r="19" spans="1:73" hidden="1" x14ac:dyDescent="0.45">
      <c r="A19" s="1">
        <v>281</v>
      </c>
      <c r="B19" s="19" t="s">
        <v>154</v>
      </c>
      <c r="C19" t="s">
        <v>350</v>
      </c>
      <c r="D19">
        <v>1.0644782348862489</v>
      </c>
      <c r="E19">
        <v>155</v>
      </c>
      <c r="F19">
        <v>145.61124400684761</v>
      </c>
      <c r="G19">
        <v>71</v>
      </c>
      <c r="H19">
        <f>(Table1[[#This Row],[xWins]]*3+Table1[[#This Row],[xDraws]])/Table1[[#This Row],[Matches]]</f>
        <v>2.0508625916457408</v>
      </c>
      <c r="I19">
        <f>Table1[[#This Row],[Wins]]*3+Table1[[#This Row],[Draws]]</f>
        <v>155</v>
      </c>
      <c r="J19">
        <f>Table1[[#This Row],[xWins]]*3+Table1[[#This Row],[xDraws]]</f>
        <v>145.61124400684758</v>
      </c>
      <c r="K19">
        <v>1.104238212915938</v>
      </c>
      <c r="L19">
        <v>0.72346528732172455</v>
      </c>
      <c r="M19">
        <v>0.97351085499262013</v>
      </c>
      <c r="N19">
        <v>48</v>
      </c>
      <c r="O19">
        <v>11</v>
      </c>
      <c r="P19">
        <v>12</v>
      </c>
      <c r="Q19">
        <v>43.468881477346642</v>
      </c>
      <c r="R19">
        <v>15.20459957480767</v>
      </c>
      <c r="S19">
        <v>12.326518947845701</v>
      </c>
      <c r="T19">
        <v>78</v>
      </c>
      <c r="U19">
        <v>68.949983073504427</v>
      </c>
      <c r="V19">
        <v>10.21331340026839</v>
      </c>
      <c r="W19">
        <v>-1.1632964737728171</v>
      </c>
      <c r="X19">
        <v>1.0763402821300521</v>
      </c>
      <c r="Y19">
        <v>1.0179419435366921</v>
      </c>
      <c r="Z19">
        <f>Table1[[#This Row],[xGoalsF]]/Table1[[#This Row],[Matches]]</f>
        <v>1.8843195295736845</v>
      </c>
      <c r="AA19">
        <f>Table1[[#This Row],[xGoalsA]]/Table1[[#This Row],[Matches]]</f>
        <v>0.91319300741165044</v>
      </c>
      <c r="AB19">
        <v>144</v>
      </c>
      <c r="AC19">
        <v>133.78668659973161</v>
      </c>
      <c r="AD19">
        <v>66</v>
      </c>
      <c r="AE19">
        <v>64.836703526227183</v>
      </c>
      <c r="AF19">
        <f>Table1[[#This Row],[SHGoalsF]]/Table1[[#This Row],[xSHGoalsF]]</f>
        <v>1.0826377752990259</v>
      </c>
      <c r="AG19">
        <v>81</v>
      </c>
      <c r="AH19">
        <v>74.817267462912696</v>
      </c>
      <c r="AI19">
        <f>Table1[[#This Row],[SHGoalsA]]/Table1[[#This Row],[xSHGoalsA]]</f>
        <v>1.1352042448759809</v>
      </c>
      <c r="AJ19">
        <v>-41</v>
      </c>
      <c r="AK19">
        <v>-36.11684873895021</v>
      </c>
      <c r="AL19">
        <f>Table1[[#This Row],[HTGoalsF]]/Table1[[#This Row],[xHTGoalsF]]</f>
        <v>1.0683503572220963</v>
      </c>
      <c r="AM19">
        <v>63</v>
      </c>
      <c r="AN19">
        <v>58.969419136818907</v>
      </c>
      <c r="AO19">
        <f>Table1[[#This Row],[HTGoalsA]]/Table1[[#This Row],[xHTGoalsA]]</f>
        <v>0.87047793887436775</v>
      </c>
      <c r="AP19">
        <v>25</v>
      </c>
      <c r="AQ19">
        <v>28.719854787276969</v>
      </c>
      <c r="AR19">
        <v>0.93754324587302618</v>
      </c>
      <c r="AS19">
        <v>941</v>
      </c>
      <c r="AT19">
        <v>1003.6870343231529</v>
      </c>
      <c r="AU19">
        <v>0.78478478367644522</v>
      </c>
      <c r="AV19">
        <v>522</v>
      </c>
      <c r="AW19">
        <v>665.15051114346352</v>
      </c>
      <c r="AX19">
        <v>0.96664059056305196</v>
      </c>
      <c r="AY19">
        <v>424</v>
      </c>
      <c r="AZ19">
        <v>438.63252189009268</v>
      </c>
      <c r="BA19">
        <v>0.82788883704720395</v>
      </c>
      <c r="BB19">
        <v>220</v>
      </c>
      <c r="BC19">
        <v>265.73615943979229</v>
      </c>
      <c r="BD19">
        <v>1.0422250433062521</v>
      </c>
      <c r="BE19">
        <v>923</v>
      </c>
      <c r="BF19">
        <v>885.60527875243315</v>
      </c>
      <c r="BG19">
        <v>0.94282711597101365</v>
      </c>
      <c r="BH19">
        <v>894</v>
      </c>
      <c r="BI19">
        <v>948.21201560295935</v>
      </c>
      <c r="BJ19">
        <v>1.012490649887428</v>
      </c>
      <c r="BK19">
        <v>112</v>
      </c>
      <c r="BL19">
        <v>110.61830547516909</v>
      </c>
      <c r="BM19">
        <v>0.94443585301138311</v>
      </c>
      <c r="BN19">
        <v>130</v>
      </c>
      <c r="BO19">
        <v>137.6483109842645</v>
      </c>
      <c r="BP19">
        <v>0.69426829989640026</v>
      </c>
      <c r="BQ19">
        <v>4</v>
      </c>
      <c r="BR19">
        <v>5.7614613840166484</v>
      </c>
      <c r="BS19">
        <v>0.96673224499611143</v>
      </c>
      <c r="BT19">
        <v>8</v>
      </c>
      <c r="BU19">
        <v>8.2753006754545346</v>
      </c>
    </row>
    <row r="20" spans="1:73" hidden="1" x14ac:dyDescent="0.45">
      <c r="A20" s="1">
        <v>174</v>
      </c>
      <c r="B20" s="19" t="s">
        <v>244</v>
      </c>
      <c r="C20" s="24" t="s">
        <v>234</v>
      </c>
      <c r="D20">
        <v>1.0734927800643319</v>
      </c>
      <c r="E20">
        <v>297</v>
      </c>
      <c r="F20">
        <v>276.66697486516989</v>
      </c>
      <c r="G20">
        <v>136</v>
      </c>
      <c r="H20">
        <f>(Table1[[#This Row],[xWins]]*3+Table1[[#This Row],[xDraws]])/Table1[[#This Row],[Matches]]</f>
        <v>2.0343159916556615</v>
      </c>
      <c r="I20">
        <f>Table1[[#This Row],[Wins]]*3+Table1[[#This Row],[Draws]]</f>
        <v>297</v>
      </c>
      <c r="J20">
        <f>Table1[[#This Row],[xWins]]*3+Table1[[#This Row],[xDraws]]</f>
        <v>276.66697486516995</v>
      </c>
      <c r="K20">
        <v>1.10459115255284</v>
      </c>
      <c r="L20">
        <v>0.81309885154782346</v>
      </c>
      <c r="M20">
        <v>0.87137396459075944</v>
      </c>
      <c r="N20">
        <v>91</v>
      </c>
      <c r="O20">
        <v>24</v>
      </c>
      <c r="P20">
        <v>21</v>
      </c>
      <c r="Q20">
        <v>82.383422852598727</v>
      </c>
      <c r="R20">
        <v>29.516706307373759</v>
      </c>
      <c r="S20">
        <v>24.099870840027499</v>
      </c>
      <c r="T20">
        <v>138</v>
      </c>
      <c r="U20">
        <v>136.2969038569494</v>
      </c>
      <c r="V20">
        <v>-13.665261281932541</v>
      </c>
      <c r="W20">
        <v>15.36835742498317</v>
      </c>
      <c r="X20">
        <v>0.94797461523750981</v>
      </c>
      <c r="Y20">
        <v>0.87838444893844259</v>
      </c>
      <c r="Z20">
        <f>Table1[[#This Row],[xGoalsF]]/Table1[[#This Row],[Matches]]</f>
        <v>1.9313622153083272</v>
      </c>
      <c r="AA20">
        <f>Table1[[#This Row],[xGoalsA]]/Table1[[#This Row],[Matches]]</f>
        <v>0.92917909871311177</v>
      </c>
      <c r="AB20">
        <v>249</v>
      </c>
      <c r="AC20">
        <v>262.66526128193249</v>
      </c>
      <c r="AD20">
        <v>111</v>
      </c>
      <c r="AE20">
        <v>126.3683574249832</v>
      </c>
      <c r="AF20">
        <f>Table1[[#This Row],[SHGoalsF]]/Table1[[#This Row],[xSHGoalsF]]</f>
        <v>0.92667775420386012</v>
      </c>
      <c r="AG20">
        <v>136</v>
      </c>
      <c r="AH20">
        <v>146.76083393934729</v>
      </c>
      <c r="AI20">
        <f>Table1[[#This Row],[SHGoalsA]]/Table1[[#This Row],[xSHGoalsA]]</f>
        <v>0.85051132057890366</v>
      </c>
      <c r="AJ20">
        <v>-60</v>
      </c>
      <c r="AK20">
        <v>-70.545798213668434</v>
      </c>
      <c r="AL20">
        <f>Table1[[#This Row],[HTGoalsF]]/Table1[[#This Row],[xHTGoalsF]]</f>
        <v>0.97494118724213685</v>
      </c>
      <c r="AM20">
        <v>113</v>
      </c>
      <c r="AN20">
        <v>115.90442734258519</v>
      </c>
      <c r="AO20">
        <f>Table1[[#This Row],[HTGoalsA]]/Table1[[#This Row],[xHTGoalsA]]</f>
        <v>0.91360913438133362</v>
      </c>
      <c r="AP20">
        <v>51</v>
      </c>
      <c r="AQ20">
        <v>55.82255921131474</v>
      </c>
      <c r="AR20">
        <v>0.92670092531180526</v>
      </c>
      <c r="AS20">
        <v>1807</v>
      </c>
      <c r="AT20">
        <v>1949.927911631255</v>
      </c>
      <c r="AU20">
        <v>0.93160118494652633</v>
      </c>
      <c r="AV20">
        <v>1196</v>
      </c>
      <c r="AW20">
        <v>1283.811162250347</v>
      </c>
      <c r="AX20">
        <v>0.80144910062458474</v>
      </c>
      <c r="AY20">
        <v>682</v>
      </c>
      <c r="AZ20">
        <v>850.95859421203943</v>
      </c>
      <c r="BA20">
        <v>0.82744076809377765</v>
      </c>
      <c r="BB20">
        <v>424</v>
      </c>
      <c r="BC20">
        <v>512.42338587787128</v>
      </c>
      <c r="BD20">
        <v>1.2463968228597211</v>
      </c>
      <c r="BE20">
        <v>2098</v>
      </c>
      <c r="BF20">
        <v>1683.252044229677</v>
      </c>
      <c r="BG20">
        <v>1.239859324175469</v>
      </c>
      <c r="BH20">
        <v>2251</v>
      </c>
      <c r="BI20">
        <v>1815.528549173883</v>
      </c>
      <c r="BJ20">
        <v>1.6190819071800839</v>
      </c>
      <c r="BK20">
        <v>345</v>
      </c>
      <c r="BL20">
        <v>213.083722614675</v>
      </c>
      <c r="BM20">
        <v>1.545525708438831</v>
      </c>
      <c r="BN20">
        <v>403</v>
      </c>
      <c r="BO20">
        <v>260.75269909749937</v>
      </c>
      <c r="BP20">
        <v>1.6155185838528829</v>
      </c>
      <c r="BQ20">
        <v>18</v>
      </c>
      <c r="BR20">
        <v>11.141933110463791</v>
      </c>
      <c r="BS20">
        <v>1.2881257088125651</v>
      </c>
      <c r="BT20">
        <v>20</v>
      </c>
      <c r="BU20">
        <v>15.526434930358331</v>
      </c>
    </row>
    <row r="21" spans="1:73" hidden="1" x14ac:dyDescent="0.45">
      <c r="A21" s="1">
        <v>426</v>
      </c>
      <c r="B21" s="19" t="s">
        <v>449</v>
      </c>
      <c r="C21" s="24" t="s">
        <v>439</v>
      </c>
      <c r="D21">
        <v>0.94170658301694776</v>
      </c>
      <c r="E21">
        <v>128</v>
      </c>
      <c r="F21">
        <v>135.92344187499049</v>
      </c>
      <c r="G21">
        <v>67</v>
      </c>
      <c r="H21">
        <f>(Table1[[#This Row],[xWins]]*3+Table1[[#This Row],[xDraws]])/Table1[[#This Row],[Matches]]</f>
        <v>2.0287080876864252</v>
      </c>
      <c r="I21">
        <f>Table1[[#This Row],[Wins]]*3+Table1[[#This Row],[Draws]]</f>
        <v>128</v>
      </c>
      <c r="J21">
        <f>Table1[[#This Row],[xWins]]*3+Table1[[#This Row],[xDraws]]</f>
        <v>135.92344187499049</v>
      </c>
      <c r="K21">
        <v>0.91427373513497434</v>
      </c>
      <c r="L21">
        <v>1.171153699112937</v>
      </c>
      <c r="M21">
        <v>1.081970177328861</v>
      </c>
      <c r="N21">
        <v>37</v>
      </c>
      <c r="O21">
        <v>17</v>
      </c>
      <c r="P21">
        <v>13</v>
      </c>
      <c r="Q21">
        <v>40.469280236446558</v>
      </c>
      <c r="R21">
        <v>14.515601165650811</v>
      </c>
      <c r="S21">
        <v>12.01511859790263</v>
      </c>
      <c r="T21">
        <v>51</v>
      </c>
      <c r="U21">
        <v>69.300715308894752</v>
      </c>
      <c r="V21">
        <v>-18.776832742059899</v>
      </c>
      <c r="W21">
        <v>0.47611743316515032</v>
      </c>
      <c r="X21">
        <v>0.85642080215312499</v>
      </c>
      <c r="Y21">
        <v>0.99225524556454348</v>
      </c>
      <c r="Z21">
        <f>Table1[[#This Row],[xGoalsF]]/Table1[[#This Row],[Matches]]</f>
        <v>1.951893026000894</v>
      </c>
      <c r="AA21">
        <f>Table1[[#This Row],[xGoalsA]]/Table1[[#This Row],[Matches]]</f>
        <v>0.91755399153977835</v>
      </c>
      <c r="AB21">
        <v>112</v>
      </c>
      <c r="AC21">
        <v>130.7768327420599</v>
      </c>
      <c r="AD21">
        <v>61</v>
      </c>
      <c r="AE21">
        <v>61.47611743316515</v>
      </c>
      <c r="AF21">
        <f>Table1[[#This Row],[SHGoalsF]]/Table1[[#This Row],[xSHGoalsF]]</f>
        <v>1.0291310039915713</v>
      </c>
      <c r="AG21">
        <v>75</v>
      </c>
      <c r="AH21">
        <v>72.877019261013587</v>
      </c>
      <c r="AI21">
        <f>Table1[[#This Row],[SHGoalsA]]/Table1[[#This Row],[xSHGoalsA]]</f>
        <v>1.1374726704770834</v>
      </c>
      <c r="AJ21">
        <v>-39</v>
      </c>
      <c r="AK21">
        <v>-34.286538052507638</v>
      </c>
      <c r="AL21">
        <f>Table1[[#This Row],[HTGoalsF]]/Table1[[#This Row],[xHTGoalsF]]</f>
        <v>0.63903487378438739</v>
      </c>
      <c r="AM21">
        <v>37</v>
      </c>
      <c r="AN21">
        <v>57.899813481046309</v>
      </c>
      <c r="AO21">
        <f>Table1[[#This Row],[HTGoalsA]]/Table1[[#This Row],[xHTGoalsA]]</f>
        <v>0.80913351736697514</v>
      </c>
      <c r="AP21">
        <v>22</v>
      </c>
      <c r="AQ21">
        <v>27.18957938065752</v>
      </c>
      <c r="AR21">
        <v>0.71726233818856067</v>
      </c>
      <c r="AS21">
        <v>692</v>
      </c>
      <c r="AT21">
        <v>964.77949999109046</v>
      </c>
      <c r="AU21">
        <v>0.57697693611409495</v>
      </c>
      <c r="AV21">
        <v>363</v>
      </c>
      <c r="AW21">
        <v>629.14126593132687</v>
      </c>
      <c r="AX21">
        <v>0.83268078138028045</v>
      </c>
      <c r="AY21">
        <v>351</v>
      </c>
      <c r="AZ21">
        <v>421.53008433576463</v>
      </c>
      <c r="BA21">
        <v>0.70182787556437065</v>
      </c>
      <c r="BB21">
        <v>176</v>
      </c>
      <c r="BC21">
        <v>250.77373830224491</v>
      </c>
      <c r="BD21">
        <v>1.3908425004948151</v>
      </c>
      <c r="BE21">
        <v>1144</v>
      </c>
      <c r="BF21">
        <v>822.52303880058571</v>
      </c>
      <c r="BG21">
        <v>1.2000492146393931</v>
      </c>
      <c r="BH21">
        <v>1061</v>
      </c>
      <c r="BI21">
        <v>884.13040653405506</v>
      </c>
      <c r="BJ21">
        <v>1.5865798637830451</v>
      </c>
      <c r="BK21">
        <v>164</v>
      </c>
      <c r="BL21">
        <v>103.3669995085895</v>
      </c>
      <c r="BM21">
        <v>1.433040350231382</v>
      </c>
      <c r="BN21">
        <v>183</v>
      </c>
      <c r="BO21">
        <v>127.7005214615571</v>
      </c>
      <c r="BP21">
        <v>0.75483305886108309</v>
      </c>
      <c r="BQ21">
        <v>4</v>
      </c>
      <c r="BR21">
        <v>5.2991849695021722</v>
      </c>
      <c r="BS21">
        <v>1.1758112099258891</v>
      </c>
      <c r="BT21">
        <v>9</v>
      </c>
      <c r="BU21">
        <v>7.6542900118865722</v>
      </c>
    </row>
    <row r="22" spans="1:73" hidden="1" x14ac:dyDescent="0.45">
      <c r="A22" s="1">
        <v>332</v>
      </c>
      <c r="B22" s="19" t="s">
        <v>293</v>
      </c>
      <c r="C22" s="24" t="s">
        <v>379</v>
      </c>
      <c r="D22">
        <v>0.92194968756936424</v>
      </c>
      <c r="E22">
        <v>63</v>
      </c>
      <c r="F22">
        <v>68.333446878314717</v>
      </c>
      <c r="G22">
        <v>34</v>
      </c>
      <c r="H22">
        <f>(Table1[[#This Row],[xWins]]*3+Table1[[#This Row],[xDraws]])/Table1[[#This Row],[Matches]]</f>
        <v>2.0098072611269036</v>
      </c>
      <c r="I22">
        <f>Table1[[#This Row],[Wins]]*3+Table1[[#This Row],[Draws]]</f>
        <v>63</v>
      </c>
      <c r="J22">
        <f>Table1[[#This Row],[xWins]]*3+Table1[[#This Row],[xDraws]]</f>
        <v>68.333446878314717</v>
      </c>
      <c r="K22">
        <v>0.93844399095300335</v>
      </c>
      <c r="L22">
        <v>0.79003437416014932</v>
      </c>
      <c r="M22">
        <v>1.461249244070135</v>
      </c>
      <c r="N22">
        <v>19</v>
      </c>
      <c r="O22">
        <v>6</v>
      </c>
      <c r="P22">
        <v>9</v>
      </c>
      <c r="Q22">
        <v>20.246280207628828</v>
      </c>
      <c r="R22">
        <v>7.5946062554282339</v>
      </c>
      <c r="S22">
        <v>6.1591135369429377</v>
      </c>
      <c r="T22">
        <v>37</v>
      </c>
      <c r="U22">
        <v>30.781401515578811</v>
      </c>
      <c r="V22">
        <v>21.425837305360179</v>
      </c>
      <c r="W22">
        <v>-15.20723882093899</v>
      </c>
      <c r="X22">
        <v>1.3424070955598351</v>
      </c>
      <c r="Y22">
        <v>1.4783239409527791</v>
      </c>
      <c r="Z22">
        <f>Table1[[#This Row],[xGoalsF]]/Table1[[#This Row],[Matches]]</f>
        <v>1.8404165498423475</v>
      </c>
      <c r="AA22">
        <f>Table1[[#This Row],[xGoalsA]]/Table1[[#This Row],[Matches]]</f>
        <v>0.93508121114885323</v>
      </c>
      <c r="AB22">
        <v>84</v>
      </c>
      <c r="AC22">
        <v>62.574162694639817</v>
      </c>
      <c r="AD22">
        <v>47</v>
      </c>
      <c r="AE22">
        <v>31.79276117906101</v>
      </c>
      <c r="AF22">
        <f>Table1[[#This Row],[SHGoalsF]]/Table1[[#This Row],[xSHGoalsF]]</f>
        <v>1.450135592694378</v>
      </c>
      <c r="AG22">
        <v>51</v>
      </c>
      <c r="AH22">
        <v>35.169125050741691</v>
      </c>
      <c r="AI22">
        <f>Table1[[#This Row],[SHGoalsA]]/Table1[[#This Row],[xSHGoalsA]]</f>
        <v>1.5679700421000906</v>
      </c>
      <c r="AJ22">
        <v>-28</v>
      </c>
      <c r="AK22">
        <v>-17.857484038724149</v>
      </c>
      <c r="AL22">
        <f>Table1[[#This Row],[HTGoalsF]]/Table1[[#This Row],[xHTGoalsF]]</f>
        <v>1.2041581708006746</v>
      </c>
      <c r="AM22">
        <v>33</v>
      </c>
      <c r="AN22">
        <v>27.40503764389813</v>
      </c>
      <c r="AO22">
        <f>Table1[[#This Row],[HTGoalsA]]/Table1[[#This Row],[xHTGoalsA]]</f>
        <v>1.3634461524272714</v>
      </c>
      <c r="AP22">
        <v>19</v>
      </c>
      <c r="AQ22">
        <v>13.93527714033686</v>
      </c>
      <c r="AR22">
        <v>1.152958128708943</v>
      </c>
      <c r="AS22">
        <v>547</v>
      </c>
      <c r="AT22">
        <v>474.43179971550109</v>
      </c>
      <c r="AU22">
        <v>1.300639019723844</v>
      </c>
      <c r="AV22">
        <v>422</v>
      </c>
      <c r="AW22">
        <v>324.45589714016143</v>
      </c>
      <c r="AX22">
        <v>1.0845701341803251</v>
      </c>
      <c r="AY22">
        <v>223</v>
      </c>
      <c r="AZ22">
        <v>205.6114150409779</v>
      </c>
      <c r="BA22">
        <v>0.99749769305975056</v>
      </c>
      <c r="BB22">
        <v>128</v>
      </c>
      <c r="BC22">
        <v>128.32109877604771</v>
      </c>
      <c r="BD22">
        <v>1.16833433396342</v>
      </c>
      <c r="BE22">
        <v>499</v>
      </c>
      <c r="BF22">
        <v>427.10377115017121</v>
      </c>
      <c r="BG22">
        <v>1.1448669121360211</v>
      </c>
      <c r="BH22">
        <v>521</v>
      </c>
      <c r="BI22">
        <v>455.07472919096858</v>
      </c>
      <c r="BJ22">
        <v>1.4424337258102129</v>
      </c>
      <c r="BK22">
        <v>77</v>
      </c>
      <c r="BL22">
        <v>53.382001974994857</v>
      </c>
      <c r="BM22">
        <v>1.1878253661942599</v>
      </c>
      <c r="BN22">
        <v>78</v>
      </c>
      <c r="BO22">
        <v>65.666218469393812</v>
      </c>
      <c r="BP22">
        <v>1.4137459840625239</v>
      </c>
      <c r="BQ22">
        <v>4</v>
      </c>
      <c r="BR22">
        <v>2.8293625906583642</v>
      </c>
      <c r="BS22">
        <v>0.74656028219434833</v>
      </c>
      <c r="BT22">
        <v>3</v>
      </c>
      <c r="BU22">
        <v>4.018429685520057</v>
      </c>
    </row>
    <row r="23" spans="1:73" hidden="1" x14ac:dyDescent="0.45">
      <c r="A23" s="1">
        <v>198</v>
      </c>
      <c r="B23" s="19" t="s">
        <v>269</v>
      </c>
      <c r="C23" s="28" t="s">
        <v>258</v>
      </c>
      <c r="D23">
        <v>1.0907893471532</v>
      </c>
      <c r="E23">
        <v>771</v>
      </c>
      <c r="F23">
        <v>706.82758500731313</v>
      </c>
      <c r="G23">
        <v>329</v>
      </c>
      <c r="H23">
        <f>(Table1[[#This Row],[xWins]]*3+Table1[[#This Row],[xDraws]])/Table1[[#This Row],[Matches]]</f>
        <v>2.1484121124842344</v>
      </c>
      <c r="I23">
        <f>Table1[[#This Row],[Wins]]*3+Table1[[#This Row],[Draws]]</f>
        <v>771</v>
      </c>
      <c r="J23">
        <f>Table1[[#This Row],[xWins]]*3+Table1[[#This Row],[xDraws]]</f>
        <v>706.82758500731313</v>
      </c>
      <c r="K23">
        <v>1.1327684785637031</v>
      </c>
      <c r="L23">
        <v>0.700031946105243</v>
      </c>
      <c r="M23">
        <v>0.83895071196924231</v>
      </c>
      <c r="N23">
        <v>241</v>
      </c>
      <c r="O23">
        <v>48</v>
      </c>
      <c r="P23">
        <v>40</v>
      </c>
      <c r="Q23">
        <v>212.75309523582141</v>
      </c>
      <c r="R23">
        <v>68.568299299848903</v>
      </c>
      <c r="S23">
        <v>47.678605464329692</v>
      </c>
      <c r="T23">
        <v>416</v>
      </c>
      <c r="U23">
        <v>396.10901221991378</v>
      </c>
      <c r="V23">
        <v>-20.028589466544421</v>
      </c>
      <c r="W23">
        <v>39.919577246630581</v>
      </c>
      <c r="X23">
        <v>0.97041692215342679</v>
      </c>
      <c r="Y23">
        <v>0.85789677729870861</v>
      </c>
      <c r="Z23">
        <f>Table1[[#This Row],[xGoalsF]]/Table1[[#This Row],[Matches]]</f>
        <v>2.0578376579530224</v>
      </c>
      <c r="AA23">
        <f>Table1[[#This Row],[xGoalsA]]/Table1[[#This Row],[Matches]]</f>
        <v>0.85385889740617193</v>
      </c>
      <c r="AB23">
        <v>657</v>
      </c>
      <c r="AC23">
        <v>677.02858946654442</v>
      </c>
      <c r="AD23">
        <v>241</v>
      </c>
      <c r="AE23">
        <v>280.91957724663058</v>
      </c>
      <c r="AF23">
        <f>Table1[[#This Row],[SHGoalsF]]/Table1[[#This Row],[xSHGoalsF]]</f>
        <v>0.9490565450497801</v>
      </c>
      <c r="AG23">
        <v>359</v>
      </c>
      <c r="AH23">
        <v>378.27040113944912</v>
      </c>
      <c r="AI23">
        <f>Table1[[#This Row],[SHGoalsA]]/Table1[[#This Row],[xSHGoalsA]]</f>
        <v>0.93435322417572808</v>
      </c>
      <c r="AJ23">
        <v>-146</v>
      </c>
      <c r="AK23">
        <v>-156.25782222649141</v>
      </c>
      <c r="AL23">
        <f>Table1[[#This Row],[HTGoalsF]]/Table1[[#This Row],[xHTGoalsF]]</f>
        <v>0.99746220068028624</v>
      </c>
      <c r="AM23">
        <v>298</v>
      </c>
      <c r="AN23">
        <v>298.75818832709541</v>
      </c>
      <c r="AO23">
        <f>Table1[[#This Row],[HTGoalsA]]/Table1[[#This Row],[xHTGoalsA]]</f>
        <v>0.76206210946294439</v>
      </c>
      <c r="AP23">
        <v>95</v>
      </c>
      <c r="AQ23">
        <v>124.6617550201391</v>
      </c>
      <c r="AR23">
        <v>0.99370216332613603</v>
      </c>
      <c r="AS23">
        <v>4861</v>
      </c>
      <c r="AT23">
        <v>4891.807806605937</v>
      </c>
      <c r="AU23">
        <v>1.0415046308766549</v>
      </c>
      <c r="AV23">
        <v>3096</v>
      </c>
      <c r="AW23">
        <v>2972.6224043709099</v>
      </c>
      <c r="AX23">
        <v>0.92226497546767583</v>
      </c>
      <c r="AY23">
        <v>1984</v>
      </c>
      <c r="AZ23">
        <v>2151.225572665734</v>
      </c>
      <c r="BA23">
        <v>0.91358575947488396</v>
      </c>
      <c r="BB23">
        <v>1075</v>
      </c>
      <c r="BC23">
        <v>1176.6820890661591</v>
      </c>
      <c r="BD23">
        <v>1.087373717064118</v>
      </c>
      <c r="BE23">
        <v>4351</v>
      </c>
      <c r="BF23">
        <v>4001.3841899246868</v>
      </c>
      <c r="BG23">
        <v>1.065926396030431</v>
      </c>
      <c r="BH23">
        <v>4648</v>
      </c>
      <c r="BI23">
        <v>4360.5262214252407</v>
      </c>
      <c r="BJ23">
        <v>1.3359506363296181</v>
      </c>
      <c r="BK23">
        <v>664</v>
      </c>
      <c r="BL23">
        <v>497.02435250472212</v>
      </c>
      <c r="BM23">
        <v>1.2912475302582589</v>
      </c>
      <c r="BN23">
        <v>821</v>
      </c>
      <c r="BO23">
        <v>635.81922192392813</v>
      </c>
      <c r="BP23">
        <v>1.130526634217496</v>
      </c>
      <c r="BQ23">
        <v>28</v>
      </c>
      <c r="BR23">
        <v>24.767218349862642</v>
      </c>
      <c r="BS23">
        <v>1.453789116952479</v>
      </c>
      <c r="BT23">
        <v>55</v>
      </c>
      <c r="BU23">
        <v>37.832172052088488</v>
      </c>
    </row>
    <row r="24" spans="1:73" hidden="1" x14ac:dyDescent="0.45">
      <c r="A24" s="1">
        <v>69</v>
      </c>
      <c r="B24" s="20" t="s">
        <v>135</v>
      </c>
      <c r="C24" s="24" t="s">
        <v>117</v>
      </c>
      <c r="D24">
        <v>0.96474660872174467</v>
      </c>
      <c r="E24">
        <v>239</v>
      </c>
      <c r="F24">
        <v>247.73344403528569</v>
      </c>
      <c r="G24">
        <v>125</v>
      </c>
      <c r="H24">
        <f>(Table1[[#This Row],[xWins]]*3+Table1[[#This Row],[xDraws]])/Table1[[#This Row],[Matches]]</f>
        <v>1.9818675522822855</v>
      </c>
      <c r="I24">
        <f>Table1[[#This Row],[Wins]]*3+Table1[[#This Row],[Draws]]</f>
        <v>239</v>
      </c>
      <c r="J24">
        <f>Table1[[#This Row],[xWins]]*3+Table1[[#This Row],[xDraws]]</f>
        <v>247.73344403528569</v>
      </c>
      <c r="K24">
        <v>0.94270483753613954</v>
      </c>
      <c r="L24">
        <v>1.161384973208152</v>
      </c>
      <c r="M24">
        <v>1.008713970968862</v>
      </c>
      <c r="N24">
        <v>70</v>
      </c>
      <c r="O24">
        <v>29</v>
      </c>
      <c r="P24">
        <v>26</v>
      </c>
      <c r="Q24">
        <v>74.254419000280649</v>
      </c>
      <c r="R24">
        <v>24.97018703444375</v>
      </c>
      <c r="S24">
        <v>25.775393965275601</v>
      </c>
      <c r="T24">
        <v>115</v>
      </c>
      <c r="U24">
        <v>113.08930442412471</v>
      </c>
      <c r="V24">
        <v>26.131384077929429</v>
      </c>
      <c r="W24">
        <v>-24.220688502054099</v>
      </c>
      <c r="X24">
        <v>1.111259582193816</v>
      </c>
      <c r="Y24">
        <v>1.1988900101677999</v>
      </c>
      <c r="Z24">
        <f>Table1[[#This Row],[xGoalsF]]/Table1[[#This Row],[Matches]]</f>
        <v>1.8789489273765647</v>
      </c>
      <c r="AA24">
        <f>Table1[[#This Row],[xGoalsA]]/Table1[[#This Row],[Matches]]</f>
        <v>0.97423449198356715</v>
      </c>
      <c r="AB24">
        <v>261</v>
      </c>
      <c r="AC24">
        <v>234.8686159220706</v>
      </c>
      <c r="AD24">
        <v>146</v>
      </c>
      <c r="AE24">
        <v>121.7793114979459</v>
      </c>
      <c r="AF24">
        <f>Table1[[#This Row],[SHGoalsF]]/Table1[[#This Row],[xSHGoalsF]]</f>
        <v>1.083601477807441</v>
      </c>
      <c r="AG24">
        <v>142</v>
      </c>
      <c r="AH24">
        <v>131.0444872106697</v>
      </c>
      <c r="AI24">
        <f>Table1[[#This Row],[SHGoalsA]]/Table1[[#This Row],[xSHGoalsA]]</f>
        <v>1.1595046764518004</v>
      </c>
      <c r="AJ24">
        <v>-79</v>
      </c>
      <c r="AK24">
        <v>-68.13254107930625</v>
      </c>
      <c r="AL24">
        <f>Table1[[#This Row],[HTGoalsF]]/Table1[[#This Row],[xHTGoalsF]]</f>
        <v>1.1461690213725111</v>
      </c>
      <c r="AM24">
        <v>119</v>
      </c>
      <c r="AN24">
        <v>103.8241287114009</v>
      </c>
      <c r="AO24">
        <f>Table1[[#This Row],[HTGoalsA]]/Table1[[#This Row],[xHTGoalsA]]</f>
        <v>1.2489102228737474</v>
      </c>
      <c r="AP24">
        <v>67</v>
      </c>
      <c r="AQ24">
        <v>53.646770418639647</v>
      </c>
      <c r="AR24">
        <v>1.1417445589130071</v>
      </c>
      <c r="AS24">
        <v>2014</v>
      </c>
      <c r="AT24">
        <v>1763.967241426943</v>
      </c>
      <c r="AU24">
        <v>1.182688045716906</v>
      </c>
      <c r="AV24">
        <v>1428</v>
      </c>
      <c r="AW24">
        <v>1207.41898522733</v>
      </c>
      <c r="AX24">
        <v>1.037195307218262</v>
      </c>
      <c r="AY24">
        <v>796</v>
      </c>
      <c r="AZ24">
        <v>767.45430148045762</v>
      </c>
      <c r="BA24">
        <v>1.0974406917963571</v>
      </c>
      <c r="BB24">
        <v>531</v>
      </c>
      <c r="BC24">
        <v>483.85302638161448</v>
      </c>
      <c r="BD24">
        <v>0.86438575992259881</v>
      </c>
      <c r="BE24">
        <v>1338</v>
      </c>
      <c r="BF24">
        <v>1547.919993637807</v>
      </c>
      <c r="BG24">
        <v>0.86767384079129306</v>
      </c>
      <c r="BH24">
        <v>1431</v>
      </c>
      <c r="BI24">
        <v>1649.2372280060561</v>
      </c>
      <c r="BJ24">
        <v>0.78973123060600858</v>
      </c>
      <c r="BK24">
        <v>155</v>
      </c>
      <c r="BL24">
        <v>196.26930529397839</v>
      </c>
      <c r="BM24">
        <v>0.74224161313507786</v>
      </c>
      <c r="BN24">
        <v>175</v>
      </c>
      <c r="BO24">
        <v>235.77228344936839</v>
      </c>
      <c r="BP24">
        <v>1.362521692771453</v>
      </c>
      <c r="BQ24">
        <v>14</v>
      </c>
      <c r="BR24">
        <v>10.275065765392061</v>
      </c>
      <c r="BS24">
        <v>0.77952290164027427</v>
      </c>
      <c r="BT24">
        <v>11</v>
      </c>
      <c r="BU24">
        <v>14.11119542075514</v>
      </c>
    </row>
    <row r="25" spans="1:73" hidden="1" x14ac:dyDescent="0.45">
      <c r="A25" s="1">
        <v>77</v>
      </c>
      <c r="B25" s="20" t="s">
        <v>144</v>
      </c>
      <c r="C25" t="s">
        <v>140</v>
      </c>
      <c r="D25">
        <v>0.84867978505737818</v>
      </c>
      <c r="E25">
        <v>84</v>
      </c>
      <c r="F25">
        <v>98.977260303567689</v>
      </c>
      <c r="G25">
        <v>50</v>
      </c>
      <c r="H25">
        <f>(Table1[[#This Row],[xWins]]*3+Table1[[#This Row],[xDraws]])/Table1[[#This Row],[Matches]]</f>
        <v>1.9795452060713539</v>
      </c>
      <c r="I25">
        <f>Table1[[#This Row],[Wins]]*3+Table1[[#This Row],[Draws]]</f>
        <v>84</v>
      </c>
      <c r="J25">
        <f>Table1[[#This Row],[xWins]]*3+Table1[[#This Row],[xDraws]]</f>
        <v>98.977260303567689</v>
      </c>
      <c r="K25">
        <v>0.78470239911471806</v>
      </c>
      <c r="L25">
        <v>1.357977854946504</v>
      </c>
      <c r="M25">
        <v>1.244337026768898</v>
      </c>
      <c r="N25">
        <v>23</v>
      </c>
      <c r="O25">
        <v>15</v>
      </c>
      <c r="P25">
        <v>12</v>
      </c>
      <c r="Q25">
        <v>29.310474934125391</v>
      </c>
      <c r="R25">
        <v>11.045835501191521</v>
      </c>
      <c r="S25">
        <v>9.6436895646830862</v>
      </c>
      <c r="T25">
        <v>39</v>
      </c>
      <c r="U25">
        <v>42.814665621269818</v>
      </c>
      <c r="V25">
        <v>-7.2517964778866428</v>
      </c>
      <c r="W25">
        <v>3.4371308566168182</v>
      </c>
      <c r="X25">
        <v>0.91964928388252676</v>
      </c>
      <c r="Y25">
        <v>0.92754344972916114</v>
      </c>
      <c r="Z25">
        <f>Table1[[#This Row],[xGoalsF]]/Table1[[#This Row],[Matches]]</f>
        <v>1.805035929557733</v>
      </c>
      <c r="AA25">
        <f>Table1[[#This Row],[xGoalsA]]/Table1[[#This Row],[Matches]]</f>
        <v>0.94874261713233632</v>
      </c>
      <c r="AB25">
        <v>83</v>
      </c>
      <c r="AC25">
        <v>90.251796477886643</v>
      </c>
      <c r="AD25">
        <v>44</v>
      </c>
      <c r="AE25">
        <v>47.437130856616818</v>
      </c>
      <c r="AF25">
        <f>Table1[[#This Row],[SHGoalsF]]/Table1[[#This Row],[xSHGoalsF]]</f>
        <v>0.80883952352787281</v>
      </c>
      <c r="AG25">
        <v>41</v>
      </c>
      <c r="AH25">
        <v>50.689906721140993</v>
      </c>
      <c r="AI25">
        <f>Table1[[#This Row],[SHGoalsA]]/Table1[[#This Row],[xSHGoalsA]]</f>
        <v>1.0168273894262911</v>
      </c>
      <c r="AJ25">
        <v>-27</v>
      </c>
      <c r="AK25">
        <v>-26.5531793112239</v>
      </c>
      <c r="AL25">
        <f>Table1[[#This Row],[HTGoalsF]]/Table1[[#This Row],[xHTGoalsF]]</f>
        <v>1.0616277497926809</v>
      </c>
      <c r="AM25">
        <v>42</v>
      </c>
      <c r="AN25">
        <v>39.56188975674565</v>
      </c>
      <c r="AO25">
        <f>Table1[[#This Row],[HTGoalsA]]/Table1[[#This Row],[xHTGoalsA]]</f>
        <v>0.81402219130077724</v>
      </c>
      <c r="AP25">
        <v>17</v>
      </c>
      <c r="AQ25">
        <v>20.883951545392922</v>
      </c>
      <c r="AR25">
        <v>0.88764387804363221</v>
      </c>
      <c r="AS25">
        <v>614</v>
      </c>
      <c r="AT25">
        <v>691.7188471498913</v>
      </c>
      <c r="AU25">
        <v>0.8243146046471963</v>
      </c>
      <c r="AV25">
        <v>395</v>
      </c>
      <c r="AW25">
        <v>479.18597799084068</v>
      </c>
      <c r="AX25">
        <v>0.89137776308197969</v>
      </c>
      <c r="AY25">
        <v>268</v>
      </c>
      <c r="AZ25">
        <v>300.65816211678612</v>
      </c>
      <c r="BA25">
        <v>0.89738022905985615</v>
      </c>
      <c r="BB25">
        <v>173</v>
      </c>
      <c r="BC25">
        <v>192.78338701672101</v>
      </c>
      <c r="BD25">
        <v>1.0501025303364839</v>
      </c>
      <c r="BE25">
        <v>658</v>
      </c>
      <c r="BF25">
        <v>626.60547993266664</v>
      </c>
      <c r="BG25">
        <v>0.88651933464967803</v>
      </c>
      <c r="BH25">
        <v>591</v>
      </c>
      <c r="BI25">
        <v>666.65212692010027</v>
      </c>
      <c r="BJ25">
        <v>1.074369526826132</v>
      </c>
      <c r="BK25">
        <v>85</v>
      </c>
      <c r="BL25">
        <v>79.116168020051973</v>
      </c>
      <c r="BM25">
        <v>0.90028703300613011</v>
      </c>
      <c r="BN25">
        <v>86</v>
      </c>
      <c r="BO25">
        <v>95.525090162455356</v>
      </c>
      <c r="BP25">
        <v>1.6559953403863781</v>
      </c>
      <c r="BQ25">
        <v>7</v>
      </c>
      <c r="BR25">
        <v>4.2270650341122069</v>
      </c>
      <c r="BS25">
        <v>0.6876738490511366</v>
      </c>
      <c r="BT25">
        <v>4</v>
      </c>
      <c r="BU25">
        <v>5.816710938651025</v>
      </c>
    </row>
    <row r="26" spans="1:73" hidden="1" x14ac:dyDescent="0.45">
      <c r="A26" s="1">
        <v>3</v>
      </c>
      <c r="B26" s="20" t="s">
        <v>67</v>
      </c>
      <c r="C26" s="27" t="s">
        <v>64</v>
      </c>
      <c r="D26">
        <v>1.0059573568487781</v>
      </c>
      <c r="E26">
        <v>661</v>
      </c>
      <c r="F26">
        <v>657.08550715372519</v>
      </c>
      <c r="G26">
        <v>333</v>
      </c>
      <c r="H26">
        <f>(Table1[[#This Row],[xWins]]*3+Table1[[#This Row],[xDraws]])/Table1[[#This Row],[Matches]]</f>
        <v>1.9732297512123875</v>
      </c>
      <c r="I26">
        <f>Table1[[#This Row],[Wins]]*3+Table1[[#This Row],[Draws]]</f>
        <v>661</v>
      </c>
      <c r="J26">
        <f>Table1[[#This Row],[xWins]]*3+Table1[[#This Row],[xDraws]]</f>
        <v>657.08550715372508</v>
      </c>
      <c r="K26">
        <v>0.99485742732384885</v>
      </c>
      <c r="L26">
        <v>1.096049165079017</v>
      </c>
      <c r="M26">
        <v>0.91019244668224697</v>
      </c>
      <c r="N26">
        <v>194</v>
      </c>
      <c r="O26">
        <v>79</v>
      </c>
      <c r="P26">
        <v>60</v>
      </c>
      <c r="Q26">
        <v>195.00281615412669</v>
      </c>
      <c r="R26">
        <v>72.077058691344973</v>
      </c>
      <c r="S26">
        <v>65.92012515452825</v>
      </c>
      <c r="T26">
        <v>311</v>
      </c>
      <c r="U26">
        <v>303.49380973859098</v>
      </c>
      <c r="V26">
        <v>53.984527856590383</v>
      </c>
      <c r="W26">
        <v>-46.478337595181422</v>
      </c>
      <c r="X26">
        <v>1.0869294410174111</v>
      </c>
      <c r="Y26">
        <v>1.1463784777491011</v>
      </c>
      <c r="Z26">
        <f>Table1[[#This Row],[xGoalsF]]/Table1[[#This Row],[Matches]]</f>
        <v>1.864911327757987</v>
      </c>
      <c r="AA26">
        <f>Table1[[#This Row],[xGoalsA]]/Table1[[#This Row],[Matches]]</f>
        <v>0.95351850572017594</v>
      </c>
      <c r="AB26">
        <v>675</v>
      </c>
      <c r="AC26">
        <v>621.01547214340962</v>
      </c>
      <c r="AD26">
        <v>364</v>
      </c>
      <c r="AE26">
        <v>317.52166240481858</v>
      </c>
      <c r="AF26">
        <f>Table1[[#This Row],[SHGoalsF]]/Table1[[#This Row],[xSHGoalsF]]</f>
        <v>1.0316292746090361</v>
      </c>
      <c r="AG26">
        <v>358</v>
      </c>
      <c r="AH26">
        <v>347.02388620725583</v>
      </c>
      <c r="AI26">
        <f>Table1[[#This Row],[SHGoalsA]]/Table1[[#This Row],[xSHGoalsA]]</f>
        <v>1.1039839652823478</v>
      </c>
      <c r="AJ26">
        <v>-196</v>
      </c>
      <c r="AK26">
        <v>-177.53881049338639</v>
      </c>
      <c r="AL26">
        <f>Table1[[#This Row],[HTGoalsF]]/Table1[[#This Row],[xHTGoalsF]]</f>
        <v>1.1569698351024107</v>
      </c>
      <c r="AM26">
        <v>317</v>
      </c>
      <c r="AN26">
        <v>273.99158593615391</v>
      </c>
      <c r="AO26">
        <f>Table1[[#This Row],[HTGoalsA]]/Table1[[#This Row],[xHTGoalsA]]</f>
        <v>1.2001470016219871</v>
      </c>
      <c r="AP26">
        <v>168</v>
      </c>
      <c r="AQ26">
        <v>139.98285191143219</v>
      </c>
      <c r="AR26">
        <v>1.1623038793042191</v>
      </c>
      <c r="AS26">
        <v>5428</v>
      </c>
      <c r="AT26">
        <v>4670.0351746647557</v>
      </c>
      <c r="AU26">
        <v>0.99627326406002581</v>
      </c>
      <c r="AV26">
        <v>3177</v>
      </c>
      <c r="AW26">
        <v>3188.884129092301</v>
      </c>
      <c r="AX26">
        <v>1.0448177803886081</v>
      </c>
      <c r="AY26">
        <v>2127</v>
      </c>
      <c r="AZ26">
        <v>2035.7616800978331</v>
      </c>
      <c r="BA26">
        <v>0.92420078641811376</v>
      </c>
      <c r="BB26">
        <v>1187</v>
      </c>
      <c r="BC26">
        <v>1284.3529430443421</v>
      </c>
      <c r="BD26">
        <v>0.79697160100655462</v>
      </c>
      <c r="BE26">
        <v>3295</v>
      </c>
      <c r="BF26">
        <v>4134.4007689088294</v>
      </c>
      <c r="BG26">
        <v>0.76318123255421577</v>
      </c>
      <c r="BH26">
        <v>3366</v>
      </c>
      <c r="BI26">
        <v>4410.4858144043556</v>
      </c>
      <c r="BJ26">
        <v>0.84182184227989765</v>
      </c>
      <c r="BK26">
        <v>439</v>
      </c>
      <c r="BL26">
        <v>521.48801320129769</v>
      </c>
      <c r="BM26">
        <v>0.859104525766756</v>
      </c>
      <c r="BN26">
        <v>542</v>
      </c>
      <c r="BO26">
        <v>630.88947123897606</v>
      </c>
      <c r="BP26">
        <v>0.46781154096340422</v>
      </c>
      <c r="BQ26">
        <v>13</v>
      </c>
      <c r="BR26">
        <v>27.78896812427498</v>
      </c>
      <c r="BS26">
        <v>0.49986617457405957</v>
      </c>
      <c r="BT26">
        <v>19</v>
      </c>
      <c r="BU26">
        <v>38.010173455305448</v>
      </c>
    </row>
    <row r="27" spans="1:73" hidden="1" x14ac:dyDescent="0.45">
      <c r="A27" s="1">
        <v>9</v>
      </c>
      <c r="B27" s="20" t="s">
        <v>73</v>
      </c>
      <c r="C27" s="27" t="s">
        <v>64</v>
      </c>
      <c r="D27">
        <v>0.97998119144342644</v>
      </c>
      <c r="E27">
        <v>662</v>
      </c>
      <c r="F27">
        <v>675.52316899565392</v>
      </c>
      <c r="G27">
        <v>342</v>
      </c>
      <c r="H27">
        <f>(Table1[[#This Row],[xWins]]*3+Table1[[#This Row],[xDraws]])/Table1[[#This Row],[Matches]]</f>
        <v>1.9752139444317367</v>
      </c>
      <c r="I27">
        <f>Table1[[#This Row],[Wins]]*3+Table1[[#This Row],[Draws]]</f>
        <v>662</v>
      </c>
      <c r="J27">
        <f>Table1[[#This Row],[xWins]]*3+Table1[[#This Row],[xDraws]]</f>
        <v>675.52316899565392</v>
      </c>
      <c r="K27">
        <v>0.98026307566691373</v>
      </c>
      <c r="L27">
        <v>0.97774710347194849</v>
      </c>
      <c r="M27">
        <v>1.0848359491756401</v>
      </c>
      <c r="N27">
        <v>196</v>
      </c>
      <c r="O27">
        <v>74</v>
      </c>
      <c r="P27">
        <v>72</v>
      </c>
      <c r="Q27">
        <v>199.94632549701319</v>
      </c>
      <c r="R27">
        <v>75.684192504614316</v>
      </c>
      <c r="S27">
        <v>66.369481998372493</v>
      </c>
      <c r="T27">
        <v>264</v>
      </c>
      <c r="U27">
        <v>309.57552588694449</v>
      </c>
      <c r="V27">
        <v>-20.36521822380632</v>
      </c>
      <c r="W27">
        <v>-25.21030766313822</v>
      </c>
      <c r="X27">
        <v>0.96794722524985199</v>
      </c>
      <c r="Y27">
        <v>1.0773821525239391</v>
      </c>
      <c r="Z27">
        <f>Table1[[#This Row],[xGoalsF]]/Table1[[#This Row],[Matches]]</f>
        <v>1.8577930357421237</v>
      </c>
      <c r="AA27">
        <f>Table1[[#This Row],[xGoalsA]]/Table1[[#This Row],[Matches]]</f>
        <v>0.95260143958146715</v>
      </c>
      <c r="AB27">
        <v>615</v>
      </c>
      <c r="AC27">
        <v>635.36521822380632</v>
      </c>
      <c r="AD27">
        <v>351</v>
      </c>
      <c r="AE27">
        <v>325.78969233686178</v>
      </c>
      <c r="AF27">
        <f>Table1[[#This Row],[SHGoalsF]]/Table1[[#This Row],[xSHGoalsF]]</f>
        <v>0.92123305039875569</v>
      </c>
      <c r="AG27">
        <v>327</v>
      </c>
      <c r="AH27">
        <v>354.9590408838003</v>
      </c>
      <c r="AI27">
        <f>Table1[[#This Row],[SHGoalsA]]/Table1[[#This Row],[xSHGoalsA]]</f>
        <v>1.088868730043911</v>
      </c>
      <c r="AJ27">
        <v>-198</v>
      </c>
      <c r="AK27">
        <v>-181.84010114058029</v>
      </c>
      <c r="AL27">
        <f>Table1[[#This Row],[HTGoalsF]]/Table1[[#This Row],[xHTGoalsF]]</f>
        <v>1.0270815098726804</v>
      </c>
      <c r="AM27">
        <v>288</v>
      </c>
      <c r="AN27">
        <v>280.40617734000602</v>
      </c>
      <c r="AO27">
        <f>Table1[[#This Row],[HTGoalsA]]/Table1[[#This Row],[xHTGoalsA]]</f>
        <v>1.0628720702053123</v>
      </c>
      <c r="AP27">
        <v>153</v>
      </c>
      <c r="AQ27">
        <v>143.9495911962814</v>
      </c>
      <c r="AR27">
        <v>1.1101489967615501</v>
      </c>
      <c r="AS27">
        <v>5326</v>
      </c>
      <c r="AT27">
        <v>4797.5542161787635</v>
      </c>
      <c r="AU27">
        <v>1.049383064290464</v>
      </c>
      <c r="AV27">
        <v>3440</v>
      </c>
      <c r="AW27">
        <v>3278.1165592051379</v>
      </c>
      <c r="AX27">
        <v>0.95625907299600577</v>
      </c>
      <c r="AY27">
        <v>2001</v>
      </c>
      <c r="AZ27">
        <v>2092.5291654810349</v>
      </c>
      <c r="BA27">
        <v>0.96188541074452716</v>
      </c>
      <c r="BB27">
        <v>1266</v>
      </c>
      <c r="BC27">
        <v>1316.1650918689779</v>
      </c>
      <c r="BD27">
        <v>0.82164964853884315</v>
      </c>
      <c r="BE27">
        <v>3496</v>
      </c>
      <c r="BF27">
        <v>4254.8548596314868</v>
      </c>
      <c r="BG27">
        <v>0.87349481668232765</v>
      </c>
      <c r="BH27">
        <v>3972</v>
      </c>
      <c r="BI27">
        <v>4547.2507954727062</v>
      </c>
      <c r="BJ27">
        <v>0.95473316350644344</v>
      </c>
      <c r="BK27">
        <v>513</v>
      </c>
      <c r="BL27">
        <v>537.32290823114135</v>
      </c>
      <c r="BM27">
        <v>1.0540855993448459</v>
      </c>
      <c r="BN27">
        <v>685</v>
      </c>
      <c r="BO27">
        <v>649.85234636138966</v>
      </c>
      <c r="BP27">
        <v>0.80747653419251786</v>
      </c>
      <c r="BQ27">
        <v>23</v>
      </c>
      <c r="BR27">
        <v>28.483799870419961</v>
      </c>
      <c r="BS27">
        <v>0.71476733601000086</v>
      </c>
      <c r="BT27">
        <v>28</v>
      </c>
      <c r="BU27">
        <v>39.173586409673639</v>
      </c>
    </row>
    <row r="28" spans="1:73" hidden="1" x14ac:dyDescent="0.45">
      <c r="A28" s="1">
        <v>121</v>
      </c>
      <c r="B28" s="20" t="s">
        <v>189</v>
      </c>
      <c r="C28" s="25" t="s">
        <v>160</v>
      </c>
      <c r="D28">
        <v>1.0770478843148239</v>
      </c>
      <c r="E28">
        <v>718</v>
      </c>
      <c r="F28">
        <v>666.63702743055285</v>
      </c>
      <c r="G28">
        <v>339</v>
      </c>
      <c r="H28">
        <f>(Table1[[#This Row],[xWins]]*3+Table1[[#This Row],[xDraws]])/Table1[[#This Row],[Matches]]</f>
        <v>1.9664809068747873</v>
      </c>
      <c r="I28">
        <f>Table1[[#This Row],[Wins]]*3+Table1[[#This Row],[Draws]]</f>
        <v>718</v>
      </c>
      <c r="J28">
        <f>Table1[[#This Row],[xWins]]*3+Table1[[#This Row],[xDraws]]</f>
        <v>666.63702743055285</v>
      </c>
      <c r="K28">
        <v>1.0891219781396</v>
      </c>
      <c r="L28">
        <v>0.98841570491508846</v>
      </c>
      <c r="M28">
        <v>0.74011395735983643</v>
      </c>
      <c r="N28">
        <v>213</v>
      </c>
      <c r="O28">
        <v>79</v>
      </c>
      <c r="P28">
        <v>47</v>
      </c>
      <c r="Q28">
        <v>195.57038079778641</v>
      </c>
      <c r="R28">
        <v>79.925885037193567</v>
      </c>
      <c r="S28">
        <v>63.503734165019999</v>
      </c>
      <c r="T28">
        <v>339</v>
      </c>
      <c r="U28">
        <v>311.68049562167101</v>
      </c>
      <c r="V28">
        <v>-66.558991672375669</v>
      </c>
      <c r="W28">
        <v>93.878496050704655</v>
      </c>
      <c r="X28">
        <v>0.89527487999621258</v>
      </c>
      <c r="Y28">
        <v>0.71014285543672662</v>
      </c>
      <c r="Z28">
        <f>Table1[[#This Row],[xGoalsF]]/Table1[[#This Row],[Matches]]</f>
        <v>1.8748052851692498</v>
      </c>
      <c r="AA28">
        <f>Table1[[#This Row],[xGoalsA]]/Table1[[#This Row],[Matches]]</f>
        <v>0.95539379365989585</v>
      </c>
      <c r="AB28">
        <v>569</v>
      </c>
      <c r="AC28">
        <v>635.55899167237567</v>
      </c>
      <c r="AD28">
        <v>230</v>
      </c>
      <c r="AE28">
        <v>323.87849605070471</v>
      </c>
      <c r="AF28">
        <f>Table1[[#This Row],[SHGoalsF]]/Table1[[#This Row],[xSHGoalsF]]</f>
        <v>0.93389435684411737</v>
      </c>
      <c r="AG28">
        <v>332</v>
      </c>
      <c r="AH28">
        <v>355.5005955083808</v>
      </c>
      <c r="AI28">
        <f>Table1[[#This Row],[SHGoalsA]]/Table1[[#This Row],[xSHGoalsA]]</f>
        <v>0.76128872858641039</v>
      </c>
      <c r="AJ28">
        <v>-138</v>
      </c>
      <c r="AK28">
        <v>-181.27156598816799</v>
      </c>
      <c r="AL28">
        <f>Table1[[#This Row],[HTGoalsF]]/Table1[[#This Row],[xHTGoalsF]]</f>
        <v>0.84625207901718813</v>
      </c>
      <c r="AM28">
        <v>237</v>
      </c>
      <c r="AN28">
        <v>280.05839616399493</v>
      </c>
      <c r="AO28">
        <f>Table1[[#This Row],[HTGoalsA]]/Table1[[#This Row],[xHTGoalsA]]</f>
        <v>0.64512993835331678</v>
      </c>
      <c r="AP28">
        <v>92</v>
      </c>
      <c r="AQ28">
        <v>142.60693006253661</v>
      </c>
      <c r="AR28">
        <v>0.866904863707467</v>
      </c>
      <c r="AS28">
        <v>4138</v>
      </c>
      <c r="AT28">
        <v>4773.3034768119014</v>
      </c>
      <c r="AU28">
        <v>1.0694324640874171</v>
      </c>
      <c r="AV28">
        <v>3470</v>
      </c>
      <c r="AW28">
        <v>3244.7116732715508</v>
      </c>
      <c r="AX28">
        <v>0.75529048027499346</v>
      </c>
      <c r="AY28">
        <v>1574</v>
      </c>
      <c r="AZ28">
        <v>2083.9664223318732</v>
      </c>
      <c r="BA28">
        <v>0.78530889894369682</v>
      </c>
      <c r="BB28">
        <v>1022</v>
      </c>
      <c r="BC28">
        <v>1301.3987252336899</v>
      </c>
      <c r="BD28">
        <v>1.1026161417382401</v>
      </c>
      <c r="BE28">
        <v>4645</v>
      </c>
      <c r="BF28">
        <v>4212.7081439940685</v>
      </c>
      <c r="BG28">
        <v>1.012501179823162</v>
      </c>
      <c r="BH28">
        <v>4548</v>
      </c>
      <c r="BI28">
        <v>4491.846617694142</v>
      </c>
      <c r="BJ28">
        <v>1.615411240134879</v>
      </c>
      <c r="BK28">
        <v>858</v>
      </c>
      <c r="BL28">
        <v>531.13410299680777</v>
      </c>
      <c r="BM28">
        <v>1.3013193792206801</v>
      </c>
      <c r="BN28">
        <v>837</v>
      </c>
      <c r="BO28">
        <v>643.19337233051385</v>
      </c>
      <c r="BP28">
        <v>1.147582620419618</v>
      </c>
      <c r="BQ28">
        <v>32</v>
      </c>
      <c r="BR28">
        <v>27.884702530872321</v>
      </c>
      <c r="BS28">
        <v>0.98014720622305207</v>
      </c>
      <c r="BT28">
        <v>38</v>
      </c>
      <c r="BU28">
        <v>38.769686592722223</v>
      </c>
    </row>
    <row r="29" spans="1:73" hidden="1" x14ac:dyDescent="0.45">
      <c r="A29" s="1">
        <v>89</v>
      </c>
      <c r="B29" s="20" t="s">
        <v>156</v>
      </c>
      <c r="C29" t="s">
        <v>140</v>
      </c>
      <c r="D29">
        <v>1.073808130423809</v>
      </c>
      <c r="E29">
        <v>76</v>
      </c>
      <c r="F29">
        <v>70.776145054893973</v>
      </c>
      <c r="G29">
        <v>36</v>
      </c>
      <c r="H29" s="32">
        <f>(Table1[[#This Row],[xWins]]*3+Table1[[#This Row],[xDraws]])/Table1[[#This Row],[Matches]]</f>
        <v>1.9660040293026104</v>
      </c>
      <c r="I29" s="32">
        <f>Table1[[#This Row],[Wins]]*3+Table1[[#This Row],[Draws]]</f>
        <v>76</v>
      </c>
      <c r="J29">
        <f>Table1[[#This Row],[xWins]]*3+Table1[[#This Row],[xDraws]]</f>
        <v>70.776145054893973</v>
      </c>
      <c r="K29">
        <v>1.1444778792356649</v>
      </c>
      <c r="L29">
        <v>0.50855894367099785</v>
      </c>
      <c r="M29">
        <v>1.116635785897109</v>
      </c>
      <c r="N29">
        <v>24</v>
      </c>
      <c r="O29">
        <v>4</v>
      </c>
      <c r="P29">
        <v>8</v>
      </c>
      <c r="Q29">
        <v>20.97026114303608</v>
      </c>
      <c r="R29">
        <v>7.8653616257857433</v>
      </c>
      <c r="S29">
        <v>7.1643772311781788</v>
      </c>
      <c r="T29">
        <v>50</v>
      </c>
      <c r="U29">
        <v>29.753741097237441</v>
      </c>
      <c r="V29">
        <v>27.602669672936681</v>
      </c>
      <c r="W29">
        <v>-7.3564107701741221</v>
      </c>
      <c r="X29">
        <v>1.4286306518103671</v>
      </c>
      <c r="Y29">
        <v>1.212345514241369</v>
      </c>
      <c r="Z29">
        <f>Table1[[#This Row],[xGoalsF]]/Table1[[#This Row],[Matches]]</f>
        <v>1.7888147313073144</v>
      </c>
      <c r="AA29">
        <f>Table1[[#This Row],[xGoalsA]]/Table1[[#This Row],[Matches]]</f>
        <v>0.96232192305071884</v>
      </c>
      <c r="AB29">
        <v>92</v>
      </c>
      <c r="AC29">
        <v>64.397330327063315</v>
      </c>
      <c r="AD29">
        <v>42</v>
      </c>
      <c r="AE29">
        <v>34.643589229825878</v>
      </c>
      <c r="AF29">
        <f>Table1[[#This Row],[SHGoalsF]]/Table1[[#This Row],[xSHGoalsF]]</f>
        <v>1.4602184324142569</v>
      </c>
      <c r="AG29">
        <v>53</v>
      </c>
      <c r="AH29">
        <v>36.295939582389927</v>
      </c>
      <c r="AI29">
        <f>Table1[[#This Row],[SHGoalsA]]/Table1[[#This Row],[xSHGoalsA]]</f>
        <v>1.2343313581630317</v>
      </c>
      <c r="AJ29">
        <v>-24</v>
      </c>
      <c r="AK29">
        <v>-19.443725415610849</v>
      </c>
      <c r="AL29">
        <f>Table1[[#This Row],[HTGoalsF]]/Table1[[#This Row],[xHTGoalsF]]</f>
        <v>1.387831668345185</v>
      </c>
      <c r="AM29">
        <v>39</v>
      </c>
      <c r="AN29">
        <v>28.101390744673381</v>
      </c>
      <c r="AO29">
        <f>Table1[[#This Row],[HTGoalsA]]/Table1[[#This Row],[xHTGoalsA]]</f>
        <v>1.1842211364529636</v>
      </c>
      <c r="AP29">
        <v>18</v>
      </c>
      <c r="AQ29">
        <v>15.19986381421503</v>
      </c>
      <c r="AR29">
        <v>1.015525943669602</v>
      </c>
      <c r="AS29">
        <v>504</v>
      </c>
      <c r="AT29">
        <v>496.29455863904019</v>
      </c>
      <c r="AU29">
        <v>0.94623549784253314</v>
      </c>
      <c r="AV29">
        <v>328</v>
      </c>
      <c r="AW29">
        <v>346.6367524235323</v>
      </c>
      <c r="AX29">
        <v>1.054913942528654</v>
      </c>
      <c r="AY29">
        <v>228</v>
      </c>
      <c r="AZ29">
        <v>216.13137414174139</v>
      </c>
      <c r="BA29">
        <v>0.8395804301527332</v>
      </c>
      <c r="BB29">
        <v>117</v>
      </c>
      <c r="BC29">
        <v>139.3553205840158</v>
      </c>
      <c r="BD29">
        <v>0.83204543505265527</v>
      </c>
      <c r="BE29">
        <v>377</v>
      </c>
      <c r="BF29">
        <v>453.10025644950741</v>
      </c>
      <c r="BG29">
        <v>0.82016761633369861</v>
      </c>
      <c r="BH29">
        <v>394</v>
      </c>
      <c r="BI29">
        <v>480.3896083598778</v>
      </c>
      <c r="BJ29">
        <v>1.013732540236908</v>
      </c>
      <c r="BK29">
        <v>58</v>
      </c>
      <c r="BL29">
        <v>57.214302291653247</v>
      </c>
      <c r="BM29">
        <v>0.93563781125029555</v>
      </c>
      <c r="BN29">
        <v>65</v>
      </c>
      <c r="BO29">
        <v>69.471326637751318</v>
      </c>
      <c r="BP29">
        <v>0.66120870548223198</v>
      </c>
      <c r="BQ29">
        <v>2</v>
      </c>
      <c r="BR29">
        <v>3.0247635631798921</v>
      </c>
      <c r="BS29">
        <v>1.47046807913109</v>
      </c>
      <c r="BT29">
        <v>6</v>
      </c>
      <c r="BU29">
        <v>4.0803333884986088</v>
      </c>
    </row>
    <row r="30" spans="1:73" hidden="1" x14ac:dyDescent="0.45">
      <c r="A30" s="1">
        <v>515</v>
      </c>
      <c r="B30" s="20" t="s">
        <v>512</v>
      </c>
      <c r="C30" s="24" t="s">
        <v>495</v>
      </c>
      <c r="D30">
        <v>1.0291301693090411</v>
      </c>
      <c r="E30">
        <v>281</v>
      </c>
      <c r="F30">
        <v>273.04612028686688</v>
      </c>
      <c r="G30">
        <v>141</v>
      </c>
      <c r="H30" s="32">
        <f>(Table1[[#This Row],[xWins]]*3+Table1[[#This Row],[xDraws]])/Table1[[#This Row],[Matches]]</f>
        <v>1.9364973069990559</v>
      </c>
      <c r="I30" s="32">
        <f>Table1[[#This Row],[Wins]]*3+Table1[[#This Row],[Draws]]</f>
        <v>281</v>
      </c>
      <c r="J30">
        <f>Table1[[#This Row],[xWins]]*3+Table1[[#This Row],[xDraws]]</f>
        <v>273.04612028686688</v>
      </c>
      <c r="K30">
        <v>1.044449378388137</v>
      </c>
      <c r="L30">
        <v>0.91279174094746407</v>
      </c>
      <c r="M30">
        <v>0.9720810109869964</v>
      </c>
      <c r="N30">
        <v>84</v>
      </c>
      <c r="O30">
        <v>29</v>
      </c>
      <c r="P30">
        <v>28</v>
      </c>
      <c r="Q30">
        <v>80.4251519873891</v>
      </c>
      <c r="R30">
        <v>31.77066432469956</v>
      </c>
      <c r="S30">
        <v>28.80418368791133</v>
      </c>
      <c r="T30">
        <v>137</v>
      </c>
      <c r="U30">
        <v>116.34921693476571</v>
      </c>
      <c r="V30">
        <v>24.689338721593341</v>
      </c>
      <c r="W30">
        <v>-4.0385556563590512</v>
      </c>
      <c r="X30">
        <v>1.0974666387786101</v>
      </c>
      <c r="Y30">
        <v>1.0294868068580389</v>
      </c>
      <c r="Z30">
        <f>Table1[[#This Row],[xGoalsF]]/Table1[[#This Row],[Matches]]</f>
        <v>1.7965295126128136</v>
      </c>
      <c r="AA30">
        <f>Table1[[#This Row],[xGoalsA]]/Table1[[#This Row],[Matches]]</f>
        <v>0.97135776130241769</v>
      </c>
      <c r="AB30">
        <v>278</v>
      </c>
      <c r="AC30">
        <v>253.31066127840671</v>
      </c>
      <c r="AD30">
        <v>141</v>
      </c>
      <c r="AE30">
        <v>136.96144434364089</v>
      </c>
      <c r="AF30">
        <f>Table1[[#This Row],[SHGoalsF]]/Table1[[#This Row],[xSHGoalsF]]</f>
        <v>1.048772095479676</v>
      </c>
      <c r="AG30">
        <v>149</v>
      </c>
      <c r="AH30">
        <v>142.0709042910338</v>
      </c>
      <c r="AI30">
        <f>Table1[[#This Row],[SHGoalsA]]/Table1[[#This Row],[xSHGoalsA]]</f>
        <v>1.0688263105444198</v>
      </c>
      <c r="AJ30">
        <v>-82</v>
      </c>
      <c r="AK30">
        <v>-76.719668285703307</v>
      </c>
      <c r="AL30">
        <f>Table1[[#This Row],[HTGoalsF]]/Table1[[#This Row],[xHTGoalsF]]</f>
        <v>1.1596573337951757</v>
      </c>
      <c r="AM30">
        <v>129</v>
      </c>
      <c r="AN30">
        <v>111.2397569873728</v>
      </c>
      <c r="AO30">
        <f>Table1[[#This Row],[HTGoalsA]]/Table1[[#This Row],[xHTGoalsA]]</f>
        <v>0.97938679535703987</v>
      </c>
      <c r="AP30">
        <v>59</v>
      </c>
      <c r="AQ30">
        <v>60.241776057937642</v>
      </c>
      <c r="AR30">
        <v>0.93506464412299217</v>
      </c>
      <c r="AS30">
        <v>1817</v>
      </c>
      <c r="AT30">
        <v>1943.1811601690761</v>
      </c>
      <c r="AU30">
        <v>1.0104615251087981</v>
      </c>
      <c r="AV30">
        <v>1386</v>
      </c>
      <c r="AW30">
        <v>1371.6504444350489</v>
      </c>
      <c r="AX30">
        <v>0.88390846731944361</v>
      </c>
      <c r="AY30">
        <v>744</v>
      </c>
      <c r="AZ30">
        <v>841.71611372415919</v>
      </c>
      <c r="BA30">
        <v>0.95004157093340524</v>
      </c>
      <c r="BB30">
        <v>525</v>
      </c>
      <c r="BC30">
        <v>552.60739746808486</v>
      </c>
      <c r="BD30">
        <v>1.0333509087407671</v>
      </c>
      <c r="BE30">
        <v>1829</v>
      </c>
      <c r="BF30">
        <v>1769.9698955399431</v>
      </c>
      <c r="BG30">
        <v>1.0492716829526001</v>
      </c>
      <c r="BH30">
        <v>1965</v>
      </c>
      <c r="BI30">
        <v>1872.72756134101</v>
      </c>
      <c r="BJ30">
        <v>1.4570875792293441</v>
      </c>
      <c r="BK30">
        <v>325</v>
      </c>
      <c r="BL30">
        <v>223.04767718347651</v>
      </c>
      <c r="BM30">
        <v>1.5016185595195459</v>
      </c>
      <c r="BN30">
        <v>400</v>
      </c>
      <c r="BO30">
        <v>266.37923290451539</v>
      </c>
      <c r="BP30">
        <v>1.928576538156934</v>
      </c>
      <c r="BQ30">
        <v>23</v>
      </c>
      <c r="BR30">
        <v>11.9258943292861</v>
      </c>
      <c r="BS30">
        <v>1.6824855209682059</v>
      </c>
      <c r="BT30">
        <v>27</v>
      </c>
      <c r="BU30">
        <v>16.047686392250519</v>
      </c>
    </row>
    <row r="31" spans="1:73" hidden="1" x14ac:dyDescent="0.45">
      <c r="A31" s="1">
        <v>357</v>
      </c>
      <c r="B31" s="20" t="s">
        <v>317</v>
      </c>
      <c r="C31" s="24" t="s">
        <v>379</v>
      </c>
      <c r="D31">
        <v>0.8812243762113996</v>
      </c>
      <c r="E31">
        <v>58</v>
      </c>
      <c r="F31">
        <v>65.817516589085145</v>
      </c>
      <c r="G31">
        <v>34</v>
      </c>
      <c r="H31" s="32">
        <f>(Table1[[#This Row],[xWins]]*3+Table1[[#This Row],[xDraws]])/Table1[[#This Row],[Matches]]</f>
        <v>1.9358093114436803</v>
      </c>
      <c r="I31" s="32">
        <f>Table1[[#This Row],[Wins]]*3+Table1[[#This Row],[Draws]]</f>
        <v>58</v>
      </c>
      <c r="J31">
        <f>Table1[[#This Row],[xWins]]*3+Table1[[#This Row],[xDraws]]</f>
        <v>65.81751658908513</v>
      </c>
      <c r="K31">
        <v>0.87955711193943542</v>
      </c>
      <c r="L31">
        <v>0.89356504529491976</v>
      </c>
      <c r="M31">
        <v>1.462351364779648</v>
      </c>
      <c r="N31">
        <v>17</v>
      </c>
      <c r="O31">
        <v>7</v>
      </c>
      <c r="P31">
        <v>10</v>
      </c>
      <c r="Q31">
        <v>19.327909204798271</v>
      </c>
      <c r="R31">
        <v>7.8337889746903224</v>
      </c>
      <c r="S31">
        <v>6.8383018205114006</v>
      </c>
      <c r="T31">
        <v>21</v>
      </c>
      <c r="U31">
        <v>26.492365321866998</v>
      </c>
      <c r="V31">
        <v>2.3466478711641869</v>
      </c>
      <c r="W31">
        <v>-7.8390131930311853</v>
      </c>
      <c r="X31">
        <v>1.039338072168954</v>
      </c>
      <c r="Y31">
        <v>1.236392639298171</v>
      </c>
      <c r="Z31">
        <f>Table1[[#This Row],[xGoalsF]]/Table1[[#This Row],[Matches]]</f>
        <v>1.7545103567304652</v>
      </c>
      <c r="AA31">
        <f>Table1[[#This Row],[xGoalsA]]/Table1[[#This Row],[Matches]]</f>
        <v>0.9753231413814355</v>
      </c>
      <c r="AB31">
        <v>62</v>
      </c>
      <c r="AC31">
        <v>59.653352128835813</v>
      </c>
      <c r="AD31">
        <v>41</v>
      </c>
      <c r="AE31">
        <v>33.160986806968808</v>
      </c>
      <c r="AF31">
        <f>Table1[[#This Row],[SHGoalsF]]/Table1[[#This Row],[xSHGoalsF]]</f>
        <v>1.1634616063551662</v>
      </c>
      <c r="AG31">
        <v>39</v>
      </c>
      <c r="AH31">
        <v>33.520659200931632</v>
      </c>
      <c r="AI31">
        <f>Table1[[#This Row],[SHGoalsA]]/Table1[[#This Row],[xSHGoalsA]]</f>
        <v>1.1836663433972554</v>
      </c>
      <c r="AJ31">
        <v>-22</v>
      </c>
      <c r="AK31">
        <v>-18.586318790528018</v>
      </c>
      <c r="AL31">
        <f>Table1[[#This Row],[HTGoalsF]]/Table1[[#This Row],[xHTGoalsF]]</f>
        <v>0.88012360851800586</v>
      </c>
      <c r="AM31">
        <v>23</v>
      </c>
      <c r="AN31">
        <v>26.132692927904181</v>
      </c>
      <c r="AO31">
        <f>Table1[[#This Row],[HTGoalsA]]/Table1[[#This Row],[xHTGoalsA]]</f>
        <v>1.3036317519251384</v>
      </c>
      <c r="AP31">
        <v>19</v>
      </c>
      <c r="AQ31">
        <v>14.5746680164408</v>
      </c>
      <c r="AR31">
        <v>1.2253885318176689</v>
      </c>
      <c r="AS31">
        <v>565</v>
      </c>
      <c r="AT31">
        <v>461.07825014643498</v>
      </c>
      <c r="AU31">
        <v>1.160488194030842</v>
      </c>
      <c r="AV31">
        <v>383</v>
      </c>
      <c r="AW31">
        <v>330.03351690264702</v>
      </c>
      <c r="AX31">
        <v>1.053578384826678</v>
      </c>
      <c r="AY31">
        <v>210</v>
      </c>
      <c r="AZ31">
        <v>199.3207178738264</v>
      </c>
      <c r="BA31">
        <v>0.89195469602376298</v>
      </c>
      <c r="BB31">
        <v>119</v>
      </c>
      <c r="BC31">
        <v>133.41484778373729</v>
      </c>
      <c r="BD31">
        <v>1.0108942880759459</v>
      </c>
      <c r="BE31">
        <v>436</v>
      </c>
      <c r="BF31">
        <v>431.30127961237872</v>
      </c>
      <c r="BG31">
        <v>0.92310568273210247</v>
      </c>
      <c r="BH31">
        <v>419</v>
      </c>
      <c r="BI31">
        <v>453.90252474656182</v>
      </c>
      <c r="BJ31">
        <v>1.4196098468971541</v>
      </c>
      <c r="BK31">
        <v>77</v>
      </c>
      <c r="BL31">
        <v>54.240254932226037</v>
      </c>
      <c r="BM31">
        <v>1.07291112971498</v>
      </c>
      <c r="BN31">
        <v>70</v>
      </c>
      <c r="BO31">
        <v>65.243055143435413</v>
      </c>
      <c r="BP31">
        <v>1.6734756031087801</v>
      </c>
      <c r="BQ31">
        <v>5</v>
      </c>
      <c r="BR31">
        <v>2.987793781224898</v>
      </c>
      <c r="BS31">
        <v>0.99061345415658453</v>
      </c>
      <c r="BT31">
        <v>4</v>
      </c>
      <c r="BU31">
        <v>4.037901951781615</v>
      </c>
    </row>
    <row r="32" spans="1:73" hidden="1" x14ac:dyDescent="0.45">
      <c r="A32" s="1">
        <v>591</v>
      </c>
      <c r="B32" s="20" t="s">
        <v>72</v>
      </c>
      <c r="C32" s="24" t="s">
        <v>530</v>
      </c>
      <c r="D32">
        <v>1.057602808128296</v>
      </c>
      <c r="E32">
        <v>94</v>
      </c>
      <c r="F32">
        <v>88.880248121085785</v>
      </c>
      <c r="G32">
        <v>46</v>
      </c>
      <c r="H32" s="32">
        <f>(Table1[[#This Row],[xWins]]*3+Table1[[#This Row],[xDraws]])/Table1[[#This Row],[Matches]]</f>
        <v>1.9321793069801259</v>
      </c>
      <c r="I32" s="32">
        <f>Table1[[#This Row],[Wins]]*3+Table1[[#This Row],[Draws]]</f>
        <v>94</v>
      </c>
      <c r="J32">
        <f>Table1[[#This Row],[xWins]]*3+Table1[[#This Row],[xDraws]]</f>
        <v>88.880248121085785</v>
      </c>
      <c r="K32">
        <v>1.1214463548774041</v>
      </c>
      <c r="L32">
        <v>0.61936704950062205</v>
      </c>
      <c r="M32">
        <v>1.1313910504602349</v>
      </c>
      <c r="N32">
        <v>29</v>
      </c>
      <c r="O32">
        <v>7</v>
      </c>
      <c r="P32">
        <v>10</v>
      </c>
      <c r="Q32">
        <v>25.859462535923321</v>
      </c>
      <c r="R32">
        <v>11.301860513315811</v>
      </c>
      <c r="S32">
        <v>8.8386769507608651</v>
      </c>
      <c r="T32">
        <v>45</v>
      </c>
      <c r="U32">
        <v>37.025494420052333</v>
      </c>
      <c r="V32">
        <v>3.81384235252807</v>
      </c>
      <c r="W32">
        <v>4.1606632274196036</v>
      </c>
      <c r="X32">
        <v>1.0469765100731661</v>
      </c>
      <c r="Y32">
        <v>0.90578349772527367</v>
      </c>
      <c r="Z32">
        <f>Table1[[#This Row],[xGoalsF]]/Table1[[#This Row],[Matches]]</f>
        <v>1.7649164705972158</v>
      </c>
      <c r="AA32">
        <f>Table1[[#This Row],[xGoalsA]]/Table1[[#This Row],[Matches]]</f>
        <v>0.96001441798738252</v>
      </c>
      <c r="AB32">
        <v>85</v>
      </c>
      <c r="AC32">
        <v>81.18615764747193</v>
      </c>
      <c r="AD32">
        <v>40</v>
      </c>
      <c r="AE32">
        <v>44.160663227419597</v>
      </c>
      <c r="AF32">
        <f>Table1[[#This Row],[SHGoalsF]]/Table1[[#This Row],[xSHGoalsF]]</f>
        <v>1.0927110387770915</v>
      </c>
      <c r="AG32">
        <v>50</v>
      </c>
      <c r="AH32">
        <v>45.757751341065926</v>
      </c>
      <c r="AI32">
        <f>Table1[[#This Row],[SHGoalsA]]/Table1[[#This Row],[xSHGoalsA]]</f>
        <v>0.96554349820559637</v>
      </c>
      <c r="AJ32">
        <v>-24</v>
      </c>
      <c r="AK32">
        <v>-24.85646689621186</v>
      </c>
      <c r="AL32">
        <f>Table1[[#This Row],[HTGoalsF]]/Table1[[#This Row],[xHTGoalsF]]</f>
        <v>0.98790783015468175</v>
      </c>
      <c r="AM32">
        <v>35</v>
      </c>
      <c r="AN32">
        <v>35.428406306406004</v>
      </c>
      <c r="AO32">
        <f>Table1[[#This Row],[HTGoalsA]]/Table1[[#This Row],[xHTGoalsA]]</f>
        <v>0.82883533328626147</v>
      </c>
      <c r="AP32">
        <v>16</v>
      </c>
      <c r="AQ32">
        <v>19.304196331207748</v>
      </c>
      <c r="AR32">
        <v>1.1160167797097209</v>
      </c>
      <c r="AS32">
        <v>704</v>
      </c>
      <c r="AT32">
        <v>630.814888090762</v>
      </c>
      <c r="AU32">
        <v>0.99669605758424551</v>
      </c>
      <c r="AV32">
        <v>444</v>
      </c>
      <c r="AW32">
        <v>445.47181321871642</v>
      </c>
      <c r="AX32">
        <v>0.92349921037140859</v>
      </c>
      <c r="AY32">
        <v>251</v>
      </c>
      <c r="AZ32">
        <v>271.79232768272101</v>
      </c>
      <c r="BA32">
        <v>0.78772693286014561</v>
      </c>
      <c r="BB32">
        <v>140</v>
      </c>
      <c r="BC32">
        <v>177.7265625432866</v>
      </c>
      <c r="BD32">
        <v>0.90564507343795742</v>
      </c>
      <c r="BE32">
        <v>525</v>
      </c>
      <c r="BF32">
        <v>579.69729577065482</v>
      </c>
      <c r="BG32">
        <v>0.85400947791821302</v>
      </c>
      <c r="BH32">
        <v>524</v>
      </c>
      <c r="BI32">
        <v>613.57632854067992</v>
      </c>
      <c r="BJ32">
        <v>1.079901648186937</v>
      </c>
      <c r="BK32">
        <v>79</v>
      </c>
      <c r="BL32">
        <v>73.154810100192236</v>
      </c>
      <c r="BM32">
        <v>0.91886268522405756</v>
      </c>
      <c r="BN32">
        <v>81</v>
      </c>
      <c r="BO32">
        <v>88.152453356236549</v>
      </c>
      <c r="BP32">
        <v>0.76687880240836692</v>
      </c>
      <c r="BQ32">
        <v>3</v>
      </c>
      <c r="BR32">
        <v>3.9119610433598671</v>
      </c>
      <c r="BS32">
        <v>0.56501855539942669</v>
      </c>
      <c r="BT32">
        <v>3</v>
      </c>
      <c r="BU32">
        <v>5.3095601398067718</v>
      </c>
    </row>
    <row r="33" spans="1:73" hidden="1" x14ac:dyDescent="0.45">
      <c r="A33" s="1">
        <v>521</v>
      </c>
      <c r="B33" s="20" t="s">
        <v>518</v>
      </c>
      <c r="C33" s="24" t="s">
        <v>495</v>
      </c>
      <c r="D33">
        <v>1.0280327205077979</v>
      </c>
      <c r="E33">
        <v>279</v>
      </c>
      <c r="F33">
        <v>271.39213999160222</v>
      </c>
      <c r="G33">
        <v>141</v>
      </c>
      <c r="H33" s="32">
        <f>(Table1[[#This Row],[xWins]]*3+Table1[[#This Row],[xDraws]])/Table1[[#This Row],[Matches]]</f>
        <v>1.9247669502950513</v>
      </c>
      <c r="I33" s="32">
        <f>Table1[[#This Row],[Wins]]*3+Table1[[#This Row],[Draws]]</f>
        <v>279</v>
      </c>
      <c r="J33">
        <f>Table1[[#This Row],[xWins]]*3+Table1[[#This Row],[xDraws]]</f>
        <v>271.39213999160222</v>
      </c>
      <c r="K33">
        <v>1.051588947460077</v>
      </c>
      <c r="L33">
        <v>0.85026571352696345</v>
      </c>
      <c r="M33">
        <v>1.0215860961038969</v>
      </c>
      <c r="N33">
        <v>84</v>
      </c>
      <c r="O33">
        <v>27</v>
      </c>
      <c r="P33">
        <v>30</v>
      </c>
      <c r="Q33">
        <v>79.879120261663843</v>
      </c>
      <c r="R33">
        <v>31.754779206610671</v>
      </c>
      <c r="S33">
        <v>29.366100531725479</v>
      </c>
      <c r="T33">
        <v>127</v>
      </c>
      <c r="U33">
        <v>113.3804604016543</v>
      </c>
      <c r="V33">
        <v>35.04047465772058</v>
      </c>
      <c r="W33">
        <v>-21.420935059374901</v>
      </c>
      <c r="X33">
        <v>1.1396259998895419</v>
      </c>
      <c r="Y33">
        <v>1.1556990888738741</v>
      </c>
      <c r="Z33">
        <f>Table1[[#This Row],[xGoalsF]]/Table1[[#This Row],[Matches]]</f>
        <v>1.779854789661556</v>
      </c>
      <c r="AA33">
        <f>Table1[[#This Row],[xGoalsA]]/Table1[[#This Row],[Matches]]</f>
        <v>0.97573804922429153</v>
      </c>
      <c r="AB33">
        <v>286</v>
      </c>
      <c r="AC33">
        <v>250.95952534227939</v>
      </c>
      <c r="AD33">
        <v>159</v>
      </c>
      <c r="AE33">
        <v>137.5790649406251</v>
      </c>
      <c r="AF33">
        <f>Table1[[#This Row],[SHGoalsF]]/Table1[[#This Row],[xSHGoalsF]]</f>
        <v>1.248723780727107</v>
      </c>
      <c r="AG33">
        <v>176</v>
      </c>
      <c r="AH33">
        <v>140.94390025752429</v>
      </c>
      <c r="AI33">
        <f>Table1[[#This Row],[SHGoalsA]]/Table1[[#This Row],[xSHGoalsA]]</f>
        <v>1.1390644223772601</v>
      </c>
      <c r="AJ33">
        <v>-88</v>
      </c>
      <c r="AK33">
        <v>-77.256385390688862</v>
      </c>
      <c r="AL33">
        <f>Table1[[#This Row],[HTGoalsF]]/Table1[[#This Row],[xHTGoalsF]]</f>
        <v>0.99985797394921705</v>
      </c>
      <c r="AM33">
        <v>110</v>
      </c>
      <c r="AN33">
        <v>110.0156250847552</v>
      </c>
      <c r="AO33">
        <f>Table1[[#This Row],[HTGoalsA]]/Table1[[#This Row],[xHTGoalsA]]</f>
        <v>1.177003417781282</v>
      </c>
      <c r="AP33">
        <v>71</v>
      </c>
      <c r="AQ33">
        <v>60.32267954993624</v>
      </c>
      <c r="AR33">
        <v>0.97124226086944265</v>
      </c>
      <c r="AS33">
        <v>1872</v>
      </c>
      <c r="AT33">
        <v>1927.4284855811479</v>
      </c>
      <c r="AU33">
        <v>0.99508321166245173</v>
      </c>
      <c r="AV33">
        <v>1365</v>
      </c>
      <c r="AW33">
        <v>1371.7445777419371</v>
      </c>
      <c r="AX33">
        <v>0.92225650824527927</v>
      </c>
      <c r="AY33">
        <v>773</v>
      </c>
      <c r="AZ33">
        <v>838.16161023437996</v>
      </c>
      <c r="BA33">
        <v>0.96261786739399136</v>
      </c>
      <c r="BB33">
        <v>533</v>
      </c>
      <c r="BC33">
        <v>553.69842806153486</v>
      </c>
      <c r="BD33">
        <v>1.1035352108091649</v>
      </c>
      <c r="BE33">
        <v>1953</v>
      </c>
      <c r="BF33">
        <v>1769.766819282519</v>
      </c>
      <c r="BG33">
        <v>1.1149042161728291</v>
      </c>
      <c r="BH33">
        <v>2086</v>
      </c>
      <c r="BI33">
        <v>1871.0127468713731</v>
      </c>
      <c r="BJ33">
        <v>1.5196634927346919</v>
      </c>
      <c r="BK33">
        <v>340</v>
      </c>
      <c r="BL33">
        <v>223.73374212481539</v>
      </c>
      <c r="BM33">
        <v>1.406947023143208</v>
      </c>
      <c r="BN33">
        <v>374</v>
      </c>
      <c r="BO33">
        <v>265.82379709255889</v>
      </c>
      <c r="BP33">
        <v>1.578098812449324</v>
      </c>
      <c r="BQ33">
        <v>19</v>
      </c>
      <c r="BR33">
        <v>12.039803750001321</v>
      </c>
      <c r="BS33">
        <v>1.7269034748291869</v>
      </c>
      <c r="BT33">
        <v>28</v>
      </c>
      <c r="BU33">
        <v>16.213992506309339</v>
      </c>
    </row>
    <row r="34" spans="1:73" hidden="1" x14ac:dyDescent="0.45">
      <c r="A34" s="1">
        <v>55</v>
      </c>
      <c r="B34" s="20" t="s">
        <v>121</v>
      </c>
      <c r="C34" s="24" t="s">
        <v>117</v>
      </c>
      <c r="D34">
        <v>1.050335311276948</v>
      </c>
      <c r="E34">
        <v>253</v>
      </c>
      <c r="F34">
        <v>240.8754588022129</v>
      </c>
      <c r="G34">
        <v>126</v>
      </c>
      <c r="H34" s="32">
        <f>(Table1[[#This Row],[xWins]]*3+Table1[[#This Row],[xDraws]])/Table1[[#This Row],[Matches]]</f>
        <v>1.9117099904937529</v>
      </c>
      <c r="I34" s="32">
        <f>Table1[[#This Row],[Wins]]*3+Table1[[#This Row],[Draws]]</f>
        <v>253</v>
      </c>
      <c r="J34">
        <f>Table1[[#This Row],[xWins]]*3+Table1[[#This Row],[xDraws]]</f>
        <v>240.87545880221288</v>
      </c>
      <c r="K34">
        <v>1.0748727239503839</v>
      </c>
      <c r="L34">
        <v>0.8472522299230052</v>
      </c>
      <c r="M34">
        <v>0.95079401105463413</v>
      </c>
      <c r="N34">
        <v>77</v>
      </c>
      <c r="O34">
        <v>22</v>
      </c>
      <c r="P34">
        <v>27</v>
      </c>
      <c r="Q34">
        <v>71.636388461890391</v>
      </c>
      <c r="R34">
        <v>25.966293416541699</v>
      </c>
      <c r="S34">
        <v>28.39731812156791</v>
      </c>
      <c r="T34">
        <v>124</v>
      </c>
      <c r="U34">
        <v>100.2433869661829</v>
      </c>
      <c r="V34">
        <v>32.007944281066393</v>
      </c>
      <c r="W34">
        <v>-8.2513312472492544</v>
      </c>
      <c r="X34">
        <v>1.1403906122085481</v>
      </c>
      <c r="Y34">
        <v>1.064590350160276</v>
      </c>
      <c r="Z34">
        <f>Table1[[#This Row],[xGoalsF]]/Table1[[#This Row],[Matches]]</f>
        <v>1.8094607596740764</v>
      </c>
      <c r="AA34">
        <f>Table1[[#This Row],[xGoalsA]]/Table1[[#This Row],[Matches]]</f>
        <v>1.0138783234345294</v>
      </c>
      <c r="AB34">
        <v>260</v>
      </c>
      <c r="AC34">
        <v>227.99205571893361</v>
      </c>
      <c r="AD34">
        <v>136</v>
      </c>
      <c r="AE34">
        <v>127.7486687527507</v>
      </c>
      <c r="AF34">
        <f>Table1[[#This Row],[SHGoalsF]]/Table1[[#This Row],[xSHGoalsF]]</f>
        <v>1.105997537534201</v>
      </c>
      <c r="AG34">
        <v>141</v>
      </c>
      <c r="AH34">
        <v>127.4867214572255</v>
      </c>
      <c r="AI34">
        <f>Table1[[#This Row],[SHGoalsA]]/Table1[[#This Row],[xSHGoalsA]]</f>
        <v>1.0893238568707928</v>
      </c>
      <c r="AJ34">
        <v>-78</v>
      </c>
      <c r="AK34">
        <v>-71.604050079343637</v>
      </c>
      <c r="AL34">
        <f>Table1[[#This Row],[HTGoalsF]]/Table1[[#This Row],[xHTGoalsF]]</f>
        <v>1.1840167576591816</v>
      </c>
      <c r="AM34">
        <v>119</v>
      </c>
      <c r="AN34">
        <v>100.5053342617082</v>
      </c>
      <c r="AO34">
        <f>Table1[[#This Row],[HTGoalsA]]/Table1[[#This Row],[xHTGoalsA]]</f>
        <v>1.0330464676834945</v>
      </c>
      <c r="AP34">
        <v>58</v>
      </c>
      <c r="AQ34">
        <v>56.144618673407123</v>
      </c>
      <c r="AR34">
        <v>1.140253239116036</v>
      </c>
      <c r="AS34">
        <v>1979</v>
      </c>
      <c r="AT34">
        <v>1735.5793714159411</v>
      </c>
      <c r="AU34">
        <v>1.101898411767495</v>
      </c>
      <c r="AV34">
        <v>1373</v>
      </c>
      <c r="AW34">
        <v>1246.031381239261</v>
      </c>
      <c r="AX34">
        <v>1.0479938206007999</v>
      </c>
      <c r="AY34">
        <v>790</v>
      </c>
      <c r="AZ34">
        <v>753.82123870454166</v>
      </c>
      <c r="BA34">
        <v>0.99755476513512664</v>
      </c>
      <c r="BB34">
        <v>501</v>
      </c>
      <c r="BC34">
        <v>502.22806557606452</v>
      </c>
      <c r="BD34">
        <v>0.86891350533889999</v>
      </c>
      <c r="BE34">
        <v>1370</v>
      </c>
      <c r="BF34">
        <v>1576.681673817076</v>
      </c>
      <c r="BG34">
        <v>0.85528063156436895</v>
      </c>
      <c r="BH34">
        <v>1425</v>
      </c>
      <c r="BI34">
        <v>1666.1198060729771</v>
      </c>
      <c r="BJ34">
        <v>0.84712239493328889</v>
      </c>
      <c r="BK34">
        <v>170</v>
      </c>
      <c r="BL34">
        <v>200.6793835421947</v>
      </c>
      <c r="BM34">
        <v>0.85197388467228363</v>
      </c>
      <c r="BN34">
        <v>201</v>
      </c>
      <c r="BO34">
        <v>235.92272441228141</v>
      </c>
      <c r="BP34">
        <v>1.118176275995588</v>
      </c>
      <c r="BQ34">
        <v>12</v>
      </c>
      <c r="BR34">
        <v>10.731760508257601</v>
      </c>
      <c r="BS34">
        <v>1.127194004370589</v>
      </c>
      <c r="BT34">
        <v>16</v>
      </c>
      <c r="BU34">
        <v>14.19453966039697</v>
      </c>
    </row>
    <row r="35" spans="1:73" hidden="1" x14ac:dyDescent="0.45">
      <c r="A35" s="1">
        <v>327</v>
      </c>
      <c r="B35" s="20" t="s">
        <v>188</v>
      </c>
      <c r="C35" s="24" t="s">
        <v>357</v>
      </c>
      <c r="D35">
        <v>1.031631314373139</v>
      </c>
      <c r="E35">
        <v>82</v>
      </c>
      <c r="F35">
        <v>79.485760908514578</v>
      </c>
      <c r="G35">
        <v>42</v>
      </c>
      <c r="H35" s="32">
        <f>(Table1[[#This Row],[xWins]]*3+Table1[[#This Row],[xDraws]])/Table1[[#This Row],[Matches]]</f>
        <v>1.8925181168693948</v>
      </c>
      <c r="I35" s="32">
        <f>Table1[[#This Row],[Wins]]*3+Table1[[#This Row],[Draws]]</f>
        <v>82</v>
      </c>
      <c r="J35">
        <f>Table1[[#This Row],[xWins]]*3+Table1[[#This Row],[xDraws]]</f>
        <v>79.485760908514578</v>
      </c>
      <c r="K35">
        <v>1.0607852268973621</v>
      </c>
      <c r="L35">
        <v>0.86121424760179832</v>
      </c>
      <c r="M35">
        <v>1.0304314709762969</v>
      </c>
      <c r="N35">
        <v>24</v>
      </c>
      <c r="O35">
        <v>10</v>
      </c>
      <c r="P35">
        <v>8</v>
      </c>
      <c r="Q35">
        <v>22.624749469971789</v>
      </c>
      <c r="R35">
        <v>11.611512498599209</v>
      </c>
      <c r="S35">
        <v>7.7637380314289919</v>
      </c>
      <c r="T35">
        <v>43</v>
      </c>
      <c r="U35">
        <v>32.539831471642159</v>
      </c>
      <c r="V35">
        <v>-2.2720480509714491</v>
      </c>
      <c r="W35">
        <v>12.73221657932929</v>
      </c>
      <c r="X35">
        <v>0.96899161260797695</v>
      </c>
      <c r="Y35">
        <v>0.68741655503740473</v>
      </c>
      <c r="Z35">
        <f>Table1[[#This Row],[xGoalsF]]/Table1[[#This Row],[Matches]]</f>
        <v>1.7445725726421775</v>
      </c>
      <c r="AA35">
        <f>Table1[[#This Row],[xGoalsA]]/Table1[[#This Row],[Matches]]</f>
        <v>0.96981468046022123</v>
      </c>
      <c r="AB35">
        <v>71</v>
      </c>
      <c r="AC35">
        <v>73.272048050971449</v>
      </c>
      <c r="AD35">
        <v>28</v>
      </c>
      <c r="AE35">
        <v>40.73221657932929</v>
      </c>
      <c r="AF35">
        <f>Table1[[#This Row],[SHGoalsF]]/Table1[[#This Row],[xSHGoalsF]]</f>
        <v>0.82318219691013095</v>
      </c>
      <c r="AG35">
        <v>34</v>
      </c>
      <c r="AH35">
        <v>41.303128429673599</v>
      </c>
      <c r="AI35">
        <f>Table1[[#This Row],[SHGoalsA]]/Table1[[#This Row],[xSHGoalsA]]</f>
        <v>0.74419033616087182</v>
      </c>
      <c r="AJ35">
        <v>-17</v>
      </c>
      <c r="AK35">
        <v>-22.843618324445838</v>
      </c>
      <c r="AL35">
        <f>Table1[[#This Row],[HTGoalsF]]/Table1[[#This Row],[xHTGoalsF]]</f>
        <v>1.157374113304424</v>
      </c>
      <c r="AM35">
        <v>37</v>
      </c>
      <c r="AN35">
        <v>31.96891962129785</v>
      </c>
      <c r="AO35">
        <f>Table1[[#This Row],[HTGoalsA]]/Table1[[#This Row],[xHTGoalsA]]</f>
        <v>0.61491682261895975</v>
      </c>
      <c r="AP35">
        <v>11</v>
      </c>
      <c r="AQ35">
        <v>17.888598254883451</v>
      </c>
      <c r="AR35">
        <v>0.94561570654735561</v>
      </c>
      <c r="AS35">
        <v>536</v>
      </c>
      <c r="AT35">
        <v>566.82645633822028</v>
      </c>
      <c r="AU35">
        <v>0.86656389288194702</v>
      </c>
      <c r="AV35">
        <v>351</v>
      </c>
      <c r="AW35">
        <v>405.04803267612851</v>
      </c>
      <c r="AX35">
        <v>0.7658033034453533</v>
      </c>
      <c r="AY35">
        <v>189</v>
      </c>
      <c r="AZ35">
        <v>246.79966663722649</v>
      </c>
      <c r="BA35">
        <v>0.67480305794626583</v>
      </c>
      <c r="BB35">
        <v>111</v>
      </c>
      <c r="BC35">
        <v>164.49243774594581</v>
      </c>
      <c r="BD35">
        <v>1.036542640564708</v>
      </c>
      <c r="BE35">
        <v>550</v>
      </c>
      <c r="BF35">
        <v>530.6101056299625</v>
      </c>
      <c r="BG35">
        <v>1.071307690940724</v>
      </c>
      <c r="BH35">
        <v>600</v>
      </c>
      <c r="BI35">
        <v>560.06318733055571</v>
      </c>
      <c r="BJ35">
        <v>1.133559731654836</v>
      </c>
      <c r="BK35">
        <v>76</v>
      </c>
      <c r="BL35">
        <v>67.045430318039635</v>
      </c>
      <c r="BM35">
        <v>1.255065095517552</v>
      </c>
      <c r="BN35">
        <v>101</v>
      </c>
      <c r="BO35">
        <v>80.473913552946485</v>
      </c>
      <c r="BP35">
        <v>1.3502345812922609</v>
      </c>
      <c r="BQ35">
        <v>5</v>
      </c>
      <c r="BR35">
        <v>3.7030602454387451</v>
      </c>
      <c r="BS35">
        <v>1.021655298245447</v>
      </c>
      <c r="BT35">
        <v>5</v>
      </c>
      <c r="BU35">
        <v>4.8940185682850306</v>
      </c>
    </row>
    <row r="36" spans="1:73" hidden="1" x14ac:dyDescent="0.45">
      <c r="A36" s="1">
        <v>18</v>
      </c>
      <c r="B36" s="20" t="s">
        <v>82</v>
      </c>
      <c r="C36" s="27" t="s">
        <v>64</v>
      </c>
      <c r="D36">
        <v>0.99895902636309497</v>
      </c>
      <c r="E36">
        <v>623</v>
      </c>
      <c r="F36">
        <v>623.6492023783527</v>
      </c>
      <c r="G36">
        <v>342</v>
      </c>
      <c r="H36" s="32">
        <f>(Table1[[#This Row],[xWins]]*3+Table1[[#This Row],[xDraws]])/Table1[[#This Row],[Matches]]</f>
        <v>1.8235356794688673</v>
      </c>
      <c r="I36" s="32">
        <f>Table1[[#This Row],[Wins]]*3+Table1[[#This Row],[Draws]]</f>
        <v>623</v>
      </c>
      <c r="J36">
        <f>Table1[[#This Row],[xWins]]*3+Table1[[#This Row],[xDraws]]</f>
        <v>623.64920237835258</v>
      </c>
      <c r="K36">
        <v>1.00096604615343</v>
      </c>
      <c r="L36">
        <v>0.98495507325361675</v>
      </c>
      <c r="M36">
        <v>1.012201340876874</v>
      </c>
      <c r="N36">
        <v>182</v>
      </c>
      <c r="O36">
        <v>77</v>
      </c>
      <c r="P36">
        <v>83</v>
      </c>
      <c r="Q36">
        <v>181.82434928677159</v>
      </c>
      <c r="R36">
        <v>78.176154518037819</v>
      </c>
      <c r="S36">
        <v>81.999496195190531</v>
      </c>
      <c r="T36">
        <v>228</v>
      </c>
      <c r="U36">
        <v>225.5461967695768</v>
      </c>
      <c r="V36">
        <v>27.507368913261871</v>
      </c>
      <c r="W36">
        <v>-25.05356568283867</v>
      </c>
      <c r="X36">
        <v>1.047142615772251</v>
      </c>
      <c r="Y36">
        <v>1.069992499661667</v>
      </c>
      <c r="Z36">
        <f>Table1[[#This Row],[xGoalsF]]/Table1[[#This Row],[Matches]]</f>
        <v>1.7061188043471875</v>
      </c>
      <c r="AA36">
        <f>Table1[[#This Row],[xGoalsA]]/Table1[[#This Row],[Matches]]</f>
        <v>1.0466270009273722</v>
      </c>
      <c r="AB36">
        <v>611</v>
      </c>
      <c r="AC36">
        <v>583.49263108673813</v>
      </c>
      <c r="AD36">
        <v>383</v>
      </c>
      <c r="AE36">
        <v>357.94643431716128</v>
      </c>
      <c r="AF36">
        <f>Table1[[#This Row],[SHGoalsF]]/Table1[[#This Row],[xSHGoalsF]]</f>
        <v>1.0663650330866252</v>
      </c>
      <c r="AG36">
        <v>348</v>
      </c>
      <c r="AH36">
        <v>326.34228355435067</v>
      </c>
      <c r="AI36">
        <f>Table1[[#This Row],[SHGoalsA]]/Table1[[#This Row],[xSHGoalsA]]</f>
        <v>0.97284394646910555</v>
      </c>
      <c r="AJ36">
        <v>-195</v>
      </c>
      <c r="AK36">
        <v>-200.44324756066371</v>
      </c>
      <c r="AL36">
        <f>Table1[[#This Row],[HTGoalsF]]/Table1[[#This Row],[xHTGoalsF]]</f>
        <v>1.0227479858524233</v>
      </c>
      <c r="AM36">
        <v>263</v>
      </c>
      <c r="AN36">
        <v>257.15034753238751</v>
      </c>
      <c r="AO36">
        <f>Table1[[#This Row],[HTGoalsA]]/Table1[[#This Row],[xHTGoalsA]]</f>
        <v>1.1936266425558166</v>
      </c>
      <c r="AP36">
        <v>188</v>
      </c>
      <c r="AQ36">
        <v>157.5031867564976</v>
      </c>
      <c r="AR36">
        <v>1.039710715910126</v>
      </c>
      <c r="AS36">
        <v>4747</v>
      </c>
      <c r="AT36">
        <v>4565.6930599629777</v>
      </c>
      <c r="AU36">
        <v>1.1553994660391831</v>
      </c>
      <c r="AV36">
        <v>3984</v>
      </c>
      <c r="AW36">
        <v>3448.1580761479158</v>
      </c>
      <c r="AX36">
        <v>0.95367378277081472</v>
      </c>
      <c r="AY36">
        <v>1881</v>
      </c>
      <c r="AZ36">
        <v>1972.3725596554841</v>
      </c>
      <c r="BA36">
        <v>1.038728819931882</v>
      </c>
      <c r="BB36">
        <v>1460</v>
      </c>
      <c r="BC36">
        <v>1405.564158791459</v>
      </c>
      <c r="BD36">
        <v>0.78435831745155904</v>
      </c>
      <c r="BE36">
        <v>3393</v>
      </c>
      <c r="BF36">
        <v>4325.8290560672831</v>
      </c>
      <c r="BG36">
        <v>0.84985846171288226</v>
      </c>
      <c r="BH36">
        <v>3847</v>
      </c>
      <c r="BI36">
        <v>4526.6361086131983</v>
      </c>
      <c r="BJ36">
        <v>0.9639251740462349</v>
      </c>
      <c r="BK36">
        <v>533</v>
      </c>
      <c r="BL36">
        <v>552.94748425611147</v>
      </c>
      <c r="BM36">
        <v>0.99226717818501786</v>
      </c>
      <c r="BN36">
        <v>630</v>
      </c>
      <c r="BO36">
        <v>634.90964313900781</v>
      </c>
      <c r="BP36">
        <v>1.0466571356847261</v>
      </c>
      <c r="BQ36">
        <v>32</v>
      </c>
      <c r="BR36">
        <v>30.573526811208819</v>
      </c>
      <c r="BS36">
        <v>0.59765935724256858</v>
      </c>
      <c r="BT36">
        <v>23</v>
      </c>
      <c r="BU36">
        <v>38.48346005342492</v>
      </c>
    </row>
    <row r="37" spans="1:73" hidden="1" x14ac:dyDescent="0.45">
      <c r="A37" s="1">
        <v>166</v>
      </c>
      <c r="B37" s="20" t="s">
        <v>236</v>
      </c>
      <c r="C37" s="24" t="s">
        <v>234</v>
      </c>
      <c r="D37">
        <v>1.0476290238320349</v>
      </c>
      <c r="E37">
        <v>266</v>
      </c>
      <c r="F37">
        <v>253.90667301963521</v>
      </c>
      <c r="G37">
        <v>136</v>
      </c>
      <c r="H37" s="32">
        <f>(Table1[[#This Row],[xWins]]*3+Table1[[#This Row],[xDraws]])/Table1[[#This Row],[Matches]]</f>
        <v>1.8669608310267292</v>
      </c>
      <c r="I37" s="32">
        <f>Table1[[#This Row],[Wins]]*3+Table1[[#This Row],[Draws]]</f>
        <v>266</v>
      </c>
      <c r="J37">
        <f>Table1[[#This Row],[xWins]]*3+Table1[[#This Row],[xDraws]]</f>
        <v>253.90667301963518</v>
      </c>
      <c r="K37">
        <v>1.1057028102678479</v>
      </c>
      <c r="L37">
        <v>0.63646139951533232</v>
      </c>
      <c r="M37">
        <v>1.1178591905543911</v>
      </c>
      <c r="N37">
        <v>82</v>
      </c>
      <c r="O37">
        <v>20</v>
      </c>
      <c r="P37">
        <v>34</v>
      </c>
      <c r="Q37">
        <v>74.160976384003362</v>
      </c>
      <c r="R37">
        <v>31.423743867625081</v>
      </c>
      <c r="S37">
        <v>30.41527974837156</v>
      </c>
      <c r="T37">
        <v>105</v>
      </c>
      <c r="U37">
        <v>97.283557648540636</v>
      </c>
      <c r="V37">
        <v>5.0774201330920619</v>
      </c>
      <c r="W37">
        <v>2.6390222183673022</v>
      </c>
      <c r="X37">
        <v>1.021251319720055</v>
      </c>
      <c r="Y37">
        <v>0.98136797206705739</v>
      </c>
      <c r="Z37">
        <f>Table1[[#This Row],[xGoalsF]]/Table1[[#This Row],[Matches]]</f>
        <v>1.7567836754919699</v>
      </c>
      <c r="AA37">
        <f>Table1[[#This Row],[xGoalsA]]/Table1[[#This Row],[Matches]]</f>
        <v>1.0414633986644655</v>
      </c>
      <c r="AB37">
        <v>244</v>
      </c>
      <c r="AC37">
        <v>238.92257986690791</v>
      </c>
      <c r="AD37">
        <v>139</v>
      </c>
      <c r="AE37">
        <v>141.6390222183673</v>
      </c>
      <c r="AF37">
        <f>Table1[[#This Row],[SHGoalsF]]/Table1[[#This Row],[xSHGoalsF]]</f>
        <v>0.93931475473730663</v>
      </c>
      <c r="AG37">
        <v>126</v>
      </c>
      <c r="AH37">
        <v>134.1403393958586</v>
      </c>
      <c r="AI37">
        <f>Table1[[#This Row],[SHGoalsA]]/Table1[[#This Row],[xSHGoalsA]]</f>
        <v>1.0195642751439558</v>
      </c>
      <c r="AJ37">
        <v>-81</v>
      </c>
      <c r="AK37">
        <v>-79.445702418872358</v>
      </c>
      <c r="AL37">
        <f>Table1[[#This Row],[HTGoalsF]]/Table1[[#This Row],[xHTGoalsF]]</f>
        <v>1.1261450363108294</v>
      </c>
      <c r="AM37">
        <v>118</v>
      </c>
      <c r="AN37">
        <v>104.78224047104941</v>
      </c>
      <c r="AO37">
        <f>Table1[[#This Row],[HTGoalsA]]/Table1[[#This Row],[xHTGoalsA]]</f>
        <v>0.93257604171937147</v>
      </c>
      <c r="AP37">
        <v>58</v>
      </c>
      <c r="AQ37">
        <v>62.193319799494937</v>
      </c>
      <c r="AR37">
        <v>0.9763314603183938</v>
      </c>
      <c r="AS37">
        <v>1804</v>
      </c>
      <c r="AT37">
        <v>1847.7331452698379</v>
      </c>
      <c r="AU37">
        <v>0.93076509480395986</v>
      </c>
      <c r="AV37">
        <v>1270</v>
      </c>
      <c r="AW37">
        <v>1364.4688730699449</v>
      </c>
      <c r="AX37">
        <v>0.86987881697149338</v>
      </c>
      <c r="AY37">
        <v>694</v>
      </c>
      <c r="AZ37">
        <v>797.81227736546077</v>
      </c>
      <c r="BA37">
        <v>0.83445939736909103</v>
      </c>
      <c r="BB37">
        <v>460</v>
      </c>
      <c r="BC37">
        <v>551.25510174647445</v>
      </c>
      <c r="BD37">
        <v>1.226610472159545</v>
      </c>
      <c r="BE37">
        <v>2102</v>
      </c>
      <c r="BF37">
        <v>1713.665460803757</v>
      </c>
      <c r="BG37">
        <v>1.145491117935669</v>
      </c>
      <c r="BH37">
        <v>2067</v>
      </c>
      <c r="BI37">
        <v>1804.4661958837501</v>
      </c>
      <c r="BJ37">
        <v>1.3273907137840879</v>
      </c>
      <c r="BK37">
        <v>292</v>
      </c>
      <c r="BL37">
        <v>219.98044506999349</v>
      </c>
      <c r="BM37">
        <v>1.380763682782767</v>
      </c>
      <c r="BN37">
        <v>354</v>
      </c>
      <c r="BO37">
        <v>256.37986022818518</v>
      </c>
      <c r="BP37">
        <v>0.92564179135286651</v>
      </c>
      <c r="BQ37">
        <v>11</v>
      </c>
      <c r="BR37">
        <v>11.883646679265651</v>
      </c>
      <c r="BS37">
        <v>1.51546875813822</v>
      </c>
      <c r="BT37">
        <v>23</v>
      </c>
      <c r="BU37">
        <v>15.176822271318819</v>
      </c>
    </row>
    <row r="38" spans="1:73" hidden="1" x14ac:dyDescent="0.45">
      <c r="A38" s="1">
        <v>517</v>
      </c>
      <c r="B38" s="20" t="s">
        <v>514</v>
      </c>
      <c r="C38" s="24" t="s">
        <v>495</v>
      </c>
      <c r="D38">
        <v>0.94736694236058394</v>
      </c>
      <c r="E38">
        <v>247</v>
      </c>
      <c r="F38">
        <v>260.72262916894942</v>
      </c>
      <c r="G38">
        <v>140</v>
      </c>
      <c r="H38" s="32">
        <f>(Table1[[#This Row],[xWins]]*3+Table1[[#This Row],[xDraws]])/Table1[[#This Row],[Matches]]</f>
        <v>1.8623044940639244</v>
      </c>
      <c r="I38" s="32">
        <f>Table1[[#This Row],[Wins]]*3+Table1[[#This Row],[Draws]]</f>
        <v>247</v>
      </c>
      <c r="J38">
        <f>Table1[[#This Row],[xWins]]*3+Table1[[#This Row],[xDraws]]</f>
        <v>260.72262916894942</v>
      </c>
      <c r="K38">
        <v>0.92157685407631296</v>
      </c>
      <c r="L38">
        <v>1.1262521717682079</v>
      </c>
      <c r="M38">
        <v>1.058000607990254</v>
      </c>
      <c r="N38">
        <v>70</v>
      </c>
      <c r="O38">
        <v>37</v>
      </c>
      <c r="P38">
        <v>33</v>
      </c>
      <c r="Q38">
        <v>75.956768760387632</v>
      </c>
      <c r="R38">
        <v>32.852322887786542</v>
      </c>
      <c r="S38">
        <v>31.190908351825811</v>
      </c>
      <c r="T38">
        <v>77</v>
      </c>
      <c r="U38">
        <v>98.740366843435055</v>
      </c>
      <c r="V38">
        <v>3.107507408977483</v>
      </c>
      <c r="W38">
        <v>-24.847874252412542</v>
      </c>
      <c r="X38">
        <v>1.0129537501378809</v>
      </c>
      <c r="Y38">
        <v>1.176036132086641</v>
      </c>
      <c r="Z38">
        <f>Table1[[#This Row],[xGoalsF]]/Table1[[#This Row],[Matches]]</f>
        <v>1.7135178042215893</v>
      </c>
      <c r="AA38">
        <f>Table1[[#This Row],[xGoalsA]]/Table1[[#This Row],[Matches]]</f>
        <v>1.0082294696256249</v>
      </c>
      <c r="AB38">
        <v>243</v>
      </c>
      <c r="AC38">
        <v>239.89249259102249</v>
      </c>
      <c r="AD38">
        <v>166</v>
      </c>
      <c r="AE38">
        <v>141.15212574758749</v>
      </c>
      <c r="AF38">
        <f>Table1[[#This Row],[SHGoalsF]]/Table1[[#This Row],[xSHGoalsF]]</f>
        <v>0.98793121316681531</v>
      </c>
      <c r="AG38">
        <v>133</v>
      </c>
      <c r="AH38">
        <v>134.62475750074569</v>
      </c>
      <c r="AI38">
        <f>Table1[[#This Row],[SHGoalsA]]/Table1[[#This Row],[xSHGoalsA]]</f>
        <v>1.1502268472926194</v>
      </c>
      <c r="AJ38">
        <v>-91</v>
      </c>
      <c r="AK38">
        <v>-79.114828708957674</v>
      </c>
      <c r="AL38">
        <f>Table1[[#This Row],[HTGoalsF]]/Table1[[#This Row],[xHTGoalsF]]</f>
        <v>1.0449545618670797</v>
      </c>
      <c r="AM38">
        <v>110</v>
      </c>
      <c r="AN38">
        <v>105.2677350902768</v>
      </c>
      <c r="AO38">
        <f>Table1[[#This Row],[HTGoalsA]]/Table1[[#This Row],[xHTGoalsA]]</f>
        <v>1.2089501570853174</v>
      </c>
      <c r="AP38">
        <v>75</v>
      </c>
      <c r="AQ38">
        <v>62.037297038629802</v>
      </c>
      <c r="AR38">
        <v>1.028007172012009</v>
      </c>
      <c r="AS38">
        <v>1926</v>
      </c>
      <c r="AT38">
        <v>1873.527785054695</v>
      </c>
      <c r="AU38">
        <v>1.016803908302812</v>
      </c>
      <c r="AV38">
        <v>1409</v>
      </c>
      <c r="AW38">
        <v>1385.714579275977</v>
      </c>
      <c r="AX38">
        <v>0.88098772232886702</v>
      </c>
      <c r="AY38">
        <v>713</v>
      </c>
      <c r="AZ38">
        <v>809.31888371293519</v>
      </c>
      <c r="BA38">
        <v>0.92923576624033077</v>
      </c>
      <c r="BB38">
        <v>522</v>
      </c>
      <c r="BC38">
        <v>561.75194602334511</v>
      </c>
      <c r="BD38">
        <v>1.1043174589222451</v>
      </c>
      <c r="BE38">
        <v>1964</v>
      </c>
      <c r="BF38">
        <v>1778.474101022327</v>
      </c>
      <c r="BG38">
        <v>1.09503327507059</v>
      </c>
      <c r="BH38">
        <v>2040</v>
      </c>
      <c r="BI38">
        <v>1862.957086731901</v>
      </c>
      <c r="BJ38">
        <v>1.4553692527200111</v>
      </c>
      <c r="BK38">
        <v>327</v>
      </c>
      <c r="BL38">
        <v>224.6852469837834</v>
      </c>
      <c r="BM38">
        <v>1.494404664081169</v>
      </c>
      <c r="BN38">
        <v>394</v>
      </c>
      <c r="BO38">
        <v>263.65014073497292</v>
      </c>
      <c r="BP38">
        <v>2.207950265102276</v>
      </c>
      <c r="BQ38">
        <v>27</v>
      </c>
      <c r="BR38">
        <v>12.22853631567164</v>
      </c>
      <c r="BS38">
        <v>1.9286977842014621</v>
      </c>
      <c r="BT38">
        <v>31</v>
      </c>
      <c r="BU38">
        <v>16.073021006157749</v>
      </c>
    </row>
    <row r="39" spans="1:73" hidden="1" x14ac:dyDescent="0.45">
      <c r="A39" s="1">
        <v>574</v>
      </c>
      <c r="B39" s="20" t="s">
        <v>94</v>
      </c>
      <c r="C39" t="s">
        <v>520</v>
      </c>
      <c r="D39">
        <v>1.2034810722580429</v>
      </c>
      <c r="E39">
        <v>103</v>
      </c>
      <c r="F39">
        <v>85.585060184407581</v>
      </c>
      <c r="G39">
        <v>46</v>
      </c>
      <c r="H39" s="32">
        <f>(Table1[[#This Row],[xWins]]*3+Table1[[#This Row],[xDraws]])/Table1[[#This Row],[Matches]]</f>
        <v>1.8605447866175562</v>
      </c>
      <c r="I39" s="32">
        <f>Table1[[#This Row],[Wins]]*3+Table1[[#This Row],[Draws]]</f>
        <v>103</v>
      </c>
      <c r="J39">
        <f>Table1[[#This Row],[xWins]]*3+Table1[[#This Row],[xDraws]]</f>
        <v>85.585060184407581</v>
      </c>
      <c r="K39">
        <v>1.255632285149848</v>
      </c>
      <c r="L39">
        <v>0.86814673605492532</v>
      </c>
      <c r="M39">
        <v>0.51059728180529995</v>
      </c>
      <c r="N39">
        <v>31</v>
      </c>
      <c r="O39">
        <v>10</v>
      </c>
      <c r="P39">
        <v>5</v>
      </c>
      <c r="Q39">
        <v>24.688756705790219</v>
      </c>
      <c r="R39">
        <v>11.518790067036919</v>
      </c>
      <c r="S39">
        <v>9.7924532271728602</v>
      </c>
      <c r="T39">
        <v>58</v>
      </c>
      <c r="U39">
        <v>31.924660284356801</v>
      </c>
      <c r="V39">
        <v>11.38413237725854</v>
      </c>
      <c r="W39">
        <v>14.691207338384659</v>
      </c>
      <c r="X39">
        <v>1.14667274522514</v>
      </c>
      <c r="Y39">
        <v>0.67846751718371112</v>
      </c>
      <c r="Z39">
        <f>Table1[[#This Row],[xGoalsF]]/Table1[[#This Row],[Matches]]</f>
        <v>1.687301470059597</v>
      </c>
      <c r="AA39">
        <f>Table1[[#This Row],[xGoalsA]]/Table1[[#This Row],[Matches]]</f>
        <v>0.99328711605184039</v>
      </c>
      <c r="AB39">
        <v>89</v>
      </c>
      <c r="AC39">
        <v>77.615867622741462</v>
      </c>
      <c r="AD39">
        <v>31</v>
      </c>
      <c r="AE39">
        <v>45.691207338384658</v>
      </c>
      <c r="AF39">
        <f>Table1[[#This Row],[SHGoalsF]]/Table1[[#This Row],[xSHGoalsF]]</f>
        <v>1.0938826547811786</v>
      </c>
      <c r="AG39">
        <v>48</v>
      </c>
      <c r="AH39">
        <v>43.880392279921438</v>
      </c>
      <c r="AI39">
        <f>Table1[[#This Row],[SHGoalsA]]/Table1[[#This Row],[xSHGoalsA]]</f>
        <v>0.81457853464852492</v>
      </c>
      <c r="AJ39">
        <v>-21</v>
      </c>
      <c r="AK39">
        <v>-25.780203021260679</v>
      </c>
      <c r="AL39">
        <f>Table1[[#This Row],[HTGoalsF]]/Table1[[#This Row],[xHTGoalsF]]</f>
        <v>1.2153378478695753</v>
      </c>
      <c r="AM39">
        <v>41</v>
      </c>
      <c r="AN39">
        <v>33.735475342820017</v>
      </c>
      <c r="AO39">
        <f>Table1[[#This Row],[HTGoalsA]]/Table1[[#This Row],[xHTGoalsA]]</f>
        <v>0.50223483661242252</v>
      </c>
      <c r="AP39">
        <v>10</v>
      </c>
      <c r="AQ39">
        <v>19.911004317123979</v>
      </c>
      <c r="AR39">
        <v>1.0346419005882701</v>
      </c>
      <c r="AS39">
        <v>631</v>
      </c>
      <c r="AT39">
        <v>609.87284551421158</v>
      </c>
      <c r="AU39">
        <v>0.99731572263496182</v>
      </c>
      <c r="AV39">
        <v>451</v>
      </c>
      <c r="AW39">
        <v>452.21386744854851</v>
      </c>
      <c r="AX39">
        <v>0.98955844725545516</v>
      </c>
      <c r="AY39">
        <v>261</v>
      </c>
      <c r="AZ39">
        <v>263.75400131632921</v>
      </c>
      <c r="BA39">
        <v>0.8899322812689322</v>
      </c>
      <c r="BB39">
        <v>163</v>
      </c>
      <c r="BC39">
        <v>183.16000377869469</v>
      </c>
      <c r="BD39">
        <v>0.84595072258347248</v>
      </c>
      <c r="BE39">
        <v>494</v>
      </c>
      <c r="BF39">
        <v>583.95836401836698</v>
      </c>
      <c r="BG39">
        <v>0.71008557400080441</v>
      </c>
      <c r="BH39">
        <v>435</v>
      </c>
      <c r="BI39">
        <v>612.60222137607775</v>
      </c>
      <c r="BJ39">
        <v>0.85025347007255314</v>
      </c>
      <c r="BK39">
        <v>63</v>
      </c>
      <c r="BL39">
        <v>74.095551758964461</v>
      </c>
      <c r="BM39">
        <v>0.7442181792134468</v>
      </c>
      <c r="BN39">
        <v>65</v>
      </c>
      <c r="BO39">
        <v>87.339978806614937</v>
      </c>
      <c r="BP39">
        <v>0.2485190397270387</v>
      </c>
      <c r="BQ39">
        <v>1</v>
      </c>
      <c r="BR39">
        <v>4.0238365684108208</v>
      </c>
      <c r="BS39">
        <v>0.93673825609277261</v>
      </c>
      <c r="BT39">
        <v>5</v>
      </c>
      <c r="BU39">
        <v>5.3376703337125271</v>
      </c>
    </row>
    <row r="40" spans="1:73" hidden="1" x14ac:dyDescent="0.45">
      <c r="A40" s="1">
        <v>344</v>
      </c>
      <c r="B40" s="20" t="s">
        <v>303</v>
      </c>
      <c r="C40" s="24" t="s">
        <v>379</v>
      </c>
      <c r="D40">
        <v>0.89887415420852723</v>
      </c>
      <c r="E40">
        <v>168</v>
      </c>
      <c r="F40">
        <v>186.90046789467061</v>
      </c>
      <c r="G40">
        <v>101</v>
      </c>
      <c r="H40" s="32">
        <f>(Table1[[#This Row],[xWins]]*3+Table1[[#This Row],[xDraws]])/Table1[[#This Row],[Matches]]</f>
        <v>1.8504996821254514</v>
      </c>
      <c r="I40" s="32">
        <f>Table1[[#This Row],[Wins]]*3+Table1[[#This Row],[Draws]]</f>
        <v>168</v>
      </c>
      <c r="J40">
        <f>Table1[[#This Row],[xWins]]*3+Table1[[#This Row],[xDraws]]</f>
        <v>186.90046789467058</v>
      </c>
      <c r="K40">
        <v>0.85007199405062783</v>
      </c>
      <c r="L40">
        <v>1.2214348792815759</v>
      </c>
      <c r="M40">
        <v>1.1197877446020921</v>
      </c>
      <c r="N40">
        <v>46</v>
      </c>
      <c r="O40">
        <v>30</v>
      </c>
      <c r="P40">
        <v>25</v>
      </c>
      <c r="Q40">
        <v>54.113063742763863</v>
      </c>
      <c r="R40">
        <v>24.561276666378991</v>
      </c>
      <c r="S40">
        <v>22.32565959085715</v>
      </c>
      <c r="T40">
        <v>47</v>
      </c>
      <c r="U40">
        <v>66.572292937277524</v>
      </c>
      <c r="V40">
        <v>8.3682422458164751</v>
      </c>
      <c r="W40">
        <v>-27.940535183093999</v>
      </c>
      <c r="X40">
        <v>1.049624355206064</v>
      </c>
      <c r="Y40">
        <v>1.273767212411109</v>
      </c>
      <c r="Z40">
        <f>Table1[[#This Row],[xGoalsF]]/Table1[[#This Row],[Matches]]</f>
        <v>1.6696213639028068</v>
      </c>
      <c r="AA40">
        <f>Table1[[#This Row],[xGoalsA]]/Table1[[#This Row],[Matches]]</f>
        <v>1.0104897506624357</v>
      </c>
      <c r="AB40">
        <v>177</v>
      </c>
      <c r="AC40">
        <v>168.6317577541835</v>
      </c>
      <c r="AD40">
        <v>130</v>
      </c>
      <c r="AE40">
        <v>102.059464816906</v>
      </c>
      <c r="AF40">
        <f>Table1[[#This Row],[SHGoalsF]]/Table1[[#This Row],[xSHGoalsF]]</f>
        <v>1.0633263172085368</v>
      </c>
      <c r="AG40">
        <v>101</v>
      </c>
      <c r="AH40">
        <v>94.984952751989624</v>
      </c>
      <c r="AI40">
        <f>Table1[[#This Row],[SHGoalsA]]/Table1[[#This Row],[xSHGoalsA]]</f>
        <v>1.3283398736296677</v>
      </c>
      <c r="AJ40">
        <v>-76</v>
      </c>
      <c r="AK40">
        <v>-57.214272874555213</v>
      </c>
      <c r="AL40">
        <f>Table1[[#This Row],[HTGoalsF]]/Table1[[#This Row],[xHTGoalsF]]</f>
        <v>1.0319524383676386</v>
      </c>
      <c r="AM40">
        <v>76</v>
      </c>
      <c r="AN40">
        <v>73.646805002193901</v>
      </c>
      <c r="AO40">
        <f>Table1[[#This Row],[HTGoalsA]]/Table1[[#This Row],[xHTGoalsA]]</f>
        <v>1.2041424656943795</v>
      </c>
      <c r="AP40">
        <v>54</v>
      </c>
      <c r="AQ40">
        <v>44.845191942350787</v>
      </c>
      <c r="AR40">
        <v>1.05532370666869</v>
      </c>
      <c r="AS40">
        <v>1406</v>
      </c>
      <c r="AT40">
        <v>1332.2926331658739</v>
      </c>
      <c r="AU40">
        <v>1.159715447617844</v>
      </c>
      <c r="AV40">
        <v>1162</v>
      </c>
      <c r="AW40">
        <v>1001.969924938785</v>
      </c>
      <c r="AX40">
        <v>0.89722338554852421</v>
      </c>
      <c r="AY40">
        <v>514</v>
      </c>
      <c r="AZ40">
        <v>572.87851417934485</v>
      </c>
      <c r="BA40">
        <v>0.99532101480216562</v>
      </c>
      <c r="BB40">
        <v>405</v>
      </c>
      <c r="BC40">
        <v>406.90389731246609</v>
      </c>
      <c r="BD40">
        <v>0.88531482268059902</v>
      </c>
      <c r="BE40">
        <v>1137</v>
      </c>
      <c r="BF40">
        <v>1284.2889002550939</v>
      </c>
      <c r="BG40">
        <v>1.0458859190098251</v>
      </c>
      <c r="BH40">
        <v>1403</v>
      </c>
      <c r="BI40">
        <v>1341.446494784313</v>
      </c>
      <c r="BJ40">
        <v>0.96246167038740993</v>
      </c>
      <c r="BK40">
        <v>156</v>
      </c>
      <c r="BL40">
        <v>162.08437675986301</v>
      </c>
      <c r="BM40">
        <v>1.120166269468462</v>
      </c>
      <c r="BN40">
        <v>214</v>
      </c>
      <c r="BO40">
        <v>191.04306729531021</v>
      </c>
      <c r="BP40">
        <v>1.118254857693328</v>
      </c>
      <c r="BQ40">
        <v>10</v>
      </c>
      <c r="BR40">
        <v>8.9425053074461296</v>
      </c>
      <c r="BS40">
        <v>0.68078432293553726</v>
      </c>
      <c r="BT40">
        <v>8</v>
      </c>
      <c r="BU40">
        <v>11.75115191475629</v>
      </c>
    </row>
    <row r="41" spans="1:73" hidden="1" x14ac:dyDescent="0.45">
      <c r="A41" s="1">
        <v>192</v>
      </c>
      <c r="B41" s="20" t="s">
        <v>263</v>
      </c>
      <c r="C41" s="28" t="s">
        <v>258</v>
      </c>
      <c r="D41">
        <v>1.039288081156819</v>
      </c>
      <c r="E41">
        <v>650</v>
      </c>
      <c r="F41">
        <v>625.42812891348967</v>
      </c>
      <c r="G41">
        <v>338</v>
      </c>
      <c r="H41" s="32">
        <f>(Table1[[#This Row],[xWins]]*3+Table1[[#This Row],[xDraws]])/Table1[[#This Row],[Matches]]</f>
        <v>1.8503790796257091</v>
      </c>
      <c r="I41" s="32">
        <f>Table1[[#This Row],[Wins]]*3+Table1[[#This Row],[Draws]]</f>
        <v>650</v>
      </c>
      <c r="J41">
        <f>Table1[[#This Row],[xWins]]*3+Table1[[#This Row],[xDraws]]</f>
        <v>625.42812891348967</v>
      </c>
      <c r="K41">
        <v>1.046738518205736</v>
      </c>
      <c r="L41">
        <v>0.98700893055417127</v>
      </c>
      <c r="M41">
        <v>0.90305135614709342</v>
      </c>
      <c r="N41">
        <v>191</v>
      </c>
      <c r="O41">
        <v>77</v>
      </c>
      <c r="P41">
        <v>70</v>
      </c>
      <c r="Q41">
        <v>182.471550132121</v>
      </c>
      <c r="R41">
        <v>78.013478517126657</v>
      </c>
      <c r="S41">
        <v>77.514971350752347</v>
      </c>
      <c r="T41">
        <v>261</v>
      </c>
      <c r="U41">
        <v>241.73551232180441</v>
      </c>
      <c r="V41">
        <v>43.029490407605643</v>
      </c>
      <c r="W41">
        <v>-23.765002729410011</v>
      </c>
      <c r="X41">
        <v>1.073432860021466</v>
      </c>
      <c r="Y41">
        <v>1.0690371488019541</v>
      </c>
      <c r="Z41">
        <f>Table1[[#This Row],[xGoalsF]]/Table1[[#This Row],[Matches]]</f>
        <v>1.7336405609242438</v>
      </c>
      <c r="AA41">
        <f>Table1[[#This Row],[xGoalsA]]/Table1[[#This Row],[Matches]]</f>
        <v>1.0184467374869526</v>
      </c>
      <c r="AB41">
        <v>629</v>
      </c>
      <c r="AC41">
        <v>585.97050959239436</v>
      </c>
      <c r="AD41">
        <v>368</v>
      </c>
      <c r="AE41">
        <v>344.23499727058999</v>
      </c>
      <c r="AF41">
        <f>Table1[[#This Row],[SHGoalsF]]/Table1[[#This Row],[xSHGoalsF]]</f>
        <v>1.0258949939016835</v>
      </c>
      <c r="AG41">
        <v>337</v>
      </c>
      <c r="AH41">
        <v>328.49365871093858</v>
      </c>
      <c r="AI41">
        <f>Table1[[#This Row],[SHGoalsA]]/Table1[[#This Row],[xSHGoalsA]]</f>
        <v>1.1033147675327635</v>
      </c>
      <c r="AJ41">
        <v>-213</v>
      </c>
      <c r="AK41">
        <v>-193.05460804835539</v>
      </c>
      <c r="AL41">
        <f>Table1[[#This Row],[HTGoalsF]]/Table1[[#This Row],[xHTGoalsF]]</f>
        <v>1.1340825359652975</v>
      </c>
      <c r="AM41">
        <v>292</v>
      </c>
      <c r="AN41">
        <v>257.47685088145568</v>
      </c>
      <c r="AO41">
        <f>Table1[[#This Row],[HTGoalsA]]/Table1[[#This Row],[xHTGoalsA]]</f>
        <v>1.0252652529697526</v>
      </c>
      <c r="AP41">
        <v>155</v>
      </c>
      <c r="AQ41">
        <v>151.1803892222346</v>
      </c>
      <c r="AR41">
        <v>1.1000410868845281</v>
      </c>
      <c r="AS41">
        <v>4991</v>
      </c>
      <c r="AT41">
        <v>4537.103258693016</v>
      </c>
      <c r="AU41">
        <v>1.084065984359788</v>
      </c>
      <c r="AV41">
        <v>3635</v>
      </c>
      <c r="AW41">
        <v>3353.116925024362</v>
      </c>
      <c r="AX41">
        <v>1.0260793687947609</v>
      </c>
      <c r="AY41">
        <v>2017</v>
      </c>
      <c r="AZ41">
        <v>1965.734875235996</v>
      </c>
      <c r="BA41">
        <v>1.041052711301961</v>
      </c>
      <c r="BB41">
        <v>1420</v>
      </c>
      <c r="BC41">
        <v>1364.0039400350061</v>
      </c>
      <c r="BD41">
        <v>1.032997022516277</v>
      </c>
      <c r="BE41">
        <v>4406</v>
      </c>
      <c r="BF41">
        <v>4265.2591478602963</v>
      </c>
      <c r="BG41">
        <v>0.99127674169327851</v>
      </c>
      <c r="BH41">
        <v>4439</v>
      </c>
      <c r="BI41">
        <v>4478.0633029050914</v>
      </c>
      <c r="BJ41">
        <v>1.384289994098127</v>
      </c>
      <c r="BK41">
        <v>751</v>
      </c>
      <c r="BL41">
        <v>542.51638255124499</v>
      </c>
      <c r="BM41">
        <v>1.2438704424991891</v>
      </c>
      <c r="BN41">
        <v>786</v>
      </c>
      <c r="BO41">
        <v>631.89860707741082</v>
      </c>
      <c r="BP41">
        <v>1.30088262110827</v>
      </c>
      <c r="BQ41">
        <v>39</v>
      </c>
      <c r="BR41">
        <v>29.97964563995362</v>
      </c>
      <c r="BS41">
        <v>1.0960657813306061</v>
      </c>
      <c r="BT41">
        <v>42</v>
      </c>
      <c r="BU41">
        <v>38.318868005360677</v>
      </c>
    </row>
    <row r="42" spans="1:73" hidden="1" x14ac:dyDescent="0.45">
      <c r="A42" s="1">
        <v>90</v>
      </c>
      <c r="B42" s="20" t="s">
        <v>157</v>
      </c>
      <c r="C42" t="s">
        <v>140</v>
      </c>
      <c r="D42">
        <v>1.0301290872966129</v>
      </c>
      <c r="E42">
        <v>188</v>
      </c>
      <c r="F42">
        <v>182.5013994055559</v>
      </c>
      <c r="G42">
        <v>100</v>
      </c>
      <c r="H42" s="32">
        <f>(Table1[[#This Row],[xWins]]*3+Table1[[#This Row],[xDraws]])/Table1[[#This Row],[Matches]]</f>
        <v>1.8250139940555585</v>
      </c>
      <c r="I42" s="32">
        <f>Table1[[#This Row],[Wins]]*3+Table1[[#This Row],[Draws]]</f>
        <v>188</v>
      </c>
      <c r="J42">
        <f>Table1[[#This Row],[xWins]]*3+Table1[[#This Row],[xDraws]]</f>
        <v>182.50139940555584</v>
      </c>
      <c r="K42">
        <v>1.0012029093780139</v>
      </c>
      <c r="L42">
        <v>1.2240195414863939</v>
      </c>
      <c r="M42">
        <v>0.77017718543171632</v>
      </c>
      <c r="N42">
        <v>53</v>
      </c>
      <c r="O42">
        <v>29</v>
      </c>
      <c r="P42">
        <v>18</v>
      </c>
      <c r="Q42">
        <v>52.936322401345826</v>
      </c>
      <c r="R42">
        <v>23.692432201518368</v>
      </c>
      <c r="S42">
        <v>23.371245397135791</v>
      </c>
      <c r="T42">
        <v>78</v>
      </c>
      <c r="U42">
        <v>62.350529439974757</v>
      </c>
      <c r="V42">
        <v>27.006647512246051</v>
      </c>
      <c r="W42">
        <v>-11.35717695222081</v>
      </c>
      <c r="X42">
        <v>1.163683246052295</v>
      </c>
      <c r="Y42">
        <v>1.110647550554354</v>
      </c>
      <c r="Z42">
        <f>Table1[[#This Row],[xGoalsF]]/Table1[[#This Row],[Matches]]</f>
        <v>1.6499335248775402</v>
      </c>
      <c r="AA42">
        <f>Table1[[#This Row],[xGoalsA]]/Table1[[#This Row],[Matches]]</f>
        <v>1.0264282304777921</v>
      </c>
      <c r="AB42">
        <v>192</v>
      </c>
      <c r="AC42">
        <v>164.99335248775401</v>
      </c>
      <c r="AD42">
        <v>114</v>
      </c>
      <c r="AE42">
        <v>102.6428230477792</v>
      </c>
      <c r="AF42">
        <f>Table1[[#This Row],[SHGoalsF]]/Table1[[#This Row],[xSHGoalsF]]</f>
        <v>1.0540689634832467</v>
      </c>
      <c r="AG42">
        <v>98</v>
      </c>
      <c r="AH42">
        <v>92.973043885242518</v>
      </c>
      <c r="AI42">
        <f>Table1[[#This Row],[SHGoalsA]]/Table1[[#This Row],[xSHGoalsA]]</f>
        <v>1.0065674105827818</v>
      </c>
      <c r="AJ42">
        <v>-58</v>
      </c>
      <c r="AK42">
        <v>-57.621575455556624</v>
      </c>
      <c r="AL42">
        <f>Table1[[#This Row],[HTGoalsF]]/Table1[[#This Row],[xHTGoalsF]]</f>
        <v>1.3051874092736406</v>
      </c>
      <c r="AM42">
        <v>94</v>
      </c>
      <c r="AN42">
        <v>72.020308602511435</v>
      </c>
      <c r="AO42">
        <f>Table1[[#This Row],[HTGoalsA]]/Table1[[#This Row],[xHTGoalsA]]</f>
        <v>1.2438571340185163</v>
      </c>
      <c r="AP42">
        <v>56</v>
      </c>
      <c r="AQ42">
        <v>45.021247592222572</v>
      </c>
      <c r="AR42">
        <v>0.82709678945576715</v>
      </c>
      <c r="AS42">
        <v>1078</v>
      </c>
      <c r="AT42">
        <v>1303.3541101148851</v>
      </c>
      <c r="AU42">
        <v>0.867735915902069</v>
      </c>
      <c r="AV42">
        <v>864</v>
      </c>
      <c r="AW42">
        <v>995.69463953997422</v>
      </c>
      <c r="AX42">
        <v>0.84066756760533368</v>
      </c>
      <c r="AY42">
        <v>476</v>
      </c>
      <c r="AZ42">
        <v>566.21668105491449</v>
      </c>
      <c r="BA42">
        <v>0.84730128663154125</v>
      </c>
      <c r="BB42">
        <v>346</v>
      </c>
      <c r="BC42">
        <v>408.35533411677932</v>
      </c>
      <c r="BD42">
        <v>0.79267052483009448</v>
      </c>
      <c r="BE42">
        <v>1007</v>
      </c>
      <c r="BF42">
        <v>1270.389106767715</v>
      </c>
      <c r="BG42">
        <v>0.84491814290643541</v>
      </c>
      <c r="BH42">
        <v>1122</v>
      </c>
      <c r="BI42">
        <v>1327.939291421096</v>
      </c>
      <c r="BJ42">
        <v>0.99163112430909695</v>
      </c>
      <c r="BK42">
        <v>160</v>
      </c>
      <c r="BL42">
        <v>161.35032077727229</v>
      </c>
      <c r="BM42">
        <v>0.97428348835441758</v>
      </c>
      <c r="BN42">
        <v>183</v>
      </c>
      <c r="BO42">
        <v>187.83034115572491</v>
      </c>
      <c r="BP42">
        <v>0.99829257286064144</v>
      </c>
      <c r="BQ42">
        <v>9</v>
      </c>
      <c r="BR42">
        <v>9.0153931268968499</v>
      </c>
      <c r="BS42">
        <v>0.86149206673667633</v>
      </c>
      <c r="BT42">
        <v>10</v>
      </c>
      <c r="BU42">
        <v>11.60776794832239</v>
      </c>
    </row>
    <row r="43" spans="1:73" hidden="1" x14ac:dyDescent="0.45">
      <c r="A43" s="1">
        <v>29</v>
      </c>
      <c r="B43" s="20" t="s">
        <v>93</v>
      </c>
      <c r="C43" s="27" t="s">
        <v>64</v>
      </c>
      <c r="D43">
        <v>1.049104966227312</v>
      </c>
      <c r="E43">
        <v>627</v>
      </c>
      <c r="F43">
        <v>597.65230380593471</v>
      </c>
      <c r="G43">
        <v>341</v>
      </c>
      <c r="H43">
        <f>(Table1[[#This Row],[xWins]]*3+Table1[[#This Row],[xDraws]])/Table1[[#This Row],[Matches]]</f>
        <v>1.7526460522168172</v>
      </c>
      <c r="I43">
        <f>Table1[[#This Row],[Wins]]*3+Table1[[#This Row],[Draws]]</f>
        <v>627</v>
      </c>
      <c r="J43">
        <f>Table1[[#This Row],[xWins]]*3+Table1[[#This Row],[xDraws]]</f>
        <v>597.65230380593471</v>
      </c>
      <c r="K43">
        <v>1.074340547488571</v>
      </c>
      <c r="L43">
        <v>0.88827114305725219</v>
      </c>
      <c r="M43">
        <v>0.95731938275421735</v>
      </c>
      <c r="N43">
        <v>185</v>
      </c>
      <c r="O43">
        <v>72</v>
      </c>
      <c r="P43">
        <v>84</v>
      </c>
      <c r="Q43">
        <v>172.1986575229472</v>
      </c>
      <c r="R43">
        <v>81.056331237093161</v>
      </c>
      <c r="S43">
        <v>87.745011239959609</v>
      </c>
      <c r="T43">
        <v>224</v>
      </c>
      <c r="U43">
        <v>191.40647405057319</v>
      </c>
      <c r="V43">
        <v>41.63540705385924</v>
      </c>
      <c r="W43">
        <v>-9.0418811044324343</v>
      </c>
      <c r="X43">
        <v>1.074300567127126</v>
      </c>
      <c r="Y43">
        <v>1.0245065242946769</v>
      </c>
      <c r="Z43">
        <f>Table1[[#This Row],[xGoalsF]]/Table1[[#This Row],[Matches]]</f>
        <v>1.6432979265282721</v>
      </c>
      <c r="AA43">
        <f>Table1[[#This Row],[xGoalsA]]/Table1[[#This Row],[Matches]]</f>
        <v>1.0819886184620751</v>
      </c>
      <c r="AB43">
        <v>602</v>
      </c>
      <c r="AC43">
        <v>560.36459294614076</v>
      </c>
      <c r="AD43">
        <v>378</v>
      </c>
      <c r="AE43">
        <v>368.95811889556762</v>
      </c>
      <c r="AF43">
        <f>Table1[[#This Row],[SHGoalsF]]/Table1[[#This Row],[xSHGoalsF]]</f>
        <v>1.083370047413051</v>
      </c>
      <c r="AG43">
        <v>340</v>
      </c>
      <c r="AH43">
        <v>313.83551798563798</v>
      </c>
      <c r="AI43">
        <f>Table1[[#This Row],[SHGoalsA]]/Table1[[#This Row],[xSHGoalsA]]</f>
        <v>1.0240815186640249</v>
      </c>
      <c r="AJ43">
        <v>-212</v>
      </c>
      <c r="AK43">
        <v>-207.01476995363279</v>
      </c>
      <c r="AL43">
        <f>Table1[[#This Row],[HTGoalsF]]/Table1[[#This Row],[xHTGoalsF]]</f>
        <v>1.0627549713638273</v>
      </c>
      <c r="AM43">
        <v>262</v>
      </c>
      <c r="AN43">
        <v>246.52907496050281</v>
      </c>
      <c r="AO43">
        <f>Table1[[#This Row],[HTGoalsA]]/Table1[[#This Row],[xHTGoalsA]]</f>
        <v>1.0250498157816887</v>
      </c>
      <c r="AP43">
        <v>166</v>
      </c>
      <c r="AQ43">
        <v>161.9433489419348</v>
      </c>
      <c r="AR43">
        <v>1.1457811388317549</v>
      </c>
      <c r="AS43">
        <v>5090</v>
      </c>
      <c r="AT43">
        <v>4442.3841757334148</v>
      </c>
      <c r="AU43">
        <v>1.1018215669481031</v>
      </c>
      <c r="AV43">
        <v>3851</v>
      </c>
      <c r="AW43">
        <v>3495.1212750960658</v>
      </c>
      <c r="AX43">
        <v>1.0369212989935379</v>
      </c>
      <c r="AY43">
        <v>1986</v>
      </c>
      <c r="AZ43">
        <v>1915.285183096983</v>
      </c>
      <c r="BA43">
        <v>0.95812469280801016</v>
      </c>
      <c r="BB43">
        <v>1373</v>
      </c>
      <c r="BC43">
        <v>1433.0076349207741</v>
      </c>
      <c r="BD43">
        <v>0.85023467173446321</v>
      </c>
      <c r="BE43">
        <v>3682</v>
      </c>
      <c r="BF43">
        <v>4330.5691033380081</v>
      </c>
      <c r="BG43">
        <v>0.83853497207339922</v>
      </c>
      <c r="BH43">
        <v>3776</v>
      </c>
      <c r="BI43">
        <v>4503.0918515697585</v>
      </c>
      <c r="BJ43">
        <v>1.0224439293017731</v>
      </c>
      <c r="BK43">
        <v>570</v>
      </c>
      <c r="BL43">
        <v>557.48778359831704</v>
      </c>
      <c r="BM43">
        <v>1.0353221527711871</v>
      </c>
      <c r="BN43">
        <v>652</v>
      </c>
      <c r="BO43">
        <v>629.75567387873355</v>
      </c>
      <c r="BP43">
        <v>0.6411297999401866</v>
      </c>
      <c r="BQ43">
        <v>20</v>
      </c>
      <c r="BR43">
        <v>31.194931200929791</v>
      </c>
      <c r="BS43">
        <v>0.52489282239052959</v>
      </c>
      <c r="BT43">
        <v>20</v>
      </c>
      <c r="BU43">
        <v>38.103016743329832</v>
      </c>
    </row>
    <row r="44" spans="1:73" hidden="1" x14ac:dyDescent="0.45">
      <c r="A44" s="1">
        <v>232</v>
      </c>
      <c r="B44" s="20" t="s">
        <v>304</v>
      </c>
      <c r="C44" s="23" t="s">
        <v>292</v>
      </c>
      <c r="D44">
        <v>0.97849332082187279</v>
      </c>
      <c r="E44">
        <v>516</v>
      </c>
      <c r="F44">
        <v>527.34136147867878</v>
      </c>
      <c r="G44">
        <v>306</v>
      </c>
      <c r="H44">
        <f>(Table1[[#This Row],[xWins]]*3+Table1[[#This Row],[xDraws]])/Table1[[#This Row],[Matches]]</f>
        <v>1.7233377826100613</v>
      </c>
      <c r="I44">
        <f>Table1[[#This Row],[Wins]]*3+Table1[[#This Row],[Draws]]</f>
        <v>516</v>
      </c>
      <c r="J44">
        <f>Table1[[#This Row],[xWins]]*3+Table1[[#This Row],[xDraws]]</f>
        <v>527.34136147867878</v>
      </c>
      <c r="K44">
        <v>0.98651217429180427</v>
      </c>
      <c r="L44">
        <v>0.92711140084731136</v>
      </c>
      <c r="M44">
        <v>1.0874778169933059</v>
      </c>
      <c r="N44">
        <v>150</v>
      </c>
      <c r="O44">
        <v>66</v>
      </c>
      <c r="P44">
        <v>90</v>
      </c>
      <c r="Q44">
        <v>152.05083516347051</v>
      </c>
      <c r="R44">
        <v>71.188855988267292</v>
      </c>
      <c r="S44">
        <v>82.760308848262213</v>
      </c>
      <c r="T44">
        <v>146</v>
      </c>
      <c r="U44">
        <v>149.95932825177809</v>
      </c>
      <c r="V44">
        <v>47.210045938572023</v>
      </c>
      <c r="W44">
        <v>-51.16937419035014</v>
      </c>
      <c r="X44">
        <v>1.0963883508575409</v>
      </c>
      <c r="Y44">
        <v>1.150573168820316</v>
      </c>
      <c r="Z44">
        <f>Table1[[#This Row],[xGoalsF]]/Table1[[#This Row],[Matches]]</f>
        <v>1.6006207649066273</v>
      </c>
      <c r="AA44">
        <f>Table1[[#This Row],[xGoalsA]]/Table1[[#This Row],[Matches]]</f>
        <v>1.1105576006851305</v>
      </c>
      <c r="AB44">
        <v>537</v>
      </c>
      <c r="AC44">
        <v>489.78995406142798</v>
      </c>
      <c r="AD44">
        <v>391</v>
      </c>
      <c r="AE44">
        <v>339.83062580964992</v>
      </c>
      <c r="AF44">
        <f>Table1[[#This Row],[SHGoalsF]]/Table1[[#This Row],[xSHGoalsF]]</f>
        <v>1.0601982200756184</v>
      </c>
      <c r="AG44">
        <v>292</v>
      </c>
      <c r="AH44">
        <v>275.42019451718488</v>
      </c>
      <c r="AI44">
        <f>Table1[[#This Row],[SHGoalsA]]/Table1[[#This Row],[xSHGoalsA]]</f>
        <v>1.1473542800387801</v>
      </c>
      <c r="AJ44">
        <v>-219</v>
      </c>
      <c r="AK44">
        <v>-190.87391210376441</v>
      </c>
      <c r="AL44">
        <f>Table1[[#This Row],[HTGoalsF]]/Table1[[#This Row],[xHTGoalsF]]</f>
        <v>1.142885080996862</v>
      </c>
      <c r="AM44">
        <v>245</v>
      </c>
      <c r="AN44">
        <v>214.36975954424301</v>
      </c>
      <c r="AO44">
        <f>Table1[[#This Row],[HTGoalsA]]/Table1[[#This Row],[xHTGoalsA]]</f>
        <v>1.1546978697423023</v>
      </c>
      <c r="AP44">
        <v>172</v>
      </c>
      <c r="AQ44">
        <v>148.95671370588551</v>
      </c>
      <c r="AR44">
        <v>1.148090489569864</v>
      </c>
      <c r="AS44">
        <v>4496</v>
      </c>
      <c r="AT44">
        <v>3916.0676278090591</v>
      </c>
      <c r="AU44">
        <v>1.060886935333476</v>
      </c>
      <c r="AV44">
        <v>3371</v>
      </c>
      <c r="AW44">
        <v>3177.529940021715</v>
      </c>
      <c r="AX44">
        <v>1.0096442160247121</v>
      </c>
      <c r="AY44">
        <v>1701</v>
      </c>
      <c r="AZ44">
        <v>1684.751888836023</v>
      </c>
      <c r="BA44">
        <v>0.93865565874575696</v>
      </c>
      <c r="BB44">
        <v>1230</v>
      </c>
      <c r="BC44">
        <v>1310.3846853099899</v>
      </c>
      <c r="BD44">
        <v>1.0825101562487911</v>
      </c>
      <c r="BE44">
        <v>4228</v>
      </c>
      <c r="BF44">
        <v>3905.7370275871008</v>
      </c>
      <c r="BG44">
        <v>0.99891876921444922</v>
      </c>
      <c r="BH44">
        <v>4031</v>
      </c>
      <c r="BI44">
        <v>4035.3631588782559</v>
      </c>
      <c r="BJ44">
        <v>1.093209149213122</v>
      </c>
      <c r="BK44">
        <v>548</v>
      </c>
      <c r="BL44">
        <v>501.27644869643058</v>
      </c>
      <c r="BM44">
        <v>1.002200255273116</v>
      </c>
      <c r="BN44">
        <v>565</v>
      </c>
      <c r="BO44">
        <v>563.75958500033357</v>
      </c>
      <c r="BP44">
        <v>0.95500525274951764</v>
      </c>
      <c r="BQ44">
        <v>27</v>
      </c>
      <c r="BR44">
        <v>28.272095804986801</v>
      </c>
      <c r="BS44">
        <v>0.5593085272501539</v>
      </c>
      <c r="BT44">
        <v>19</v>
      </c>
      <c r="BU44">
        <v>33.970517298231968</v>
      </c>
    </row>
    <row r="45" spans="1:73" hidden="1" x14ac:dyDescent="0.45">
      <c r="A45" s="1">
        <v>547</v>
      </c>
      <c r="B45" s="20" t="s">
        <v>525</v>
      </c>
      <c r="C45" t="s">
        <v>520</v>
      </c>
      <c r="D45">
        <v>1.145610918365592</v>
      </c>
      <c r="E45">
        <v>96</v>
      </c>
      <c r="F45">
        <v>83.798084027481394</v>
      </c>
      <c r="G45">
        <v>46</v>
      </c>
      <c r="H45" s="32">
        <f>(Table1[[#This Row],[xWins]]*3+Table1[[#This Row],[xDraws]])/Table1[[#This Row],[Matches]]</f>
        <v>1.8216974788582909</v>
      </c>
      <c r="I45" s="32">
        <f>Table1[[#This Row],[Wins]]*3+Table1[[#This Row],[Draws]]</f>
        <v>96</v>
      </c>
      <c r="J45">
        <f>Table1[[#This Row],[xWins]]*3+Table1[[#This Row],[xDraws]]</f>
        <v>83.79808402748138</v>
      </c>
      <c r="K45">
        <v>1.165380025011042</v>
      </c>
      <c r="L45">
        <v>1.0240137898078741</v>
      </c>
      <c r="M45">
        <v>0.58508555311842758</v>
      </c>
      <c r="N45">
        <v>28</v>
      </c>
      <c r="O45">
        <v>12</v>
      </c>
      <c r="P45">
        <v>6</v>
      </c>
      <c r="Q45">
        <v>24.026497279061129</v>
      </c>
      <c r="R45">
        <v>11.718592190298001</v>
      </c>
      <c r="S45">
        <v>10.254910530640871</v>
      </c>
      <c r="T45">
        <v>42</v>
      </c>
      <c r="U45">
        <v>29.55235903827845</v>
      </c>
      <c r="V45">
        <v>5.5130177454237526</v>
      </c>
      <c r="W45">
        <v>6.9346232162977941</v>
      </c>
      <c r="X45">
        <v>1.0720778566877489</v>
      </c>
      <c r="Y45">
        <v>0.85224930464787918</v>
      </c>
      <c r="Z45">
        <f>Table1[[#This Row],[xGoalsF]]/Table1[[#This Row],[Matches]]</f>
        <v>1.6627604837951357</v>
      </c>
      <c r="AA45">
        <f>Table1[[#This Row],[xGoalsA]]/Table1[[#This Row],[Matches]]</f>
        <v>1.0203178960064736</v>
      </c>
      <c r="AB45">
        <v>82</v>
      </c>
      <c r="AC45">
        <v>76.486982254576247</v>
      </c>
      <c r="AD45">
        <v>40</v>
      </c>
      <c r="AE45">
        <v>46.934623216297787</v>
      </c>
      <c r="AF45">
        <f>Table1[[#This Row],[SHGoalsF]]/Table1[[#This Row],[xSHGoalsF]]</f>
        <v>1.1591271728189425</v>
      </c>
      <c r="AG45">
        <v>50</v>
      </c>
      <c r="AH45">
        <v>43.135905336773668</v>
      </c>
      <c r="AI45">
        <f>Table1[[#This Row],[SHGoalsA]]/Table1[[#This Row],[xSHGoalsA]]</f>
        <v>0.75827726745210178</v>
      </c>
      <c r="AJ45">
        <v>-20</v>
      </c>
      <c r="AK45">
        <v>-26.37557639991277</v>
      </c>
      <c r="AL45">
        <f>Table1[[#This Row],[HTGoalsF]]/Table1[[#This Row],[xHTGoalsF]]</f>
        <v>0.95948925663982454</v>
      </c>
      <c r="AM45">
        <v>32</v>
      </c>
      <c r="AN45">
        <v>33.351076917802573</v>
      </c>
      <c r="AO45">
        <f>Table1[[#This Row],[HTGoalsA]]/Table1[[#This Row],[xHTGoalsA]]</f>
        <v>0.97280774632316735</v>
      </c>
      <c r="AP45">
        <v>20</v>
      </c>
      <c r="AQ45">
        <v>20.55904681638502</v>
      </c>
      <c r="AR45">
        <v>0.90921356566684008</v>
      </c>
      <c r="AS45">
        <v>547</v>
      </c>
      <c r="AT45">
        <v>601.61882824396321</v>
      </c>
      <c r="AU45">
        <v>0.95959092965048454</v>
      </c>
      <c r="AV45">
        <v>439</v>
      </c>
      <c r="AW45">
        <v>457.48660854881012</v>
      </c>
      <c r="AX45">
        <v>0.87533473879829415</v>
      </c>
      <c r="AY45">
        <v>228</v>
      </c>
      <c r="AZ45">
        <v>260.47178284390998</v>
      </c>
      <c r="BA45">
        <v>0.83928570110500234</v>
      </c>
      <c r="BB45">
        <v>157</v>
      </c>
      <c r="BC45">
        <v>187.06383272501131</v>
      </c>
      <c r="BD45">
        <v>0.95943994604109639</v>
      </c>
      <c r="BE45">
        <v>562</v>
      </c>
      <c r="BF45">
        <v>585.75839198582571</v>
      </c>
      <c r="BG45">
        <v>0.77375829757241144</v>
      </c>
      <c r="BH45">
        <v>473</v>
      </c>
      <c r="BI45">
        <v>611.3020066912236</v>
      </c>
      <c r="BJ45">
        <v>0.93934014768029195</v>
      </c>
      <c r="BK45">
        <v>70</v>
      </c>
      <c r="BL45">
        <v>74.520396230125542</v>
      </c>
      <c r="BM45">
        <v>0.57896600896476136</v>
      </c>
      <c r="BN45">
        <v>50</v>
      </c>
      <c r="BO45">
        <v>86.360855777015473</v>
      </c>
      <c r="BP45">
        <v>0.70954493321000001</v>
      </c>
      <c r="BQ45">
        <v>3</v>
      </c>
      <c r="BR45">
        <v>4.2280620431294196</v>
      </c>
      <c r="BS45">
        <v>0.37845625478745137</v>
      </c>
      <c r="BT45">
        <v>2</v>
      </c>
      <c r="BU45">
        <v>5.2846266238174344</v>
      </c>
    </row>
    <row r="46" spans="1:73" hidden="1" x14ac:dyDescent="0.45">
      <c r="A46" s="1">
        <v>417</v>
      </c>
      <c r="B46" s="20" t="s">
        <v>440</v>
      </c>
      <c r="C46" s="24" t="s">
        <v>439</v>
      </c>
      <c r="D46">
        <v>0.99783444309351543</v>
      </c>
      <c r="E46">
        <v>129</v>
      </c>
      <c r="F46">
        <v>129.27996311699809</v>
      </c>
      <c r="G46">
        <v>71</v>
      </c>
      <c r="H46" s="32">
        <f>(Table1[[#This Row],[xWins]]*3+Table1[[#This Row],[xDraws]])/Table1[[#This Row],[Matches]]</f>
        <v>1.8208445509436351</v>
      </c>
      <c r="I46" s="32">
        <f>Table1[[#This Row],[Wins]]*3+Table1[[#This Row],[Draws]]</f>
        <v>129</v>
      </c>
      <c r="J46">
        <f>Table1[[#This Row],[xWins]]*3+Table1[[#This Row],[xDraws]]</f>
        <v>129.27996311699809</v>
      </c>
      <c r="K46">
        <v>0.99093485597129893</v>
      </c>
      <c r="L46">
        <v>1.042600237004139</v>
      </c>
      <c r="M46">
        <v>0.97578859570256249</v>
      </c>
      <c r="N46">
        <v>37</v>
      </c>
      <c r="O46">
        <v>18</v>
      </c>
      <c r="P46">
        <v>16</v>
      </c>
      <c r="Q46">
        <v>37.338478687111248</v>
      </c>
      <c r="R46">
        <v>17.264527055664331</v>
      </c>
      <c r="S46">
        <v>16.396994257224421</v>
      </c>
      <c r="T46">
        <v>38</v>
      </c>
      <c r="U46">
        <v>48.612455236827799</v>
      </c>
      <c r="V46">
        <v>-10.66344167867763</v>
      </c>
      <c r="W46">
        <v>5.0986441849829589E-2</v>
      </c>
      <c r="X46">
        <v>0.91306748341033028</v>
      </c>
      <c r="Y46">
        <v>0.99931146843141827</v>
      </c>
      <c r="Z46">
        <f>Table1[[#This Row],[xGoalsF]]/Table1[[#This Row],[Matches]]</f>
        <v>1.7276541081503887</v>
      </c>
      <c r="AA46">
        <f>Table1[[#This Row],[xGoalsA]]/Table1[[#This Row],[Matches]]</f>
        <v>1.042971640026054</v>
      </c>
      <c r="AB46">
        <v>112</v>
      </c>
      <c r="AC46">
        <v>122.6634416786776</v>
      </c>
      <c r="AD46">
        <v>74</v>
      </c>
      <c r="AE46">
        <v>74.05098644184983</v>
      </c>
      <c r="AF46">
        <f>Table1[[#This Row],[SHGoalsF]]/Table1[[#This Row],[xSHGoalsF]]</f>
        <v>0.9321700405194151</v>
      </c>
      <c r="AG46">
        <v>64</v>
      </c>
      <c r="AH46">
        <v>68.657001639248691</v>
      </c>
      <c r="AI46">
        <f>Table1[[#This Row],[SHGoalsA]]/Table1[[#This Row],[xSHGoalsA]]</f>
        <v>0.987422909462079</v>
      </c>
      <c r="AJ46">
        <v>-41</v>
      </c>
      <c r="AK46">
        <v>-41.522228831348137</v>
      </c>
      <c r="AL46">
        <f>Table1[[#This Row],[HTGoalsF]]/Table1[[#This Row],[xHTGoalsF]]</f>
        <v>0.88878289265051047</v>
      </c>
      <c r="AM46">
        <v>48</v>
      </c>
      <c r="AN46">
        <v>54.006440039428938</v>
      </c>
      <c r="AO46">
        <f>Table1[[#This Row],[HTGoalsA]]/Table1[[#This Row],[xHTGoalsA]]</f>
        <v>1.0144869470620719</v>
      </c>
      <c r="AP46">
        <v>33</v>
      </c>
      <c r="AQ46">
        <v>32.528757610501692</v>
      </c>
      <c r="AR46">
        <v>0.67649354835342335</v>
      </c>
      <c r="AS46">
        <v>645</v>
      </c>
      <c r="AT46">
        <v>953.44589992014221</v>
      </c>
      <c r="AU46">
        <v>0.59727297131799428</v>
      </c>
      <c r="AV46">
        <v>425</v>
      </c>
      <c r="AW46">
        <v>711.56744136966086</v>
      </c>
      <c r="AX46">
        <v>0.83146915803761789</v>
      </c>
      <c r="AY46">
        <v>344</v>
      </c>
      <c r="AZ46">
        <v>413.72550824601552</v>
      </c>
      <c r="BA46">
        <v>0.73844219996397509</v>
      </c>
      <c r="BB46">
        <v>214</v>
      </c>
      <c r="BC46">
        <v>289.79925579881541</v>
      </c>
      <c r="BD46">
        <v>1.5305467592493569</v>
      </c>
      <c r="BE46">
        <v>1368</v>
      </c>
      <c r="BF46">
        <v>893.79824022555385</v>
      </c>
      <c r="BG46">
        <v>1.174407691289264</v>
      </c>
      <c r="BH46">
        <v>1106</v>
      </c>
      <c r="BI46">
        <v>941.75132554337574</v>
      </c>
      <c r="BJ46">
        <v>1.669828299043753</v>
      </c>
      <c r="BK46">
        <v>192</v>
      </c>
      <c r="BL46">
        <v>114.9818817359551</v>
      </c>
      <c r="BM46">
        <v>1.3272907058252681</v>
      </c>
      <c r="BN46">
        <v>176</v>
      </c>
      <c r="BO46">
        <v>132.60094358196289</v>
      </c>
      <c r="BP46">
        <v>1.7516368460406451</v>
      </c>
      <c r="BQ46">
        <v>11</v>
      </c>
      <c r="BR46">
        <v>6.2798404959704506</v>
      </c>
      <c r="BS46">
        <v>0.64128607780871782</v>
      </c>
      <c r="BT46">
        <v>5</v>
      </c>
      <c r="BU46">
        <v>7.796832292204221</v>
      </c>
    </row>
    <row r="47" spans="1:73" hidden="1" x14ac:dyDescent="0.45">
      <c r="A47" s="1">
        <v>144</v>
      </c>
      <c r="B47" s="20" t="s">
        <v>213</v>
      </c>
      <c r="C47" t="s">
        <v>193</v>
      </c>
      <c r="D47">
        <v>1.0028931302341051</v>
      </c>
      <c r="E47">
        <v>168</v>
      </c>
      <c r="F47">
        <v>167.51535625813281</v>
      </c>
      <c r="G47">
        <v>92</v>
      </c>
      <c r="H47" s="32">
        <f>(Table1[[#This Row],[xWins]]*3+Table1[[#This Row],[xDraws]])/Table1[[#This Row],[Matches]]</f>
        <v>1.8208190897623127</v>
      </c>
      <c r="I47" s="32">
        <f>Table1[[#This Row],[Wins]]*3+Table1[[#This Row],[Draws]]</f>
        <v>168</v>
      </c>
      <c r="J47">
        <f>Table1[[#This Row],[xWins]]*3+Table1[[#This Row],[xDraws]]</f>
        <v>167.51535625813275</v>
      </c>
      <c r="K47">
        <v>0.99254638306612319</v>
      </c>
      <c r="L47">
        <v>1.0698059423278441</v>
      </c>
      <c r="M47">
        <v>0.9431486750592939</v>
      </c>
      <c r="N47">
        <v>48</v>
      </c>
      <c r="O47">
        <v>24</v>
      </c>
      <c r="P47">
        <v>20</v>
      </c>
      <c r="Q47">
        <v>48.360460346166263</v>
      </c>
      <c r="R47">
        <v>22.433975219633961</v>
      </c>
      <c r="S47">
        <v>21.205564434199768</v>
      </c>
      <c r="T47">
        <v>75</v>
      </c>
      <c r="U47">
        <v>58.011429590287577</v>
      </c>
      <c r="V47">
        <v>19.739438607544908</v>
      </c>
      <c r="W47">
        <v>-2.7508681978324891</v>
      </c>
      <c r="X47">
        <v>1.129642491969185</v>
      </c>
      <c r="Y47">
        <v>1.02918719934319</v>
      </c>
      <c r="Z47">
        <f>Table1[[#This Row],[xGoalsF]]/Table1[[#This Row],[Matches]]</f>
        <v>1.6550061020919031</v>
      </c>
      <c r="AA47">
        <f>Table1[[#This Row],[xGoalsA]]/Table1[[#This Row],[Matches]]</f>
        <v>1.0244470848061686</v>
      </c>
      <c r="AB47">
        <v>172</v>
      </c>
      <c r="AC47">
        <v>152.26056139245509</v>
      </c>
      <c r="AD47">
        <v>97</v>
      </c>
      <c r="AE47">
        <v>94.249131802167511</v>
      </c>
      <c r="AF47">
        <f>Table1[[#This Row],[SHGoalsF]]/Table1[[#This Row],[xSHGoalsF]]</f>
        <v>1.1788442464921898</v>
      </c>
      <c r="AG47">
        <v>101</v>
      </c>
      <c r="AH47">
        <v>85.677136992897189</v>
      </c>
      <c r="AI47">
        <f>Table1[[#This Row],[SHGoalsA]]/Table1[[#This Row],[xSHGoalsA]]</f>
        <v>0.83355054145572327</v>
      </c>
      <c r="AJ47">
        <v>-44</v>
      </c>
      <c r="AK47">
        <v>-52.786241279572373</v>
      </c>
      <c r="AL47">
        <f>Table1[[#This Row],[HTGoalsF]]/Table1[[#This Row],[xHTGoalsF]]</f>
        <v>1.0663314577204508</v>
      </c>
      <c r="AM47">
        <v>71</v>
      </c>
      <c r="AN47">
        <v>66.583424399557899</v>
      </c>
      <c r="AO47">
        <f>Table1[[#This Row],[HTGoalsA]]/Table1[[#This Row],[xHTGoalsA]]</f>
        <v>1.2782514516472925</v>
      </c>
      <c r="AP47">
        <v>53</v>
      </c>
      <c r="AQ47">
        <v>41.462890522595139</v>
      </c>
      <c r="AR47">
        <v>0.85887104691416449</v>
      </c>
      <c r="AS47">
        <v>1030</v>
      </c>
      <c r="AT47">
        <v>1199.248715742234</v>
      </c>
      <c r="AU47">
        <v>0.90704571193802175</v>
      </c>
      <c r="AV47">
        <v>833</v>
      </c>
      <c r="AW47">
        <v>918.36606362449652</v>
      </c>
      <c r="AX47">
        <v>1.035240033600562</v>
      </c>
      <c r="AY47">
        <v>538</v>
      </c>
      <c r="AZ47">
        <v>519.68623945969057</v>
      </c>
      <c r="BA47">
        <v>1.126616853526796</v>
      </c>
      <c r="BB47">
        <v>424</v>
      </c>
      <c r="BC47">
        <v>376.34800036294263</v>
      </c>
      <c r="BD47">
        <v>0.88584537829110432</v>
      </c>
      <c r="BE47">
        <v>1036</v>
      </c>
      <c r="BF47">
        <v>1169.5043236535939</v>
      </c>
      <c r="BG47">
        <v>0.69650513949181192</v>
      </c>
      <c r="BH47">
        <v>849</v>
      </c>
      <c r="BI47">
        <v>1218.942907757224</v>
      </c>
      <c r="BJ47">
        <v>0.75420535450582304</v>
      </c>
      <c r="BK47">
        <v>112</v>
      </c>
      <c r="BL47">
        <v>148.5006693878295</v>
      </c>
      <c r="BM47">
        <v>0.70812529871155327</v>
      </c>
      <c r="BN47">
        <v>122</v>
      </c>
      <c r="BO47">
        <v>172.2858937845904</v>
      </c>
      <c r="BP47">
        <v>0.84983133811051481</v>
      </c>
      <c r="BQ47">
        <v>7</v>
      </c>
      <c r="BR47">
        <v>8.2369285363888256</v>
      </c>
      <c r="BS47">
        <v>1.3211060878394749</v>
      </c>
      <c r="BT47">
        <v>14</v>
      </c>
      <c r="BU47">
        <v>10.59718074791062</v>
      </c>
    </row>
    <row r="48" spans="1:73" hidden="1" x14ac:dyDescent="0.45">
      <c r="A48" s="1">
        <v>471</v>
      </c>
      <c r="B48" s="20" t="s">
        <v>478</v>
      </c>
      <c r="C48" s="26" t="s">
        <v>475</v>
      </c>
      <c r="D48">
        <v>0.99715508534760866</v>
      </c>
      <c r="E48">
        <v>598</v>
      </c>
      <c r="F48">
        <v>599.70611270716927</v>
      </c>
      <c r="G48">
        <v>331</v>
      </c>
      <c r="H48">
        <f>(Table1[[#This Row],[xWins]]*3+Table1[[#This Row],[xDraws]])/Table1[[#This Row],[Matches]]</f>
        <v>1.8118009447346504</v>
      </c>
      <c r="I48">
        <f>Table1[[#This Row],[Wins]]*3+Table1[[#This Row],[Draws]]</f>
        <v>598</v>
      </c>
      <c r="J48">
        <f>Table1[[#This Row],[xWins]]*3+Table1[[#This Row],[xDraws]]</f>
        <v>599.70611270716927</v>
      </c>
      <c r="K48">
        <v>1.005107261451798</v>
      </c>
      <c r="L48">
        <v>0.94576114040363568</v>
      </c>
      <c r="M48">
        <v>1.0448162790886111</v>
      </c>
      <c r="N48">
        <v>174</v>
      </c>
      <c r="O48">
        <v>76</v>
      </c>
      <c r="P48">
        <v>81</v>
      </c>
      <c r="Q48">
        <v>173.11585208196669</v>
      </c>
      <c r="R48">
        <v>80.358556461269302</v>
      </c>
      <c r="S48">
        <v>77.525591456764005</v>
      </c>
      <c r="T48">
        <v>247</v>
      </c>
      <c r="U48">
        <v>212.3414333557356</v>
      </c>
      <c r="V48">
        <v>55.078436353009472</v>
      </c>
      <c r="W48">
        <v>-20.419869708745068</v>
      </c>
      <c r="X48">
        <v>1.098720752058723</v>
      </c>
      <c r="Y48">
        <v>1.0590886683546741</v>
      </c>
      <c r="Z48">
        <f>Table1[[#This Row],[xGoalsF]]/Table1[[#This Row],[Matches]]</f>
        <v>1.6855636363957418</v>
      </c>
      <c r="AA48">
        <f>Table1[[#This Row],[xGoalsA]]/Table1[[#This Row],[Matches]]</f>
        <v>1.0440487319977489</v>
      </c>
      <c r="AB48">
        <v>613</v>
      </c>
      <c r="AC48">
        <v>557.92156364699053</v>
      </c>
      <c r="AD48">
        <v>366</v>
      </c>
      <c r="AE48">
        <v>345.58013029125487</v>
      </c>
      <c r="AF48">
        <f>Table1[[#This Row],[SHGoalsF]]/Table1[[#This Row],[xSHGoalsF]]</f>
        <v>1.0800296839967565</v>
      </c>
      <c r="AG48">
        <v>338</v>
      </c>
      <c r="AH48">
        <v>312.95436135532651</v>
      </c>
      <c r="AI48">
        <f>Table1[[#This Row],[SHGoalsA]]/Table1[[#This Row],[xSHGoalsA]]</f>
        <v>1.0018829049851421</v>
      </c>
      <c r="AJ48">
        <v>-194</v>
      </c>
      <c r="AK48">
        <v>-193.63540293451459</v>
      </c>
      <c r="AL48">
        <f>Table1[[#This Row],[HTGoalsF]]/Table1[[#This Row],[xHTGoalsF]]</f>
        <v>1.1225992599310421</v>
      </c>
      <c r="AM48">
        <v>275</v>
      </c>
      <c r="AN48">
        <v>244.96720229166411</v>
      </c>
      <c r="AO48">
        <f>Table1[[#This Row],[HTGoalsA]]/Table1[[#This Row],[xHTGoalsA]]</f>
        <v>1.1319905796808154</v>
      </c>
      <c r="AP48">
        <v>172</v>
      </c>
      <c r="AQ48">
        <v>151.9447273567404</v>
      </c>
      <c r="AR48">
        <v>1.101548970858605</v>
      </c>
      <c r="AS48">
        <v>4826</v>
      </c>
      <c r="AT48">
        <v>4381.1034531114492</v>
      </c>
      <c r="AU48">
        <v>1.0832676380699471</v>
      </c>
      <c r="AV48">
        <v>3616</v>
      </c>
      <c r="AW48">
        <v>3338.0485790590142</v>
      </c>
      <c r="AX48">
        <v>0.97039686895012345</v>
      </c>
      <c r="AY48">
        <v>1834</v>
      </c>
      <c r="AZ48">
        <v>1889.9483898626061</v>
      </c>
      <c r="BA48">
        <v>0.90345419834075635</v>
      </c>
      <c r="BB48">
        <v>1230</v>
      </c>
      <c r="BC48">
        <v>1361.4414568651771</v>
      </c>
      <c r="BD48">
        <v>1.0620570526575539</v>
      </c>
      <c r="BE48">
        <v>4460</v>
      </c>
      <c r="BF48">
        <v>4199.3977525405753</v>
      </c>
      <c r="BG48">
        <v>1.045383154215384</v>
      </c>
      <c r="BH48">
        <v>4579</v>
      </c>
      <c r="BI48">
        <v>4380.2121562182456</v>
      </c>
      <c r="BJ48">
        <v>1.028741528649926</v>
      </c>
      <c r="BK48">
        <v>549</v>
      </c>
      <c r="BL48">
        <v>533.6617456480858</v>
      </c>
      <c r="BM48">
        <v>1.0904819301752371</v>
      </c>
      <c r="BN48">
        <v>673</v>
      </c>
      <c r="BO48">
        <v>617.1583236522323</v>
      </c>
      <c r="BP48">
        <v>1.327842807748661</v>
      </c>
      <c r="BQ48">
        <v>39</v>
      </c>
      <c r="BR48">
        <v>29.370946449696081</v>
      </c>
      <c r="BS48">
        <v>1.721848872582521</v>
      </c>
      <c r="BT48">
        <v>64</v>
      </c>
      <c r="BU48">
        <v>37.169348029951877</v>
      </c>
    </row>
    <row r="49" spans="1:73" hidden="1" x14ac:dyDescent="0.45">
      <c r="A49" s="1">
        <v>161</v>
      </c>
      <c r="B49" s="20" t="s">
        <v>230</v>
      </c>
      <c r="C49" t="s">
        <v>193</v>
      </c>
      <c r="D49">
        <v>1.212290534978256</v>
      </c>
      <c r="E49">
        <v>101</v>
      </c>
      <c r="F49">
        <v>83.31336184342274</v>
      </c>
      <c r="G49">
        <v>46</v>
      </c>
      <c r="H49">
        <f>(Table1[[#This Row],[xWins]]*3+Table1[[#This Row],[xDraws]])/Table1[[#This Row],[Matches]]</f>
        <v>1.8111600400744075</v>
      </c>
      <c r="I49">
        <f>Table1[[#This Row],[Wins]]*3+Table1[[#This Row],[Draws]]</f>
        <v>101</v>
      </c>
      <c r="J49">
        <f>Table1[[#This Row],[xWins]]*3+Table1[[#This Row],[xDraws]]</f>
        <v>83.31336184342274</v>
      </c>
      <c r="K49">
        <v>1.245327579554167</v>
      </c>
      <c r="L49">
        <v>0.99608622733137975</v>
      </c>
      <c r="M49">
        <v>0.46011992107755578</v>
      </c>
      <c r="N49">
        <v>30</v>
      </c>
      <c r="O49">
        <v>11</v>
      </c>
      <c r="P49">
        <v>5</v>
      </c>
      <c r="Q49">
        <v>24.090047062749662</v>
      </c>
      <c r="R49">
        <v>11.04322065517376</v>
      </c>
      <c r="S49">
        <v>10.866732282076571</v>
      </c>
      <c r="T49">
        <v>57</v>
      </c>
      <c r="U49">
        <v>28.685911397595131</v>
      </c>
      <c r="V49">
        <v>10.73033818986571</v>
      </c>
      <c r="W49">
        <v>17.58375041253916</v>
      </c>
      <c r="X49">
        <v>1.1406894685933939</v>
      </c>
      <c r="Y49">
        <v>0.63046732844526832</v>
      </c>
      <c r="Z49">
        <f>Table1[[#This Row],[xGoalsF]]/Table1[[#This Row],[Matches]]</f>
        <v>1.6580361263072674</v>
      </c>
      <c r="AA49">
        <f>Table1[[#This Row],[xGoalsA]]/Table1[[#This Row],[Matches]]</f>
        <v>1.0344293567943297</v>
      </c>
      <c r="AB49">
        <v>87</v>
      </c>
      <c r="AC49">
        <v>76.269661810134295</v>
      </c>
      <c r="AD49">
        <v>30</v>
      </c>
      <c r="AE49">
        <v>47.58375041253916</v>
      </c>
      <c r="AF49">
        <f>Table1[[#This Row],[SHGoalsF]]/Table1[[#This Row],[xSHGoalsF]]</f>
        <v>1.2619761544438803</v>
      </c>
      <c r="AG49">
        <v>54</v>
      </c>
      <c r="AH49">
        <v>42.790031974729651</v>
      </c>
      <c r="AI49">
        <f>Table1[[#This Row],[SHGoalsA]]/Table1[[#This Row],[xSHGoalsA]]</f>
        <v>0.71353381572352592</v>
      </c>
      <c r="AJ49">
        <v>-19</v>
      </c>
      <c r="AK49">
        <v>-26.62803020867894</v>
      </c>
      <c r="AL49">
        <f>Table1[[#This Row],[HTGoalsF]]/Table1[[#This Row],[xHTGoalsF]]</f>
        <v>0.98567398033482945</v>
      </c>
      <c r="AM49">
        <v>33</v>
      </c>
      <c r="AN49">
        <v>33.479629835404637</v>
      </c>
      <c r="AO49">
        <f>Table1[[#This Row],[HTGoalsA]]/Table1[[#This Row],[xHTGoalsA]]</f>
        <v>0.52491634231562734</v>
      </c>
      <c r="AP49">
        <v>11</v>
      </c>
      <c r="AQ49">
        <v>20.955720203860221</v>
      </c>
      <c r="AR49">
        <v>0.8361977303607826</v>
      </c>
      <c r="AS49">
        <v>502</v>
      </c>
      <c r="AT49">
        <v>600.33647757380186</v>
      </c>
      <c r="AU49">
        <v>0.75083467605969045</v>
      </c>
      <c r="AV49">
        <v>346</v>
      </c>
      <c r="AW49">
        <v>460.82048556384649</v>
      </c>
      <c r="AX49">
        <v>0.92519368849677197</v>
      </c>
      <c r="AY49">
        <v>241</v>
      </c>
      <c r="AZ49">
        <v>260.4859966042028</v>
      </c>
      <c r="BA49">
        <v>0.7925860006427955</v>
      </c>
      <c r="BB49">
        <v>150</v>
      </c>
      <c r="BC49">
        <v>189.25391046315281</v>
      </c>
      <c r="BD49">
        <v>0.7950660730876552</v>
      </c>
      <c r="BE49">
        <v>465</v>
      </c>
      <c r="BF49">
        <v>584.85705243862697</v>
      </c>
      <c r="BG49">
        <v>0.70938638408796229</v>
      </c>
      <c r="BH49">
        <v>433</v>
      </c>
      <c r="BI49">
        <v>610.38668025281549</v>
      </c>
      <c r="BJ49">
        <v>0.80940272520251333</v>
      </c>
      <c r="BK49">
        <v>60</v>
      </c>
      <c r="BL49">
        <v>74.128734845793787</v>
      </c>
      <c r="BM49">
        <v>0.81604927558412976</v>
      </c>
      <c r="BN49">
        <v>70</v>
      </c>
      <c r="BO49">
        <v>85.779133802788877</v>
      </c>
      <c r="BP49">
        <v>0.47445971525982678</v>
      </c>
      <c r="BQ49">
        <v>2</v>
      </c>
      <c r="BR49">
        <v>4.2153209970729479</v>
      </c>
      <c r="BS49">
        <v>0.56505255254914166</v>
      </c>
      <c r="BT49">
        <v>3</v>
      </c>
      <c r="BU49">
        <v>5.3092406829523968</v>
      </c>
    </row>
    <row r="50" spans="1:73" hidden="1" x14ac:dyDescent="0.45">
      <c r="A50" s="1">
        <v>200</v>
      </c>
      <c r="B50" s="20" t="s">
        <v>271</v>
      </c>
      <c r="C50" s="28" t="s">
        <v>258</v>
      </c>
      <c r="D50">
        <v>0.98414000599740947</v>
      </c>
      <c r="E50">
        <v>602</v>
      </c>
      <c r="F50">
        <v>611.70158344480978</v>
      </c>
      <c r="G50">
        <v>338</v>
      </c>
      <c r="H50">
        <f>(Table1[[#This Row],[xWins]]*3+Table1[[#This Row],[xDraws]])/Table1[[#This Row],[Matches]]</f>
        <v>1.8097679983574251</v>
      </c>
      <c r="I50">
        <f>Table1[[#This Row],[Wins]]*3+Table1[[#This Row],[Draws]]</f>
        <v>602</v>
      </c>
      <c r="J50">
        <f>Table1[[#This Row],[xWins]]*3+Table1[[#This Row],[xDraws]]</f>
        <v>611.70158344480967</v>
      </c>
      <c r="K50">
        <v>0.97791320863698317</v>
      </c>
      <c r="L50">
        <v>1.0249490051916139</v>
      </c>
      <c r="M50">
        <v>1.0235536359677799</v>
      </c>
      <c r="N50">
        <v>173</v>
      </c>
      <c r="O50">
        <v>83</v>
      </c>
      <c r="P50">
        <v>82</v>
      </c>
      <c r="Q50">
        <v>176.9073149560252</v>
      </c>
      <c r="R50">
        <v>80.979638576734033</v>
      </c>
      <c r="S50">
        <v>80.113046467240736</v>
      </c>
      <c r="T50">
        <v>222</v>
      </c>
      <c r="U50">
        <v>220.70322193922971</v>
      </c>
      <c r="V50">
        <v>11.726864601050121</v>
      </c>
      <c r="W50">
        <v>-10.430086540279831</v>
      </c>
      <c r="X50">
        <v>1.0204917265474549</v>
      </c>
      <c r="Y50">
        <v>1.029667176117659</v>
      </c>
      <c r="Z50">
        <f>Table1[[#This Row],[xGoalsF]]/Table1[[#This Row],[Matches]]</f>
        <v>1.6931157852039938</v>
      </c>
      <c r="AA50">
        <f>Table1[[#This Row],[xGoalsA]]/Table1[[#This Row],[Matches]]</f>
        <v>1.0401476729577521</v>
      </c>
      <c r="AB50">
        <v>584</v>
      </c>
      <c r="AC50">
        <v>572.27313539894988</v>
      </c>
      <c r="AD50">
        <v>362</v>
      </c>
      <c r="AE50">
        <v>351.56991345972023</v>
      </c>
      <c r="AF50">
        <f>Table1[[#This Row],[SHGoalsF]]/Table1[[#This Row],[xSHGoalsF]]</f>
        <v>1.0586238958793255</v>
      </c>
      <c r="AG50">
        <v>339</v>
      </c>
      <c r="AH50">
        <v>320.22704316381993</v>
      </c>
      <c r="AI50">
        <f>Table1[[#This Row],[SHGoalsA]]/Table1[[#This Row],[xSHGoalsA]]</f>
        <v>1.0516721497799664</v>
      </c>
      <c r="AJ50">
        <v>-207</v>
      </c>
      <c r="AK50">
        <v>-196.8294016755213</v>
      </c>
      <c r="AL50">
        <f>Table1[[#This Row],[HTGoalsF]]/Table1[[#This Row],[xHTGoalsF]]</f>
        <v>0.97204442976026462</v>
      </c>
      <c r="AM50">
        <v>245</v>
      </c>
      <c r="AN50">
        <v>252.04609223513</v>
      </c>
      <c r="AO50">
        <f>Table1[[#This Row],[HTGoalsA]]/Table1[[#This Row],[xHTGoalsA]]</f>
        <v>1.0016769248906388</v>
      </c>
      <c r="AP50">
        <v>155</v>
      </c>
      <c r="AQ50">
        <v>154.7405117841989</v>
      </c>
      <c r="AR50">
        <v>1.0586334178834249</v>
      </c>
      <c r="AS50">
        <v>4740</v>
      </c>
      <c r="AT50">
        <v>4477.4705955125646</v>
      </c>
      <c r="AU50">
        <v>1.076166757820471</v>
      </c>
      <c r="AV50">
        <v>3646</v>
      </c>
      <c r="AW50">
        <v>3387.9507738969169</v>
      </c>
      <c r="AX50">
        <v>0.95468030576306517</v>
      </c>
      <c r="AY50">
        <v>1853</v>
      </c>
      <c r="AZ50">
        <v>1940.963890020668</v>
      </c>
      <c r="BA50">
        <v>0.97307724066833934</v>
      </c>
      <c r="BB50">
        <v>1350</v>
      </c>
      <c r="BC50">
        <v>1387.351325854439</v>
      </c>
      <c r="BD50">
        <v>1.052723231996656</v>
      </c>
      <c r="BE50">
        <v>4502</v>
      </c>
      <c r="BF50">
        <v>4276.5276410412671</v>
      </c>
      <c r="BG50">
        <v>0.97750554432248316</v>
      </c>
      <c r="BH50">
        <v>4376</v>
      </c>
      <c r="BI50">
        <v>4476.7009511266151</v>
      </c>
      <c r="BJ50">
        <v>1.3042738696908061</v>
      </c>
      <c r="BK50">
        <v>711</v>
      </c>
      <c r="BL50">
        <v>545.13090887004535</v>
      </c>
      <c r="BM50">
        <v>1.3156213654670379</v>
      </c>
      <c r="BN50">
        <v>829</v>
      </c>
      <c r="BO50">
        <v>630.12050561044941</v>
      </c>
      <c r="BP50">
        <v>1.3905531335489001</v>
      </c>
      <c r="BQ50">
        <v>42</v>
      </c>
      <c r="BR50">
        <v>30.203808101032219</v>
      </c>
      <c r="BS50">
        <v>1.3647886170959911</v>
      </c>
      <c r="BT50">
        <v>52</v>
      </c>
      <c r="BU50">
        <v>38.101138409731213</v>
      </c>
    </row>
    <row r="51" spans="1:73" hidden="1" x14ac:dyDescent="0.45">
      <c r="A51" s="1">
        <v>548</v>
      </c>
      <c r="B51" s="20" t="s">
        <v>213</v>
      </c>
      <c r="C51" t="s">
        <v>520</v>
      </c>
      <c r="D51">
        <v>1.1348616778720539</v>
      </c>
      <c r="E51">
        <v>94</v>
      </c>
      <c r="F51">
        <v>82.82947766485222</v>
      </c>
      <c r="G51">
        <v>46</v>
      </c>
      <c r="H51">
        <f>(Table1[[#This Row],[xWins]]*3+Table1[[#This Row],[xDraws]])/Table1[[#This Row],[Matches]]</f>
        <v>1.8006408188011349</v>
      </c>
      <c r="I51">
        <f>Table1[[#This Row],[Wins]]*3+Table1[[#This Row],[Draws]]</f>
        <v>94</v>
      </c>
      <c r="J51">
        <f>Table1[[#This Row],[xWins]]*3+Table1[[#This Row],[xDraws]]</f>
        <v>82.829477664852206</v>
      </c>
      <c r="K51">
        <v>1.1357215468765429</v>
      </c>
      <c r="L51">
        <v>1.129533225283865</v>
      </c>
      <c r="M51">
        <v>0.55983789261579975</v>
      </c>
      <c r="N51">
        <v>27</v>
      </c>
      <c r="O51">
        <v>13</v>
      </c>
      <c r="P51">
        <v>6</v>
      </c>
      <c r="Q51">
        <v>23.773432910782841</v>
      </c>
      <c r="R51">
        <v>11.509178932503691</v>
      </c>
      <c r="S51">
        <v>10.71738815671347</v>
      </c>
      <c r="T51">
        <v>48</v>
      </c>
      <c r="U51">
        <v>27.53631448195009</v>
      </c>
      <c r="V51">
        <v>15.09751811765832</v>
      </c>
      <c r="W51">
        <v>5.3661674003915891</v>
      </c>
      <c r="X51">
        <v>1.2015623212776021</v>
      </c>
      <c r="Y51">
        <v>0.88670885370499231</v>
      </c>
      <c r="Z51">
        <f>Table1[[#This Row],[xGoalsF]]/Table1[[#This Row],[Matches]]</f>
        <v>1.6283148235291669</v>
      </c>
      <c r="AA51">
        <f>Table1[[#This Row],[xGoalsA]]/Table1[[#This Row],[Matches]]</f>
        <v>1.0296992913128606</v>
      </c>
      <c r="AB51">
        <v>90</v>
      </c>
      <c r="AC51">
        <v>74.902481882341675</v>
      </c>
      <c r="AD51">
        <v>42</v>
      </c>
      <c r="AE51">
        <v>47.366167400391589</v>
      </c>
      <c r="AF51">
        <f>Table1[[#This Row],[SHGoalsF]]/Table1[[#This Row],[xSHGoalsF]]</f>
        <v>1.185204585061211</v>
      </c>
      <c r="AG51">
        <v>50</v>
      </c>
      <c r="AH51">
        <v>42.186809459075548</v>
      </c>
      <c r="AI51">
        <f>Table1[[#This Row],[SHGoalsA]]/Table1[[#This Row],[xSHGoalsA]]</f>
        <v>0.86437572285175523</v>
      </c>
      <c r="AJ51">
        <v>-23</v>
      </c>
      <c r="AK51">
        <v>-26.608799150580278</v>
      </c>
      <c r="AL51">
        <f>Table1[[#This Row],[HTGoalsF]]/Table1[[#This Row],[xHTGoalsF]]</f>
        <v>1.222655597063429</v>
      </c>
      <c r="AM51">
        <v>40</v>
      </c>
      <c r="AN51">
        <v>32.71567242326612</v>
      </c>
      <c r="AO51">
        <f>Table1[[#This Row],[HTGoalsA]]/Table1[[#This Row],[xHTGoalsA]]</f>
        <v>0.91533761753119713</v>
      </c>
      <c r="AP51">
        <v>19</v>
      </c>
      <c r="AQ51">
        <v>20.757368249811311</v>
      </c>
      <c r="AR51">
        <v>1.0372836554778939</v>
      </c>
      <c r="AS51">
        <v>619</v>
      </c>
      <c r="AT51">
        <v>596.75094341944134</v>
      </c>
      <c r="AU51">
        <v>0.82829007436723623</v>
      </c>
      <c r="AV51">
        <v>382</v>
      </c>
      <c r="AW51">
        <v>461.19108730335199</v>
      </c>
      <c r="AX51">
        <v>1.0619363826988291</v>
      </c>
      <c r="AY51">
        <v>274</v>
      </c>
      <c r="AZ51">
        <v>258.0192226804117</v>
      </c>
      <c r="BA51">
        <v>0.78127617330142785</v>
      </c>
      <c r="BB51">
        <v>148</v>
      </c>
      <c r="BC51">
        <v>189.43365362673029</v>
      </c>
      <c r="BD51">
        <v>0.8949397307893433</v>
      </c>
      <c r="BE51">
        <v>526</v>
      </c>
      <c r="BF51">
        <v>587.74907617082124</v>
      </c>
      <c r="BG51">
        <v>1.205386206444047</v>
      </c>
      <c r="BH51">
        <v>737</v>
      </c>
      <c r="BI51">
        <v>611.42229441482391</v>
      </c>
      <c r="BJ51">
        <v>0.85999927404180976</v>
      </c>
      <c r="BK51">
        <v>64</v>
      </c>
      <c r="BL51">
        <v>74.418667470745532</v>
      </c>
      <c r="BM51">
        <v>1.102201179960236</v>
      </c>
      <c r="BN51">
        <v>95</v>
      </c>
      <c r="BO51">
        <v>86.191161583974406</v>
      </c>
      <c r="BP51">
        <v>0.95516368008760477</v>
      </c>
      <c r="BQ51">
        <v>4</v>
      </c>
      <c r="BR51">
        <v>4.1877639229677701</v>
      </c>
      <c r="BS51">
        <v>0.94752459855894033</v>
      </c>
      <c r="BT51">
        <v>5</v>
      </c>
      <c r="BU51">
        <v>5.2769078582279967</v>
      </c>
    </row>
    <row r="52" spans="1:73" hidden="1" x14ac:dyDescent="0.45">
      <c r="A52" s="1">
        <v>49</v>
      </c>
      <c r="B52" s="20" t="s">
        <v>114</v>
      </c>
      <c r="C52" s="24" t="s">
        <v>98</v>
      </c>
      <c r="D52">
        <v>0.91792868477688094</v>
      </c>
      <c r="E52">
        <v>104</v>
      </c>
      <c r="F52">
        <v>113.29856199589091</v>
      </c>
      <c r="G52">
        <v>63</v>
      </c>
      <c r="H52">
        <f>(Table1[[#This Row],[xWins]]*3+Table1[[#This Row],[xDraws]])/Table1[[#This Row],[Matches]]</f>
        <v>1.7983898729506484</v>
      </c>
      <c r="I52">
        <f>Table1[[#This Row],[Wins]]*3+Table1[[#This Row],[Draws]]</f>
        <v>104</v>
      </c>
      <c r="J52">
        <f>Table1[[#This Row],[xWins]]*3+Table1[[#This Row],[xDraws]]</f>
        <v>113.29856199589085</v>
      </c>
      <c r="K52">
        <v>0.91145179146117172</v>
      </c>
      <c r="L52">
        <v>0.96186902909627991</v>
      </c>
      <c r="M52">
        <v>1.2234005427320589</v>
      </c>
      <c r="N52">
        <v>30</v>
      </c>
      <c r="O52">
        <v>14</v>
      </c>
      <c r="P52">
        <v>19</v>
      </c>
      <c r="Q52">
        <v>32.91452195393267</v>
      </c>
      <c r="R52">
        <v>14.55499613409285</v>
      </c>
      <c r="S52">
        <v>15.53048191197448</v>
      </c>
      <c r="T52">
        <v>38</v>
      </c>
      <c r="U52">
        <v>38.266829652189053</v>
      </c>
      <c r="V52">
        <v>9.8972674665033367</v>
      </c>
      <c r="W52">
        <v>-10.16409711869238</v>
      </c>
      <c r="X52">
        <v>1.09507211987273</v>
      </c>
      <c r="Y52">
        <v>1.154385322808084</v>
      </c>
      <c r="Z52">
        <f>Table1[[#This Row],[xGoalsF]]/Table1[[#This Row],[Matches]]</f>
        <v>1.6524243259285192</v>
      </c>
      <c r="AA52">
        <f>Table1[[#This Row],[xGoalsA]]/Table1[[#This Row],[Matches]]</f>
        <v>1.0450143314493272</v>
      </c>
      <c r="AB52">
        <v>114</v>
      </c>
      <c r="AC52">
        <v>104.10273253349671</v>
      </c>
      <c r="AD52">
        <v>76</v>
      </c>
      <c r="AE52">
        <v>65.835902881307618</v>
      </c>
      <c r="AF52">
        <f>Table1[[#This Row],[SHGoalsF]]/Table1[[#This Row],[xSHGoalsF]]</f>
        <v>0.92558519178830456</v>
      </c>
      <c r="AG52">
        <v>54</v>
      </c>
      <c r="AH52">
        <v>58.341469244627483</v>
      </c>
      <c r="AI52">
        <f>Table1[[#This Row],[SHGoalsA]]/Table1[[#This Row],[xSHGoalsA]]</f>
        <v>1.0840758501449264</v>
      </c>
      <c r="AJ52">
        <v>-40</v>
      </c>
      <c r="AK52">
        <v>-36.897787174811192</v>
      </c>
      <c r="AL52">
        <f>Table1[[#This Row],[HTGoalsF]]/Table1[[#This Row],[xHTGoalsF]]</f>
        <v>1.311152614412072</v>
      </c>
      <c r="AM52">
        <v>60</v>
      </c>
      <c r="AN52">
        <v>45.761263288869181</v>
      </c>
      <c r="AO52">
        <f>Table1[[#This Row],[HTGoalsA]]/Table1[[#This Row],[xHTGoalsA]]</f>
        <v>1.2440340057081956</v>
      </c>
      <c r="AP52">
        <v>36</v>
      </c>
      <c r="AQ52">
        <v>28.938115706496429</v>
      </c>
      <c r="AR52">
        <v>1.0058380700759739</v>
      </c>
      <c r="AS52">
        <v>828</v>
      </c>
      <c r="AT52">
        <v>823.19413495400795</v>
      </c>
      <c r="AU52">
        <v>0.9420095132075661</v>
      </c>
      <c r="AV52">
        <v>598</v>
      </c>
      <c r="AW52">
        <v>634.81312196497356</v>
      </c>
      <c r="AX52">
        <v>1.022585604722049</v>
      </c>
      <c r="AY52">
        <v>364</v>
      </c>
      <c r="AZ52">
        <v>355.96041868684381</v>
      </c>
      <c r="BA52">
        <v>0.96958304349725466</v>
      </c>
      <c r="BB52">
        <v>252</v>
      </c>
      <c r="BC52">
        <v>259.9055353639892</v>
      </c>
      <c r="BD52">
        <v>1.053605903154514</v>
      </c>
      <c r="BE52">
        <v>844</v>
      </c>
      <c r="BF52">
        <v>801.05853381520558</v>
      </c>
      <c r="BG52">
        <v>0.96194005849187769</v>
      </c>
      <c r="BH52">
        <v>803</v>
      </c>
      <c r="BI52">
        <v>834.77134870434372</v>
      </c>
      <c r="BJ52">
        <v>1.0028056407134001</v>
      </c>
      <c r="BK52">
        <v>102</v>
      </c>
      <c r="BL52">
        <v>101.714625306093</v>
      </c>
      <c r="BM52">
        <v>1.0666270381429539</v>
      </c>
      <c r="BN52">
        <v>125</v>
      </c>
      <c r="BO52">
        <v>117.19185388140041</v>
      </c>
      <c r="BP52">
        <v>0.87387982860642077</v>
      </c>
      <c r="BQ52">
        <v>5</v>
      </c>
      <c r="BR52">
        <v>5.7216104964609578</v>
      </c>
      <c r="BS52">
        <v>0.41981201131706181</v>
      </c>
      <c r="BT52">
        <v>3</v>
      </c>
      <c r="BU52">
        <v>7.1460556609331007</v>
      </c>
    </row>
    <row r="53" spans="1:73" hidden="1" x14ac:dyDescent="0.45">
      <c r="A53" s="1">
        <v>520</v>
      </c>
      <c r="B53" s="20" t="s">
        <v>517</v>
      </c>
      <c r="C53" s="24" t="s">
        <v>495</v>
      </c>
      <c r="D53">
        <v>0.99845536491798104</v>
      </c>
      <c r="E53">
        <v>253</v>
      </c>
      <c r="F53">
        <v>253.39139724166131</v>
      </c>
      <c r="G53">
        <v>141</v>
      </c>
      <c r="H53">
        <f>(Table1[[#This Row],[xWins]]*3+Table1[[#This Row],[xDraws]])/Table1[[#This Row],[Matches]]</f>
        <v>1.7971021080968885</v>
      </c>
      <c r="I53">
        <f>Table1[[#This Row],[Wins]]*3+Table1[[#This Row],[Draws]]</f>
        <v>253</v>
      </c>
      <c r="J53">
        <f>Table1[[#This Row],[xWins]]*3+Table1[[#This Row],[xDraws]]</f>
        <v>253.39139724166128</v>
      </c>
      <c r="K53">
        <v>0.98682738360018429</v>
      </c>
      <c r="L53">
        <v>1.072211038599074</v>
      </c>
      <c r="M53">
        <v>0.95434703171935054</v>
      </c>
      <c r="N53">
        <v>72</v>
      </c>
      <c r="O53">
        <v>37</v>
      </c>
      <c r="P53">
        <v>32</v>
      </c>
      <c r="Q53">
        <v>72.961088430001439</v>
      </c>
      <c r="R53">
        <v>34.508131951656956</v>
      </c>
      <c r="S53">
        <v>33.530779618341597</v>
      </c>
      <c r="T53">
        <v>73</v>
      </c>
      <c r="U53">
        <v>87.283776131072727</v>
      </c>
      <c r="V53">
        <v>-17.0831472689589</v>
      </c>
      <c r="W53">
        <v>2.799371137886169</v>
      </c>
      <c r="X53">
        <v>0.92702102877431602</v>
      </c>
      <c r="Y53">
        <v>0.98093063263018498</v>
      </c>
      <c r="Z53">
        <f>Table1[[#This Row],[xGoalsF]]/Table1[[#This Row],[Matches]]</f>
        <v>1.6601641650280772</v>
      </c>
      <c r="AA53">
        <f>Table1[[#This Row],[xGoalsA]]/Table1[[#This Row],[Matches]]</f>
        <v>1.041130291758058</v>
      </c>
      <c r="AB53">
        <v>217</v>
      </c>
      <c r="AC53">
        <v>234.0831472689589</v>
      </c>
      <c r="AD53">
        <v>144</v>
      </c>
      <c r="AE53">
        <v>146.7993711378862</v>
      </c>
      <c r="AF53">
        <f>Table1[[#This Row],[SHGoalsF]]/Table1[[#This Row],[xSHGoalsF]]</f>
        <v>0.92746514544417846</v>
      </c>
      <c r="AG53">
        <v>122</v>
      </c>
      <c r="AH53">
        <v>131.5413313365778</v>
      </c>
      <c r="AI53">
        <f>Table1[[#This Row],[SHGoalsA]]/Table1[[#This Row],[xSHGoalsA]]</f>
        <v>1.0331329047736793</v>
      </c>
      <c r="AJ53">
        <v>-85</v>
      </c>
      <c r="AK53">
        <v>-82.274022642440485</v>
      </c>
      <c r="AL53">
        <f>Table1[[#This Row],[HTGoalsF]]/Table1[[#This Row],[xHTGoalsF]]</f>
        <v>0.92645131292238492</v>
      </c>
      <c r="AM53">
        <v>95</v>
      </c>
      <c r="AN53">
        <v>102.5418159323811</v>
      </c>
      <c r="AO53">
        <f>Table1[[#This Row],[HTGoalsA]]/Table1[[#This Row],[xHTGoalsA]]</f>
        <v>0.91436933508641693</v>
      </c>
      <c r="AP53">
        <v>59</v>
      </c>
      <c r="AQ53">
        <v>64.525348495445684</v>
      </c>
      <c r="AR53">
        <v>0.9658402057891099</v>
      </c>
      <c r="AS53">
        <v>1782</v>
      </c>
      <c r="AT53">
        <v>1845.0256981630539</v>
      </c>
      <c r="AU53">
        <v>1.0821663344766961</v>
      </c>
      <c r="AV53">
        <v>1533</v>
      </c>
      <c r="AW53">
        <v>1416.602929845636</v>
      </c>
      <c r="AX53">
        <v>0.85267512895822695</v>
      </c>
      <c r="AY53">
        <v>680</v>
      </c>
      <c r="AZ53">
        <v>797.49013065597887</v>
      </c>
      <c r="BA53">
        <v>0.92227395833621273</v>
      </c>
      <c r="BB53">
        <v>535</v>
      </c>
      <c r="BC53">
        <v>580.08793934195319</v>
      </c>
      <c r="BD53">
        <v>0.98593505320399499</v>
      </c>
      <c r="BE53">
        <v>1772</v>
      </c>
      <c r="BF53">
        <v>1797.278628284417</v>
      </c>
      <c r="BG53">
        <v>0.93187180923912583</v>
      </c>
      <c r="BH53">
        <v>1744</v>
      </c>
      <c r="BI53">
        <v>1871.5020485746611</v>
      </c>
      <c r="BJ53">
        <v>1.2486945073691269</v>
      </c>
      <c r="BK53">
        <v>285</v>
      </c>
      <c r="BL53">
        <v>228.2383708089389</v>
      </c>
      <c r="BM53">
        <v>1.0534631617945369</v>
      </c>
      <c r="BN53">
        <v>277</v>
      </c>
      <c r="BO53">
        <v>262.94227462889188</v>
      </c>
      <c r="BP53">
        <v>1.163640453620586</v>
      </c>
      <c r="BQ53">
        <v>15</v>
      </c>
      <c r="BR53">
        <v>12.89057969180131</v>
      </c>
      <c r="BS53">
        <v>0.61851730964018492</v>
      </c>
      <c r="BT53">
        <v>10</v>
      </c>
      <c r="BU53">
        <v>16.167696269999919</v>
      </c>
    </row>
    <row r="54" spans="1:73" hidden="1" x14ac:dyDescent="0.45">
      <c r="A54" s="1">
        <v>74</v>
      </c>
      <c r="B54" s="20" t="s">
        <v>141</v>
      </c>
      <c r="C54" t="s">
        <v>140</v>
      </c>
      <c r="D54">
        <v>0.91131267186254905</v>
      </c>
      <c r="E54">
        <v>36</v>
      </c>
      <c r="F54">
        <v>39.503455961413202</v>
      </c>
      <c r="G54">
        <v>22</v>
      </c>
      <c r="H54">
        <f>(Table1[[#This Row],[xWins]]*3+Table1[[#This Row],[xDraws]])/Table1[[#This Row],[Matches]]</f>
        <v>1.7956116346096904</v>
      </c>
      <c r="I54">
        <f>Table1[[#This Row],[Wins]]*3+Table1[[#This Row],[Draws]]</f>
        <v>36</v>
      </c>
      <c r="J54">
        <f>Table1[[#This Row],[xWins]]*3+Table1[[#This Row],[xDraws]]</f>
        <v>39.503455961413188</v>
      </c>
      <c r="K54">
        <v>0.87022796412053105</v>
      </c>
      <c r="L54">
        <v>1.192906877270814</v>
      </c>
      <c r="M54">
        <v>1.0950848010141081</v>
      </c>
      <c r="N54">
        <v>10</v>
      </c>
      <c r="O54">
        <v>6</v>
      </c>
      <c r="P54">
        <v>6</v>
      </c>
      <c r="Q54">
        <v>11.49124184960683</v>
      </c>
      <c r="R54">
        <v>5.0297304125927003</v>
      </c>
      <c r="S54">
        <v>5.4790277378004628</v>
      </c>
      <c r="T54">
        <v>10</v>
      </c>
      <c r="U54">
        <v>13.00204871013076</v>
      </c>
      <c r="V54">
        <v>-7.8656745500206</v>
      </c>
      <c r="W54">
        <v>4.863625839889842</v>
      </c>
      <c r="X54">
        <v>0.78069073985906445</v>
      </c>
      <c r="Y54">
        <v>0.78727670431851005</v>
      </c>
      <c r="Z54">
        <f>Table1[[#This Row],[xGoalsF]]/Table1[[#This Row],[Matches]]</f>
        <v>1.6302579340918455</v>
      </c>
      <c r="AA54">
        <f>Table1[[#This Row],[xGoalsA]]/Table1[[#This Row],[Matches]]</f>
        <v>1.0392557199949926</v>
      </c>
      <c r="AB54">
        <v>28</v>
      </c>
      <c r="AC54">
        <v>35.8656745500206</v>
      </c>
      <c r="AD54">
        <v>18</v>
      </c>
      <c r="AE54">
        <v>22.863625839889838</v>
      </c>
      <c r="AF54">
        <f>Table1[[#This Row],[SHGoalsF]]/Table1[[#This Row],[xSHGoalsF]]</f>
        <v>0.74679052915049338</v>
      </c>
      <c r="AG54">
        <v>15</v>
      </c>
      <c r="AH54">
        <v>20.085953710558101</v>
      </c>
      <c r="AI54">
        <f>Table1[[#This Row],[SHGoalsA]]/Table1[[#This Row],[xSHGoalsA]]</f>
        <v>1.0923424986914649</v>
      </c>
      <c r="AJ54">
        <v>-14</v>
      </c>
      <c r="AK54">
        <v>-12.816493010910801</v>
      </c>
      <c r="AL54">
        <f>Table1[[#This Row],[HTGoalsF]]/Table1[[#This Row],[xHTGoalsF]]</f>
        <v>0.82384220432399069</v>
      </c>
      <c r="AM54">
        <v>13</v>
      </c>
      <c r="AN54">
        <v>15.779720839462501</v>
      </c>
      <c r="AO54">
        <f>Table1[[#This Row],[HTGoalsA]]/Table1[[#This Row],[xHTGoalsA]]</f>
        <v>0.39812353116928623</v>
      </c>
      <c r="AP54">
        <v>4</v>
      </c>
      <c r="AQ54">
        <v>10.04713282897905</v>
      </c>
      <c r="AR54">
        <v>0.88711636720435882</v>
      </c>
      <c r="AS54">
        <v>253</v>
      </c>
      <c r="AT54">
        <v>285.19370102177152</v>
      </c>
      <c r="AU54">
        <v>0.72436939613299767</v>
      </c>
      <c r="AV54">
        <v>160</v>
      </c>
      <c r="AW54">
        <v>220.8817777975579</v>
      </c>
      <c r="AX54">
        <v>0.88673486175840943</v>
      </c>
      <c r="AY54">
        <v>110</v>
      </c>
      <c r="AZ54">
        <v>124.050609425537</v>
      </c>
      <c r="BA54">
        <v>0.72526244728720057</v>
      </c>
      <c r="BB54">
        <v>66</v>
      </c>
      <c r="BC54">
        <v>91.001540541453551</v>
      </c>
      <c r="BD54">
        <v>0.8338528104212245</v>
      </c>
      <c r="BE54">
        <v>233</v>
      </c>
      <c r="BF54">
        <v>279.42581363046429</v>
      </c>
      <c r="BG54">
        <v>0.96593277049970772</v>
      </c>
      <c r="BH54">
        <v>282</v>
      </c>
      <c r="BI54">
        <v>291.9457840260585</v>
      </c>
      <c r="BJ54">
        <v>0.86501676501749847</v>
      </c>
      <c r="BK54">
        <v>31</v>
      </c>
      <c r="BL54">
        <v>35.837455704541057</v>
      </c>
      <c r="BM54">
        <v>1.04849964604116</v>
      </c>
      <c r="BN54">
        <v>43</v>
      </c>
      <c r="BO54">
        <v>41.010981894324821</v>
      </c>
      <c r="BP54">
        <v>0.49530769750135889</v>
      </c>
      <c r="BQ54">
        <v>1</v>
      </c>
      <c r="BR54">
        <v>2.0189470202959172</v>
      </c>
      <c r="BS54">
        <v>1.665067774640095</v>
      </c>
      <c r="BT54">
        <v>4</v>
      </c>
      <c r="BU54">
        <v>2.402304615416992</v>
      </c>
    </row>
    <row r="55" spans="1:73" hidden="1" x14ac:dyDescent="0.45">
      <c r="A55" s="1">
        <v>266</v>
      </c>
      <c r="B55" s="20" t="s">
        <v>339</v>
      </c>
      <c r="C55" s="24" t="s">
        <v>320</v>
      </c>
      <c r="D55">
        <v>1.188810451341068</v>
      </c>
      <c r="E55">
        <v>81</v>
      </c>
      <c r="F55">
        <v>68.135336384892867</v>
      </c>
      <c r="G55">
        <v>38</v>
      </c>
      <c r="H55">
        <f>(Table1[[#This Row],[xWins]]*3+Table1[[#This Row],[xDraws]])/Table1[[#This Row],[Matches]]</f>
        <v>1.7930351680234964</v>
      </c>
      <c r="I55">
        <f>Table1[[#This Row],[Wins]]*3+Table1[[#This Row],[Draws]]</f>
        <v>81</v>
      </c>
      <c r="J55">
        <f>Table1[[#This Row],[xWins]]*3+Table1[[#This Row],[xDraws]]</f>
        <v>68.135336384892867</v>
      </c>
      <c r="K55">
        <v>1.2514526832988691</v>
      </c>
      <c r="L55">
        <v>0.84888055492201409</v>
      </c>
      <c r="M55">
        <v>0.60826592123999768</v>
      </c>
      <c r="N55">
        <v>24</v>
      </c>
      <c r="O55">
        <v>9</v>
      </c>
      <c r="P55">
        <v>5</v>
      </c>
      <c r="Q55">
        <v>19.177712685656829</v>
      </c>
      <c r="R55">
        <v>10.60219832792238</v>
      </c>
      <c r="S55">
        <v>8.2200889864207891</v>
      </c>
      <c r="T55">
        <v>37</v>
      </c>
      <c r="U55">
        <v>23.691020089007221</v>
      </c>
      <c r="V55">
        <v>-2.4965510459784639</v>
      </c>
      <c r="W55">
        <v>15.805530956971239</v>
      </c>
      <c r="X55">
        <v>0.96005297885731711</v>
      </c>
      <c r="Y55">
        <v>0.59269901565070982</v>
      </c>
      <c r="Z55">
        <f>Table1[[#This Row],[xGoalsF]]/Table1[[#This Row],[Matches]]</f>
        <v>1.6446460801573277</v>
      </c>
      <c r="AA55">
        <f>Table1[[#This Row],[xGoalsA]]/Table1[[#This Row],[Matches]]</f>
        <v>1.0211981830781904</v>
      </c>
      <c r="AB55">
        <v>60</v>
      </c>
      <c r="AC55">
        <v>62.496551045978457</v>
      </c>
      <c r="AD55">
        <v>23</v>
      </c>
      <c r="AE55">
        <v>38.805530956971239</v>
      </c>
      <c r="AF55">
        <f>Table1[[#This Row],[SHGoalsF]]/Table1[[#This Row],[xSHGoalsF]]</f>
        <v>1.0491780040578178</v>
      </c>
      <c r="AG55">
        <v>37</v>
      </c>
      <c r="AH55">
        <v>35.265703109384873</v>
      </c>
      <c r="AI55">
        <f>Table1[[#This Row],[SHGoalsA]]/Table1[[#This Row],[xSHGoalsA]]</f>
        <v>0.55204684280683736</v>
      </c>
      <c r="AJ55">
        <v>-12</v>
      </c>
      <c r="AK55">
        <v>-21.737285805289591</v>
      </c>
      <c r="AL55">
        <f>Table1[[#This Row],[HTGoalsF]]/Table1[[#This Row],[xHTGoalsF]]</f>
        <v>0.84463032710384101</v>
      </c>
      <c r="AM55">
        <v>23</v>
      </c>
      <c r="AN55">
        <v>27.230847936593591</v>
      </c>
      <c r="AO55">
        <f>Table1[[#This Row],[HTGoalsA]]/Table1[[#This Row],[xHTGoalsA]]</f>
        <v>0.6444716432325337</v>
      </c>
      <c r="AP55">
        <v>11</v>
      </c>
      <c r="AQ55">
        <v>17.068245151681651</v>
      </c>
      <c r="AR55">
        <v>0.95025583304943129</v>
      </c>
      <c r="AS55">
        <v>470</v>
      </c>
      <c r="AT55">
        <v>494.60364635883388</v>
      </c>
      <c r="AU55">
        <v>0.84127977112722907</v>
      </c>
      <c r="AV55">
        <v>319</v>
      </c>
      <c r="AW55">
        <v>379.18420357662058</v>
      </c>
      <c r="AX55">
        <v>0.78958851116200668</v>
      </c>
      <c r="AY55">
        <v>169</v>
      </c>
      <c r="AZ55">
        <v>214.03553573910199</v>
      </c>
      <c r="BA55">
        <v>0.67755644797931691</v>
      </c>
      <c r="BB55">
        <v>105</v>
      </c>
      <c r="BC55">
        <v>154.9686381306569</v>
      </c>
      <c r="BD55">
        <v>1.1240426559194769</v>
      </c>
      <c r="BE55">
        <v>545</v>
      </c>
      <c r="BF55">
        <v>484.85704446348188</v>
      </c>
      <c r="BG55">
        <v>0.8597773359371409</v>
      </c>
      <c r="BH55">
        <v>435</v>
      </c>
      <c r="BI55">
        <v>505.94494855561447</v>
      </c>
      <c r="BJ55">
        <v>1.0261250422368311</v>
      </c>
      <c r="BK55">
        <v>63</v>
      </c>
      <c r="BL55">
        <v>61.396026221782357</v>
      </c>
      <c r="BM55">
        <v>0.87029751106769115</v>
      </c>
      <c r="BN55">
        <v>62</v>
      </c>
      <c r="BO55">
        <v>71.240006103128664</v>
      </c>
      <c r="BP55">
        <v>0.8783180094750479</v>
      </c>
      <c r="BQ55">
        <v>3</v>
      </c>
      <c r="BR55">
        <v>3.4156193629606171</v>
      </c>
      <c r="BS55">
        <v>2.0662638782340039</v>
      </c>
      <c r="BT55">
        <v>9</v>
      </c>
      <c r="BU55">
        <v>4.3556876228665056</v>
      </c>
    </row>
    <row r="56" spans="1:73" hidden="1" x14ac:dyDescent="0.45">
      <c r="A56" s="1">
        <v>136</v>
      </c>
      <c r="B56" s="20" t="s">
        <v>205</v>
      </c>
      <c r="C56" t="s">
        <v>193</v>
      </c>
      <c r="D56">
        <v>1.151808276465774</v>
      </c>
      <c r="E56">
        <v>95</v>
      </c>
      <c r="F56">
        <v>82.47900448458266</v>
      </c>
      <c r="G56">
        <v>46</v>
      </c>
      <c r="H56">
        <f>(Table1[[#This Row],[xWins]]*3+Table1[[#This Row],[xDraws]])/Table1[[#This Row],[Matches]]</f>
        <v>1.7930218366213624</v>
      </c>
      <c r="I56">
        <f>Table1[[#This Row],[Wins]]*3+Table1[[#This Row],[Draws]]</f>
        <v>95</v>
      </c>
      <c r="J56">
        <f>Table1[[#This Row],[xWins]]*3+Table1[[#This Row],[xDraws]]</f>
        <v>82.479004484582674</v>
      </c>
      <c r="K56">
        <v>1.265580754101413</v>
      </c>
      <c r="L56">
        <v>0.43993144150494762</v>
      </c>
      <c r="M56">
        <v>1.006398836540481</v>
      </c>
      <c r="N56">
        <v>30</v>
      </c>
      <c r="O56">
        <v>5</v>
      </c>
      <c r="P56">
        <v>11</v>
      </c>
      <c r="Q56">
        <v>23.704532407574881</v>
      </c>
      <c r="R56">
        <v>11.365407261858021</v>
      </c>
      <c r="S56">
        <v>10.9300603305671</v>
      </c>
      <c r="T56">
        <v>40</v>
      </c>
      <c r="U56">
        <v>27.248308604419861</v>
      </c>
      <c r="V56">
        <v>17.06265927155351</v>
      </c>
      <c r="W56">
        <v>-4.3109678759733754</v>
      </c>
      <c r="X56">
        <v>1.2276923507785551</v>
      </c>
      <c r="Y56">
        <v>1.090397470528689</v>
      </c>
      <c r="Z56">
        <f>Table1[[#This Row],[xGoalsF]]/Table1[[#This Row],[Matches]]</f>
        <v>1.6290726245314453</v>
      </c>
      <c r="AA56">
        <f>Table1[[#This Row],[xGoalsA]]/Table1[[#This Row],[Matches]]</f>
        <v>1.0367180896527526</v>
      </c>
      <c r="AB56">
        <v>92</v>
      </c>
      <c r="AC56">
        <v>74.937340728446486</v>
      </c>
      <c r="AD56">
        <v>52</v>
      </c>
      <c r="AE56">
        <v>47.689032124026618</v>
      </c>
      <c r="AF56">
        <f>Table1[[#This Row],[SHGoalsF]]/Table1[[#This Row],[xSHGoalsF]]</f>
        <v>1.1426889139442935</v>
      </c>
      <c r="AG56">
        <v>48</v>
      </c>
      <c r="AH56">
        <v>42.006183322734167</v>
      </c>
      <c r="AI56">
        <f>Table1[[#This Row],[SHGoalsA]]/Table1[[#This Row],[xSHGoalsA]]</f>
        <v>1.1212601964232112</v>
      </c>
      <c r="AJ56">
        <v>-30</v>
      </c>
      <c r="AK56">
        <v>-26.755609532648322</v>
      </c>
      <c r="AL56">
        <f>Table1[[#This Row],[HTGoalsF]]/Table1[[#This Row],[xHTGoalsF]]</f>
        <v>1.3361206670606622</v>
      </c>
      <c r="AM56">
        <v>44</v>
      </c>
      <c r="AN56">
        <v>32.931157405712312</v>
      </c>
      <c r="AO56">
        <f>Table1[[#This Row],[HTGoalsA]]/Table1[[#This Row],[xHTGoalsA]]</f>
        <v>1.0509509328427251</v>
      </c>
      <c r="AP56">
        <v>22</v>
      </c>
      <c r="AQ56">
        <v>20.933422591378299</v>
      </c>
      <c r="AR56">
        <v>0.91069059213612602</v>
      </c>
      <c r="AS56">
        <v>540</v>
      </c>
      <c r="AT56">
        <v>592.95660311299582</v>
      </c>
      <c r="AU56">
        <v>0.87232191368783707</v>
      </c>
      <c r="AV56">
        <v>402</v>
      </c>
      <c r="AW56">
        <v>460.8390477094639</v>
      </c>
      <c r="AX56">
        <v>1.1623855613700971</v>
      </c>
      <c r="AY56">
        <v>299</v>
      </c>
      <c r="AZ56">
        <v>257.22962323066918</v>
      </c>
      <c r="BA56">
        <v>1.09124916503591</v>
      </c>
      <c r="BB56">
        <v>207</v>
      </c>
      <c r="BC56">
        <v>189.6908667904348</v>
      </c>
      <c r="BD56">
        <v>1.0222701509488801</v>
      </c>
      <c r="BE56">
        <v>599</v>
      </c>
      <c r="BF56">
        <v>585.95078751346023</v>
      </c>
      <c r="BG56">
        <v>0.78083634741802799</v>
      </c>
      <c r="BH56">
        <v>476</v>
      </c>
      <c r="BI56">
        <v>609.60276961232307</v>
      </c>
      <c r="BJ56">
        <v>1.1970520173589629</v>
      </c>
      <c r="BK56">
        <v>89</v>
      </c>
      <c r="BL56">
        <v>74.349317080104271</v>
      </c>
      <c r="BM56">
        <v>0.62658502317950981</v>
      </c>
      <c r="BN56">
        <v>54</v>
      </c>
      <c r="BO56">
        <v>86.181440670230614</v>
      </c>
      <c r="BP56">
        <v>0.71186470167768101</v>
      </c>
      <c r="BQ56">
        <v>3</v>
      </c>
      <c r="BR56">
        <v>4.2142839684700979</v>
      </c>
      <c r="BS56">
        <v>0.94323903191048997</v>
      </c>
      <c r="BT56">
        <v>5</v>
      </c>
      <c r="BU56">
        <v>5.3008832659020859</v>
      </c>
    </row>
    <row r="57" spans="1:73" hidden="1" x14ac:dyDescent="0.45">
      <c r="A57" s="1">
        <v>473</v>
      </c>
      <c r="B57" s="20" t="s">
        <v>479</v>
      </c>
      <c r="C57" s="26" t="s">
        <v>475</v>
      </c>
      <c r="D57">
        <v>1.047932758327756</v>
      </c>
      <c r="E57">
        <v>544</v>
      </c>
      <c r="F57">
        <v>519.11727701698237</v>
      </c>
      <c r="G57">
        <v>293</v>
      </c>
      <c r="H57">
        <f>(Table1[[#This Row],[xWins]]*3+Table1[[#This Row],[xDraws]])/Table1[[#This Row],[Matches]]</f>
        <v>1.7717313208770729</v>
      </c>
      <c r="I57">
        <f>Table1[[#This Row],[Wins]]*3+Table1[[#This Row],[Draws]]</f>
        <v>544</v>
      </c>
      <c r="J57">
        <f>Table1[[#This Row],[xWins]]*3+Table1[[#This Row],[xDraws]]</f>
        <v>519.11727701698237</v>
      </c>
      <c r="K57">
        <v>1.054885119007634</v>
      </c>
      <c r="L57">
        <v>1.005188981356536</v>
      </c>
      <c r="M57">
        <v>0.88055892188865625</v>
      </c>
      <c r="N57">
        <v>157</v>
      </c>
      <c r="O57">
        <v>73</v>
      </c>
      <c r="P57">
        <v>63</v>
      </c>
      <c r="Q57">
        <v>148.83137241304081</v>
      </c>
      <c r="R57">
        <v>72.623159777859968</v>
      </c>
      <c r="S57">
        <v>71.54546780909925</v>
      </c>
      <c r="T57">
        <v>195</v>
      </c>
      <c r="U57">
        <v>172.2651740541784</v>
      </c>
      <c r="V57">
        <v>36.30237118384764</v>
      </c>
      <c r="W57">
        <v>-13.567545238026071</v>
      </c>
      <c r="X57">
        <v>1.0750517865317999</v>
      </c>
      <c r="Y57">
        <v>1.0435649690023341</v>
      </c>
      <c r="Z57">
        <f>Table1[[#This Row],[xGoalsF]]/Table1[[#This Row],[Matches]]</f>
        <v>1.6508451495431824</v>
      </c>
      <c r="AA57">
        <f>Table1[[#This Row],[xGoalsA]]/Table1[[#This Row],[Matches]]</f>
        <v>1.0629094019179997</v>
      </c>
      <c r="AB57">
        <v>520</v>
      </c>
      <c r="AC57">
        <v>483.69762881615242</v>
      </c>
      <c r="AD57">
        <v>325</v>
      </c>
      <c r="AE57">
        <v>311.43245476197387</v>
      </c>
      <c r="AF57">
        <f>Table1[[#This Row],[SHGoalsF]]/Table1[[#This Row],[xSHGoalsF]]</f>
        <v>1.0680883668816827</v>
      </c>
      <c r="AG57">
        <v>290</v>
      </c>
      <c r="AH57">
        <v>271.51311538638328</v>
      </c>
      <c r="AI57">
        <f>Table1[[#This Row],[SHGoalsA]]/Table1[[#This Row],[xSHGoalsA]]</f>
        <v>1.0192699617461662</v>
      </c>
      <c r="AJ57">
        <v>-178</v>
      </c>
      <c r="AK57">
        <v>-174.63479419628791</v>
      </c>
      <c r="AL57">
        <f>Table1[[#This Row],[HTGoalsF]]/Table1[[#This Row],[xHTGoalsF]]</f>
        <v>1.0839622377819187</v>
      </c>
      <c r="AM57">
        <v>230</v>
      </c>
      <c r="AN57">
        <v>212.184513429769</v>
      </c>
      <c r="AO57">
        <f>Table1[[#This Row],[HTGoalsA]]/Table1[[#This Row],[xHTGoalsA]]</f>
        <v>1.0745797800351649</v>
      </c>
      <c r="AP57">
        <v>147</v>
      </c>
      <c r="AQ57">
        <v>136.79766056568599</v>
      </c>
      <c r="AR57">
        <v>0.9863232684619494</v>
      </c>
      <c r="AS57">
        <v>3765</v>
      </c>
      <c r="AT57">
        <v>3817.2069141905749</v>
      </c>
      <c r="AU57">
        <v>1.060553349557082</v>
      </c>
      <c r="AV57">
        <v>3152</v>
      </c>
      <c r="AW57">
        <v>2972.0334213421379</v>
      </c>
      <c r="AX57">
        <v>0.85670563030110525</v>
      </c>
      <c r="AY57">
        <v>1415</v>
      </c>
      <c r="AZ57">
        <v>1651.6758498513329</v>
      </c>
      <c r="BA57">
        <v>0.87015151131368729</v>
      </c>
      <c r="BB57">
        <v>1062</v>
      </c>
      <c r="BC57">
        <v>1220.4771079425871</v>
      </c>
      <c r="BD57">
        <v>1.0479502068494631</v>
      </c>
      <c r="BE57">
        <v>3898</v>
      </c>
      <c r="BF57">
        <v>3719.642378542841</v>
      </c>
      <c r="BG57">
        <v>1.050844845756481</v>
      </c>
      <c r="BH57">
        <v>4066</v>
      </c>
      <c r="BI57">
        <v>3869.2676815414879</v>
      </c>
      <c r="BJ57">
        <v>1.164751921659767</v>
      </c>
      <c r="BK57">
        <v>554</v>
      </c>
      <c r="BL57">
        <v>475.63776431512753</v>
      </c>
      <c r="BM57">
        <v>1.0082523272322741</v>
      </c>
      <c r="BN57">
        <v>549</v>
      </c>
      <c r="BO57">
        <v>544.50655373843279</v>
      </c>
      <c r="BP57">
        <v>1.4348995360931549</v>
      </c>
      <c r="BQ57">
        <v>38</v>
      </c>
      <c r="BR57">
        <v>26.48269028190208</v>
      </c>
      <c r="BS57">
        <v>1.0864165183952721</v>
      </c>
      <c r="BT57">
        <v>36</v>
      </c>
      <c r="BU57">
        <v>33.136462296408197</v>
      </c>
    </row>
    <row r="58" spans="1:73" hidden="1" x14ac:dyDescent="0.45">
      <c r="A58" s="1">
        <v>362</v>
      </c>
      <c r="B58" s="20" t="s">
        <v>398</v>
      </c>
      <c r="C58" t="s">
        <v>396</v>
      </c>
      <c r="D58">
        <v>1.092943698089353</v>
      </c>
      <c r="E58">
        <v>89</v>
      </c>
      <c r="F58">
        <v>81.431459054649196</v>
      </c>
      <c r="G58">
        <v>46</v>
      </c>
      <c r="H58">
        <f>(Table1[[#This Row],[xWins]]*3+Table1[[#This Row],[xDraws]])/Table1[[#This Row],[Matches]]</f>
        <v>1.7702491098836781</v>
      </c>
      <c r="I58">
        <f>Table1[[#This Row],[Wins]]*3+Table1[[#This Row],[Draws]]</f>
        <v>89</v>
      </c>
      <c r="J58">
        <f>Table1[[#This Row],[xWins]]*3+Table1[[#This Row],[xDraws]]</f>
        <v>81.431459054649196</v>
      </c>
      <c r="K58">
        <v>1.1698240293368549</v>
      </c>
      <c r="L58">
        <v>0.65626078821333456</v>
      </c>
      <c r="M58">
        <v>1.025227131467306</v>
      </c>
      <c r="N58">
        <v>27</v>
      </c>
      <c r="O58">
        <v>8</v>
      </c>
      <c r="P58">
        <v>11</v>
      </c>
      <c r="Q58">
        <v>23.080394420779371</v>
      </c>
      <c r="R58">
        <v>12.19027579231108</v>
      </c>
      <c r="S58">
        <v>10.729329786909551</v>
      </c>
      <c r="T58">
        <v>36</v>
      </c>
      <c r="U58">
        <v>26.064318486438712</v>
      </c>
      <c r="V58">
        <v>-6.7357732434978743</v>
      </c>
      <c r="W58">
        <v>16.67145475705917</v>
      </c>
      <c r="X58">
        <v>0.90864985952945376</v>
      </c>
      <c r="Y58">
        <v>0.65028432964717808</v>
      </c>
      <c r="Z58">
        <f>Table1[[#This Row],[xGoalsF]]/Table1[[#This Row],[Matches]]</f>
        <v>1.6029515922499538</v>
      </c>
      <c r="AA58">
        <f>Table1[[#This Row],[xGoalsA]]/Table1[[#This Row],[Matches]]</f>
        <v>1.0363359729795472</v>
      </c>
      <c r="AB58">
        <v>67</v>
      </c>
      <c r="AC58">
        <v>73.735773243497874</v>
      </c>
      <c r="AD58">
        <v>31</v>
      </c>
      <c r="AE58">
        <v>47.671454757059173</v>
      </c>
      <c r="AF58">
        <f>Table1[[#This Row],[SHGoalsF]]/Table1[[#This Row],[xSHGoalsF]]</f>
        <v>0.94023580980670374</v>
      </c>
      <c r="AG58">
        <v>39</v>
      </c>
      <c r="AH58">
        <v>41.478956229095047</v>
      </c>
      <c r="AI58">
        <f>Table1[[#This Row],[SHGoalsA]]/Table1[[#This Row],[xSHGoalsA]]</f>
        <v>0.48709258590242394</v>
      </c>
      <c r="AJ58">
        <v>-13</v>
      </c>
      <c r="AK58">
        <v>-26.688971206398541</v>
      </c>
      <c r="AL58">
        <f>Table1[[#This Row],[HTGoalsF]]/Table1[[#This Row],[xHTGoalsF]]</f>
        <v>0.86803356907465057</v>
      </c>
      <c r="AM58">
        <v>28</v>
      </c>
      <c r="AN58">
        <v>32.256817014402827</v>
      </c>
      <c r="AO58">
        <f>Table1[[#This Row],[HTGoalsA]]/Table1[[#This Row],[xHTGoalsA]]</f>
        <v>0.85785841111422101</v>
      </c>
      <c r="AP58">
        <v>18</v>
      </c>
      <c r="AQ58">
        <v>20.982483550660621</v>
      </c>
      <c r="AR58">
        <v>0.95849616028235274</v>
      </c>
      <c r="AS58">
        <v>563</v>
      </c>
      <c r="AT58">
        <v>587.37846152054703</v>
      </c>
      <c r="AU58">
        <v>0.72611291698691849</v>
      </c>
      <c r="AV58">
        <v>335</v>
      </c>
      <c r="AW58">
        <v>461.36075004713803</v>
      </c>
      <c r="AX58">
        <v>0.95137070697934423</v>
      </c>
      <c r="AY58">
        <v>242</v>
      </c>
      <c r="AZ58">
        <v>254.36982474304219</v>
      </c>
      <c r="BA58">
        <v>0.7248707511246032</v>
      </c>
      <c r="BB58">
        <v>138</v>
      </c>
      <c r="BC58">
        <v>190.37876722974329</v>
      </c>
      <c r="BD58">
        <v>0.8086443754745386</v>
      </c>
      <c r="BE58">
        <v>474</v>
      </c>
      <c r="BF58">
        <v>586.16619910556051</v>
      </c>
      <c r="BG58">
        <v>0.91407077127833636</v>
      </c>
      <c r="BH58">
        <v>557</v>
      </c>
      <c r="BI58">
        <v>609.36200729953373</v>
      </c>
      <c r="BJ58">
        <v>0.86291822143037966</v>
      </c>
      <c r="BK58">
        <v>64</v>
      </c>
      <c r="BL58">
        <v>74.166935418182646</v>
      </c>
      <c r="BM58">
        <v>0.92298070864276605</v>
      </c>
      <c r="BN58">
        <v>79</v>
      </c>
      <c r="BO58">
        <v>85.592254811228628</v>
      </c>
      <c r="BP58">
        <v>1.396709467465244</v>
      </c>
      <c r="BQ58">
        <v>6</v>
      </c>
      <c r="BR58">
        <v>4.2958110757914696</v>
      </c>
      <c r="BS58">
        <v>1.3134432886177101</v>
      </c>
      <c r="BT58">
        <v>7</v>
      </c>
      <c r="BU58">
        <v>5.3295030403382846</v>
      </c>
    </row>
    <row r="59" spans="1:73" hidden="1" x14ac:dyDescent="0.45">
      <c r="A59" s="1">
        <v>390</v>
      </c>
      <c r="B59" s="20" t="s">
        <v>418</v>
      </c>
      <c r="C59" t="s">
        <v>396</v>
      </c>
      <c r="D59">
        <v>1.044219289871146</v>
      </c>
      <c r="E59">
        <v>85</v>
      </c>
      <c r="F59">
        <v>81.400526522057234</v>
      </c>
      <c r="G59">
        <v>46</v>
      </c>
      <c r="H59">
        <f>(Table1[[#This Row],[xWins]]*3+Table1[[#This Row],[xDraws]])/Table1[[#This Row],[Matches]]</f>
        <v>1.769576663522983</v>
      </c>
      <c r="I59">
        <f>Table1[[#This Row],[Wins]]*3+Table1[[#This Row],[Draws]]</f>
        <v>85</v>
      </c>
      <c r="J59">
        <f>Table1[[#This Row],[xWins]]*3+Table1[[#This Row],[xDraws]]</f>
        <v>81.40052652205722</v>
      </c>
      <c r="K59">
        <v>1.078875318219908</v>
      </c>
      <c r="L59">
        <v>0.84148952749187411</v>
      </c>
      <c r="M59">
        <v>1.005114047651338</v>
      </c>
      <c r="N59">
        <v>25</v>
      </c>
      <c r="O59">
        <v>10</v>
      </c>
      <c r="P59">
        <v>11</v>
      </c>
      <c r="Q59">
        <v>23.172279111221851</v>
      </c>
      <c r="R59">
        <v>11.883689188391671</v>
      </c>
      <c r="S59">
        <v>10.94403170038647</v>
      </c>
      <c r="T59">
        <v>30</v>
      </c>
      <c r="U59">
        <v>25.67590859554759</v>
      </c>
      <c r="V59">
        <v>11.543393925801499</v>
      </c>
      <c r="W59">
        <v>-7.2193025213490856</v>
      </c>
      <c r="X59">
        <v>1.1571457564230709</v>
      </c>
      <c r="Y59">
        <v>1.1510924474171771</v>
      </c>
      <c r="Z59">
        <f>Table1[[#This Row],[xGoalsF]]/Table1[[#This Row],[Matches]]</f>
        <v>1.5968827407434458</v>
      </c>
      <c r="AA59">
        <f>Table1[[#This Row],[xGoalsA]]/Table1[[#This Row],[Matches]]</f>
        <v>1.0387108147532806</v>
      </c>
      <c r="AB59">
        <v>85</v>
      </c>
      <c r="AC59">
        <v>73.456606074198504</v>
      </c>
      <c r="AD59">
        <v>55</v>
      </c>
      <c r="AE59">
        <v>47.780697478650907</v>
      </c>
      <c r="AF59">
        <f>Table1[[#This Row],[SHGoalsF]]/Table1[[#This Row],[xSHGoalsF]]</f>
        <v>1.0655954622204722</v>
      </c>
      <c r="AG59">
        <v>44</v>
      </c>
      <c r="AH59">
        <v>41.291467127978798</v>
      </c>
      <c r="AI59">
        <f>Table1[[#This Row],[SHGoalsA]]/Table1[[#This Row],[xSHGoalsA]]</f>
        <v>1.0105588061506841</v>
      </c>
      <c r="AJ59">
        <v>-27</v>
      </c>
      <c r="AK59">
        <v>-26.71789096850841</v>
      </c>
      <c r="AL59">
        <f>Table1[[#This Row],[HTGoalsF]]/Table1[[#This Row],[xHTGoalsF]]</f>
        <v>1.274671938105171</v>
      </c>
      <c r="AM59">
        <v>41</v>
      </c>
      <c r="AN59">
        <v>32.165138946219713</v>
      </c>
      <c r="AO59">
        <f>Table1[[#This Row],[HTGoalsA]]/Table1[[#This Row],[xHTGoalsA]]</f>
        <v>1.3293575092434609</v>
      </c>
      <c r="AP59">
        <v>28</v>
      </c>
      <c r="AQ59">
        <v>21.062806510142511</v>
      </c>
      <c r="AR59">
        <v>0.88761601948588975</v>
      </c>
      <c r="AS59">
        <v>521</v>
      </c>
      <c r="AT59">
        <v>586.96552175992156</v>
      </c>
      <c r="AU59">
        <v>0.75559595802054669</v>
      </c>
      <c r="AV59">
        <v>349</v>
      </c>
      <c r="AW59">
        <v>461.88706582587321</v>
      </c>
      <c r="AX59">
        <v>0.92161876848774282</v>
      </c>
      <c r="AY59">
        <v>234</v>
      </c>
      <c r="AZ59">
        <v>253.9010792759394</v>
      </c>
      <c r="BA59">
        <v>0.84332251067579544</v>
      </c>
      <c r="BB59">
        <v>160</v>
      </c>
      <c r="BC59">
        <v>189.72575494490741</v>
      </c>
      <c r="BD59">
        <v>0.88460185198329611</v>
      </c>
      <c r="BE59">
        <v>519</v>
      </c>
      <c r="BF59">
        <v>586.70462743932876</v>
      </c>
      <c r="BG59">
        <v>0.92008090732487369</v>
      </c>
      <c r="BH59">
        <v>560</v>
      </c>
      <c r="BI59">
        <v>608.6421265149329</v>
      </c>
      <c r="BJ59">
        <v>1.018553058929401</v>
      </c>
      <c r="BK59">
        <v>76</v>
      </c>
      <c r="BL59">
        <v>74.615651422109948</v>
      </c>
      <c r="BM59">
        <v>0.93179648616205912</v>
      </c>
      <c r="BN59">
        <v>80</v>
      </c>
      <c r="BO59">
        <v>85.85565752615031</v>
      </c>
      <c r="BP59">
        <v>0.46966802274345931</v>
      </c>
      <c r="BQ59">
        <v>2</v>
      </c>
      <c r="BR59">
        <v>4.2583269525514069</v>
      </c>
      <c r="BS59">
        <v>0.74086936018522265</v>
      </c>
      <c r="BT59">
        <v>4</v>
      </c>
      <c r="BU59">
        <v>5.3990625270290176</v>
      </c>
    </row>
    <row r="60" spans="1:73" hidden="1" x14ac:dyDescent="0.45">
      <c r="A60" s="1">
        <v>156</v>
      </c>
      <c r="B60" s="20" t="s">
        <v>225</v>
      </c>
      <c r="C60" t="s">
        <v>193</v>
      </c>
      <c r="D60">
        <v>1.0067199442952619</v>
      </c>
      <c r="E60">
        <v>327</v>
      </c>
      <c r="F60">
        <v>324.81724619939968</v>
      </c>
      <c r="G60">
        <v>184</v>
      </c>
      <c r="H60">
        <f>(Table1[[#This Row],[xWins]]*3+Table1[[#This Row],[xDraws]])/Table1[[#This Row],[Matches]]</f>
        <v>1.7653111206489116</v>
      </c>
      <c r="I60">
        <f>Table1[[#This Row],[Wins]]*3+Table1[[#This Row],[Draws]]</f>
        <v>327</v>
      </c>
      <c r="J60">
        <f>Table1[[#This Row],[xWins]]*3+Table1[[#This Row],[xDraws]]</f>
        <v>324.81724619939973</v>
      </c>
      <c r="K60">
        <v>0.98739035413393472</v>
      </c>
      <c r="L60">
        <v>1.1260132804882841</v>
      </c>
      <c r="M60">
        <v>0.90045455463065927</v>
      </c>
      <c r="N60">
        <v>92</v>
      </c>
      <c r="O60">
        <v>51</v>
      </c>
      <c r="P60">
        <v>41</v>
      </c>
      <c r="Q60">
        <v>93.174902524438323</v>
      </c>
      <c r="R60">
        <v>45.292538626084749</v>
      </c>
      <c r="S60">
        <v>45.532558849476892</v>
      </c>
      <c r="T60">
        <v>122</v>
      </c>
      <c r="U60">
        <v>102.5925418508652</v>
      </c>
      <c r="V60">
        <v>-5.0021631221189864</v>
      </c>
      <c r="W60">
        <v>24.409621271253801</v>
      </c>
      <c r="X60">
        <v>0.98310092375894131</v>
      </c>
      <c r="Y60">
        <v>0.87379313856873897</v>
      </c>
      <c r="Z60">
        <f>Table1[[#This Row],[xGoalsF]]/Table1[[#This Row],[Matches]]</f>
        <v>1.6087074082723858</v>
      </c>
      <c r="AA60">
        <f>Table1[[#This Row],[xGoalsA]]/Table1[[#This Row],[Matches]]</f>
        <v>1.0511392460394229</v>
      </c>
      <c r="AB60">
        <v>291</v>
      </c>
      <c r="AC60">
        <v>296.00216312211899</v>
      </c>
      <c r="AD60">
        <v>169</v>
      </c>
      <c r="AE60">
        <v>193.4096212712538</v>
      </c>
      <c r="AF60">
        <f>Table1[[#This Row],[SHGoalsF]]/Table1[[#This Row],[xSHGoalsF]]</f>
        <v>0.95516920944513173</v>
      </c>
      <c r="AG60">
        <v>159</v>
      </c>
      <c r="AH60">
        <v>166.46265230049119</v>
      </c>
      <c r="AI60">
        <f>Table1[[#This Row],[SHGoalsA]]/Table1[[#This Row],[xSHGoalsA]]</f>
        <v>0.81987720821134313</v>
      </c>
      <c r="AJ60">
        <v>-89</v>
      </c>
      <c r="AK60">
        <v>-108.5528407286303</v>
      </c>
      <c r="AL60">
        <f>Table1[[#This Row],[HTGoalsF]]/Table1[[#This Row],[xHTGoalsF]]</f>
        <v>1.018994121274398</v>
      </c>
      <c r="AM60">
        <v>132</v>
      </c>
      <c r="AN60">
        <v>129.5395108216278</v>
      </c>
      <c r="AO60">
        <f>Table1[[#This Row],[HTGoalsA]]/Table1[[#This Row],[xHTGoalsA]]</f>
        <v>0.94276496808426546</v>
      </c>
      <c r="AP60">
        <v>80</v>
      </c>
      <c r="AQ60">
        <v>84.85678054262354</v>
      </c>
      <c r="AR60">
        <v>0.88572604402862254</v>
      </c>
      <c r="AS60">
        <v>2092</v>
      </c>
      <c r="AT60">
        <v>2361.90412837448</v>
      </c>
      <c r="AU60">
        <v>0.93111597316078276</v>
      </c>
      <c r="AV60">
        <v>1731</v>
      </c>
      <c r="AW60">
        <v>1859.0595048261459</v>
      </c>
      <c r="AX60">
        <v>0.97661057657677552</v>
      </c>
      <c r="AY60">
        <v>1000</v>
      </c>
      <c r="AZ60">
        <v>1023.94959053711</v>
      </c>
      <c r="BA60">
        <v>1.0058219452048549</v>
      </c>
      <c r="BB60">
        <v>771</v>
      </c>
      <c r="BC60">
        <v>766.53726206279066</v>
      </c>
      <c r="BD60">
        <v>0.85201434214112926</v>
      </c>
      <c r="BE60">
        <v>2000</v>
      </c>
      <c r="BF60">
        <v>2347.3783257849391</v>
      </c>
      <c r="BG60">
        <v>0.76202556610744987</v>
      </c>
      <c r="BH60">
        <v>1857</v>
      </c>
      <c r="BI60">
        <v>2436.9261119228022</v>
      </c>
      <c r="BJ60">
        <v>0.9467090970595663</v>
      </c>
      <c r="BK60">
        <v>283</v>
      </c>
      <c r="BL60">
        <v>298.93026366703839</v>
      </c>
      <c r="BM60">
        <v>0.78835946030304438</v>
      </c>
      <c r="BN60">
        <v>269</v>
      </c>
      <c r="BO60">
        <v>341.21490708895249</v>
      </c>
      <c r="BP60">
        <v>0.59460723152525607</v>
      </c>
      <c r="BQ60">
        <v>10</v>
      </c>
      <c r="BR60">
        <v>16.817824388627951</v>
      </c>
      <c r="BS60">
        <v>0.85482623031437588</v>
      </c>
      <c r="BT60">
        <v>18</v>
      </c>
      <c r="BU60">
        <v>21.056911172906119</v>
      </c>
    </row>
    <row r="61" spans="1:73" hidden="1" x14ac:dyDescent="0.45">
      <c r="A61" s="1">
        <v>442</v>
      </c>
      <c r="B61" s="20" t="s">
        <v>461</v>
      </c>
      <c r="C61" s="24" t="s">
        <v>456</v>
      </c>
      <c r="D61">
        <v>1.119698918778371</v>
      </c>
      <c r="E61">
        <v>71</v>
      </c>
      <c r="F61">
        <v>63.409903152771989</v>
      </c>
      <c r="G61">
        <v>36</v>
      </c>
      <c r="H61">
        <f>(Table1[[#This Row],[xWins]]*3+Table1[[#This Row],[xDraws]])/Table1[[#This Row],[Matches]]</f>
        <v>1.7613861986881107</v>
      </c>
      <c r="I61">
        <f>Table1[[#This Row],[Wins]]*3+Table1[[#This Row],[Draws]]</f>
        <v>71</v>
      </c>
      <c r="J61">
        <f>Table1[[#This Row],[xWins]]*3+Table1[[#This Row],[xDraws]]</f>
        <v>63.409903152771989</v>
      </c>
      <c r="K61">
        <v>1.161099817141735</v>
      </c>
      <c r="L61">
        <v>0.87422118848829977</v>
      </c>
      <c r="M61">
        <v>0.79884076819843697</v>
      </c>
      <c r="N61">
        <v>21</v>
      </c>
      <c r="O61">
        <v>8</v>
      </c>
      <c r="P61">
        <v>7</v>
      </c>
      <c r="Q61">
        <v>18.086300324889748</v>
      </c>
      <c r="R61">
        <v>9.1510021781027433</v>
      </c>
      <c r="S61">
        <v>8.76269749700751</v>
      </c>
      <c r="T61">
        <v>29</v>
      </c>
      <c r="U61">
        <v>20.013336674910899</v>
      </c>
      <c r="V61">
        <v>5.5039730231980846</v>
      </c>
      <c r="W61">
        <v>3.4826903018910191</v>
      </c>
      <c r="X61">
        <v>1.0957278843878859</v>
      </c>
      <c r="Y61">
        <v>0.90708536997102063</v>
      </c>
      <c r="Z61">
        <f>Table1[[#This Row],[xGoalsF]]/Table1[[#This Row],[Matches]]</f>
        <v>1.5971118604667196</v>
      </c>
      <c r="AA61">
        <f>Table1[[#This Row],[xGoalsA]]/Table1[[#This Row],[Matches]]</f>
        <v>1.041185841719195</v>
      </c>
      <c r="AB61">
        <v>63</v>
      </c>
      <c r="AC61">
        <v>57.496026976801907</v>
      </c>
      <c r="AD61">
        <v>34</v>
      </c>
      <c r="AE61">
        <v>37.482690301891019</v>
      </c>
      <c r="AF61">
        <f>Table1[[#This Row],[SHGoalsF]]/Table1[[#This Row],[xSHGoalsF]]</f>
        <v>1.2091834502124748</v>
      </c>
      <c r="AG61">
        <v>39</v>
      </c>
      <c r="AH61">
        <v>32.253170512007102</v>
      </c>
      <c r="AI61">
        <f>Table1[[#This Row],[SHGoalsA]]/Table1[[#This Row],[xSHGoalsA]]</f>
        <v>0.61999334632271286</v>
      </c>
      <c r="AJ61">
        <v>-13</v>
      </c>
      <c r="AK61">
        <v>-20.967966958202432</v>
      </c>
      <c r="AL61">
        <f>Table1[[#This Row],[HTGoalsF]]/Table1[[#This Row],[xHTGoalsF]]</f>
        <v>0.95076403233016915</v>
      </c>
      <c r="AM61">
        <v>24</v>
      </c>
      <c r="AN61">
        <v>25.242856464794819</v>
      </c>
      <c r="AO61">
        <f>Table1[[#This Row],[HTGoalsA]]/Table1[[#This Row],[xHTGoalsA]]</f>
        <v>1.2715926003099254</v>
      </c>
      <c r="AP61">
        <v>21</v>
      </c>
      <c r="AQ61">
        <v>16.514723343688591</v>
      </c>
      <c r="AR61">
        <v>0.81406780778887522</v>
      </c>
      <c r="AS61">
        <v>374</v>
      </c>
      <c r="AT61">
        <v>459.42118877767388</v>
      </c>
      <c r="AU61">
        <v>0.7746073535947029</v>
      </c>
      <c r="AV61">
        <v>281</v>
      </c>
      <c r="AW61">
        <v>362.76443632502281</v>
      </c>
      <c r="AX61">
        <v>0.77802817156131399</v>
      </c>
      <c r="AY61">
        <v>155</v>
      </c>
      <c r="AZ61">
        <v>199.22157791401381</v>
      </c>
      <c r="BA61">
        <v>0.76738753594214704</v>
      </c>
      <c r="BB61">
        <v>115</v>
      </c>
      <c r="BC61">
        <v>149.85909284910491</v>
      </c>
      <c r="BD61">
        <v>0.91048463198588547</v>
      </c>
      <c r="BE61">
        <v>419</v>
      </c>
      <c r="BF61">
        <v>460.19447806176203</v>
      </c>
      <c r="BG61">
        <v>0.93003227790862208</v>
      </c>
      <c r="BH61">
        <v>445</v>
      </c>
      <c r="BI61">
        <v>478.47801691429288</v>
      </c>
      <c r="BJ61">
        <v>1.1627036100628789</v>
      </c>
      <c r="BK61">
        <v>68</v>
      </c>
      <c r="BL61">
        <v>58.484380207886844</v>
      </c>
      <c r="BM61">
        <v>1.071643017543874</v>
      </c>
      <c r="BN61">
        <v>72</v>
      </c>
      <c r="BO61">
        <v>67.186552631135186</v>
      </c>
      <c r="BP61">
        <v>1.521031705618519</v>
      </c>
      <c r="BQ61">
        <v>5</v>
      </c>
      <c r="BR61">
        <v>3.2872424562424092</v>
      </c>
      <c r="BS61">
        <v>0.97697918234098047</v>
      </c>
      <c r="BT61">
        <v>4</v>
      </c>
      <c r="BU61">
        <v>4.0942530529825962</v>
      </c>
    </row>
    <row r="62" spans="1:73" hidden="1" x14ac:dyDescent="0.45">
      <c r="A62" s="1">
        <v>433</v>
      </c>
      <c r="B62" s="20" t="s">
        <v>457</v>
      </c>
      <c r="C62" s="24" t="s">
        <v>456</v>
      </c>
      <c r="D62">
        <v>1.046976866032542</v>
      </c>
      <c r="E62">
        <v>182</v>
      </c>
      <c r="F62">
        <v>173.83383139082949</v>
      </c>
      <c r="G62">
        <v>99</v>
      </c>
      <c r="H62">
        <f>(Table1[[#This Row],[xWins]]*3+Table1[[#This Row],[xDraws]])/Table1[[#This Row],[Matches]]</f>
        <v>1.7558972867760561</v>
      </c>
      <c r="I62">
        <f>Table1[[#This Row],[Wins]]*3+Table1[[#This Row],[Draws]]</f>
        <v>182</v>
      </c>
      <c r="J62">
        <f>Table1[[#This Row],[xWins]]*3+Table1[[#This Row],[xDraws]]</f>
        <v>173.83383139082954</v>
      </c>
      <c r="K62">
        <v>1.086310756784896</v>
      </c>
      <c r="L62">
        <v>0.80954506968593232</v>
      </c>
      <c r="M62">
        <v>1.016870539166068</v>
      </c>
      <c r="N62">
        <v>54</v>
      </c>
      <c r="O62">
        <v>20</v>
      </c>
      <c r="P62">
        <v>25</v>
      </c>
      <c r="Q62">
        <v>49.709532620132848</v>
      </c>
      <c r="R62">
        <v>24.705233530431009</v>
      </c>
      <c r="S62">
        <v>24.58523384943614</v>
      </c>
      <c r="T62">
        <v>44</v>
      </c>
      <c r="U62">
        <v>53.062602931985111</v>
      </c>
      <c r="V62">
        <v>-9.3218074743505781</v>
      </c>
      <c r="W62">
        <v>0.25920454236546681</v>
      </c>
      <c r="X62">
        <v>0.94074688294011377</v>
      </c>
      <c r="Y62">
        <v>0.99751384500291151</v>
      </c>
      <c r="Z62">
        <f>Table1[[#This Row],[xGoalsF]]/Table1[[#This Row],[Matches]]</f>
        <v>1.5891091664075818</v>
      </c>
      <c r="AA62">
        <f>Table1[[#This Row],[xGoalsA]]/Table1[[#This Row],[Matches]]</f>
        <v>1.0531232782057121</v>
      </c>
      <c r="AB62">
        <v>148</v>
      </c>
      <c r="AC62">
        <v>157.32180747435061</v>
      </c>
      <c r="AD62">
        <v>104</v>
      </c>
      <c r="AE62">
        <v>104.2592045423655</v>
      </c>
      <c r="AF62">
        <f>Table1[[#This Row],[SHGoalsF]]/Table1[[#This Row],[xSHGoalsF]]</f>
        <v>0.84852726247580845</v>
      </c>
      <c r="AG62">
        <v>75</v>
      </c>
      <c r="AH62">
        <v>88.388438788834151</v>
      </c>
      <c r="AI62">
        <f>Table1[[#This Row],[SHGoalsA]]/Table1[[#This Row],[xSHGoalsA]]</f>
        <v>0.97550282608681371</v>
      </c>
      <c r="AJ62">
        <v>-57</v>
      </c>
      <c r="AK62">
        <v>-58.431404272454003</v>
      </c>
      <c r="AL62">
        <f>Table1[[#This Row],[HTGoalsF]]/Table1[[#This Row],[xHTGoalsF]]</f>
        <v>1.058993654191428</v>
      </c>
      <c r="AM62">
        <v>73</v>
      </c>
      <c r="AN62">
        <v>68.933368685516427</v>
      </c>
      <c r="AO62">
        <f>Table1[[#This Row],[HTGoalsA]]/Table1[[#This Row],[xHTGoalsA]]</f>
        <v>1.025578354692668</v>
      </c>
      <c r="AP62">
        <v>47</v>
      </c>
      <c r="AQ62">
        <v>45.827800269911457</v>
      </c>
      <c r="AR62">
        <v>0.85545003828749089</v>
      </c>
      <c r="AS62">
        <v>1078</v>
      </c>
      <c r="AT62">
        <v>1260.1554173263321</v>
      </c>
      <c r="AU62">
        <v>0.84662071499043956</v>
      </c>
      <c r="AV62">
        <v>847</v>
      </c>
      <c r="AW62">
        <v>1000.4479987352599</v>
      </c>
      <c r="AX62">
        <v>0.8075269819665879</v>
      </c>
      <c r="AY62">
        <v>441</v>
      </c>
      <c r="AZ62">
        <v>546.11178307135094</v>
      </c>
      <c r="BA62">
        <v>0.81795757058273699</v>
      </c>
      <c r="BB62">
        <v>339</v>
      </c>
      <c r="BC62">
        <v>414.44692511188128</v>
      </c>
      <c r="BD62">
        <v>0.82233890486888783</v>
      </c>
      <c r="BE62">
        <v>1038</v>
      </c>
      <c r="BF62">
        <v>1262.2533043909641</v>
      </c>
      <c r="BG62">
        <v>0.89954392517469328</v>
      </c>
      <c r="BH62">
        <v>1179</v>
      </c>
      <c r="BI62">
        <v>1310.664178818211</v>
      </c>
      <c r="BJ62">
        <v>1.02953838613755</v>
      </c>
      <c r="BK62">
        <v>166</v>
      </c>
      <c r="BL62">
        <v>161.2373100752184</v>
      </c>
      <c r="BM62">
        <v>1.1492955792558051</v>
      </c>
      <c r="BN62">
        <v>211</v>
      </c>
      <c r="BO62">
        <v>183.5907174868168</v>
      </c>
      <c r="BP62">
        <v>0.657354351997819</v>
      </c>
      <c r="BQ62">
        <v>6</v>
      </c>
      <c r="BR62">
        <v>9.1274971889436998</v>
      </c>
      <c r="BS62">
        <v>0.61347418362594786</v>
      </c>
      <c r="BT62">
        <v>7</v>
      </c>
      <c r="BU62">
        <v>11.410423106358611</v>
      </c>
    </row>
    <row r="63" spans="1:73" hidden="1" x14ac:dyDescent="0.45">
      <c r="A63" s="1">
        <v>10</v>
      </c>
      <c r="B63" s="20" t="s">
        <v>74</v>
      </c>
      <c r="C63" s="27" t="s">
        <v>64</v>
      </c>
      <c r="D63">
        <v>1.002278948887444</v>
      </c>
      <c r="E63">
        <v>645</v>
      </c>
      <c r="F63">
        <v>643.53342022793879</v>
      </c>
      <c r="G63">
        <v>342</v>
      </c>
      <c r="H63" s="32">
        <f>(Table1[[#This Row],[xWins]]*3+Table1[[#This Row],[xDraws]])/Table1[[#This Row],[Matches]]</f>
        <v>1.8816766673331551</v>
      </c>
      <c r="I63" s="32">
        <f>Table1[[#This Row],[Wins]]*3+Table1[[#This Row],[Draws]]</f>
        <v>645</v>
      </c>
      <c r="J63">
        <f>Table1[[#This Row],[xWins]]*3+Table1[[#This Row],[xDraws]]</f>
        <v>643.53342022793902</v>
      </c>
      <c r="K63">
        <v>0.99307359838880627</v>
      </c>
      <c r="L63">
        <v>1.068422173031419</v>
      </c>
      <c r="M63">
        <v>0.94571941160541795</v>
      </c>
      <c r="N63">
        <v>187</v>
      </c>
      <c r="O63">
        <v>84</v>
      </c>
      <c r="P63">
        <v>71</v>
      </c>
      <c r="Q63">
        <v>188.30427100609131</v>
      </c>
      <c r="R63">
        <v>78.620607209665081</v>
      </c>
      <c r="S63">
        <v>75.075121784243649</v>
      </c>
      <c r="T63">
        <v>238</v>
      </c>
      <c r="U63">
        <v>261.5562800261132</v>
      </c>
      <c r="V63">
        <v>-18.26156333084668</v>
      </c>
      <c r="W63">
        <v>-5.2947166952665157</v>
      </c>
      <c r="X63">
        <v>0.96982864196703567</v>
      </c>
      <c r="Y63">
        <v>1.0154048161388669</v>
      </c>
      <c r="Z63">
        <f>Table1[[#This Row],[xGoalsF]]/Table1[[#This Row],[Matches]]</f>
        <v>1.7697706530141717</v>
      </c>
      <c r="AA63">
        <f>Table1[[#This Row],[xGoalsA]]/Table1[[#This Row],[Matches]]</f>
        <v>1.0049862084933727</v>
      </c>
      <c r="AB63">
        <v>587</v>
      </c>
      <c r="AC63">
        <v>605.26156333084668</v>
      </c>
      <c r="AD63">
        <v>349</v>
      </c>
      <c r="AE63">
        <v>343.70528330473348</v>
      </c>
      <c r="AF63">
        <f>Table1[[#This Row],[SHGoalsF]]/Table1[[#This Row],[xSHGoalsF]]</f>
        <v>0.90404915022063759</v>
      </c>
      <c r="AG63">
        <v>306</v>
      </c>
      <c r="AH63">
        <v>338.4771723144911</v>
      </c>
      <c r="AI63">
        <f>Table1[[#This Row],[SHGoalsA]]/Table1[[#This Row],[xSHGoalsA]]</f>
        <v>0.99223783660337905</v>
      </c>
      <c r="AJ63">
        <v>-191</v>
      </c>
      <c r="AK63">
        <v>-192.49417120982781</v>
      </c>
      <c r="AL63">
        <f>Table1[[#This Row],[HTGoalsF]]/Table1[[#This Row],[xHTGoalsF]]</f>
        <v>1.0532850101517854</v>
      </c>
      <c r="AM63">
        <v>281</v>
      </c>
      <c r="AN63">
        <v>266.78439101635558</v>
      </c>
      <c r="AO63">
        <f>Table1[[#This Row],[HTGoalsA]]/Table1[[#This Row],[xHTGoalsA]]</f>
        <v>1.0448967526991888</v>
      </c>
      <c r="AP63">
        <v>158</v>
      </c>
      <c r="AQ63">
        <v>151.2111120949057</v>
      </c>
      <c r="AR63">
        <v>1.00111461671451</v>
      </c>
      <c r="AS63">
        <v>4668</v>
      </c>
      <c r="AT63">
        <v>4662.8027621048932</v>
      </c>
      <c r="AU63">
        <v>1.121856751039253</v>
      </c>
      <c r="AV63">
        <v>3780</v>
      </c>
      <c r="AW63">
        <v>3369.414139994547</v>
      </c>
      <c r="AX63">
        <v>0.91086957276905278</v>
      </c>
      <c r="AY63">
        <v>1846</v>
      </c>
      <c r="AZ63">
        <v>2026.634828066703</v>
      </c>
      <c r="BA63">
        <v>0.99893032159869732</v>
      </c>
      <c r="BB63">
        <v>1366</v>
      </c>
      <c r="BC63">
        <v>1367.4627453633011</v>
      </c>
      <c r="BD63">
        <v>0.90968497188262187</v>
      </c>
      <c r="BE63">
        <v>3904</v>
      </c>
      <c r="BF63">
        <v>4291.5955750269768</v>
      </c>
      <c r="BG63">
        <v>0.84418594713312001</v>
      </c>
      <c r="BH63">
        <v>3826</v>
      </c>
      <c r="BI63">
        <v>4532.1768420727767</v>
      </c>
      <c r="BJ63">
        <v>1.097133177704358</v>
      </c>
      <c r="BK63">
        <v>601</v>
      </c>
      <c r="BL63">
        <v>547.79129116989486</v>
      </c>
      <c r="BM63">
        <v>0.94564239029222241</v>
      </c>
      <c r="BN63">
        <v>608</v>
      </c>
      <c r="BO63">
        <v>642.94918062219676</v>
      </c>
      <c r="BP63">
        <v>0.60348593295547526</v>
      </c>
      <c r="BQ63">
        <v>18</v>
      </c>
      <c r="BR63">
        <v>29.826710146909139</v>
      </c>
      <c r="BS63">
        <v>0.57036056274397851</v>
      </c>
      <c r="BT63">
        <v>22</v>
      </c>
      <c r="BU63">
        <v>38.572091825842612</v>
      </c>
    </row>
    <row r="64" spans="1:73" hidden="1" x14ac:dyDescent="0.45">
      <c r="A64" s="1">
        <v>567</v>
      </c>
      <c r="B64" s="20" t="s">
        <v>90</v>
      </c>
      <c r="C64" t="s">
        <v>520</v>
      </c>
      <c r="D64">
        <v>0.99497025290294916</v>
      </c>
      <c r="E64">
        <v>221</v>
      </c>
      <c r="F64">
        <v>222.11719330824721</v>
      </c>
      <c r="G64">
        <v>127</v>
      </c>
      <c r="H64">
        <f>(Table1[[#This Row],[xWins]]*3+Table1[[#This Row],[xDraws]])/Table1[[#This Row],[Matches]]</f>
        <v>1.7489542780176948</v>
      </c>
      <c r="I64">
        <f>Table1[[#This Row],[Wins]]*3+Table1[[#This Row],[Draws]]</f>
        <v>221</v>
      </c>
      <c r="J64">
        <f>Table1[[#This Row],[xWins]]*3+Table1[[#This Row],[xDraws]]</f>
        <v>222.11719330824724</v>
      </c>
      <c r="K64">
        <v>0.92179786476713599</v>
      </c>
      <c r="L64">
        <v>1.409057206136642</v>
      </c>
      <c r="M64">
        <v>0.71605622019399373</v>
      </c>
      <c r="N64">
        <v>58</v>
      </c>
      <c r="O64">
        <v>47</v>
      </c>
      <c r="P64">
        <v>22</v>
      </c>
      <c r="Q64">
        <v>62.920518930310088</v>
      </c>
      <c r="R64">
        <v>33.355636517316967</v>
      </c>
      <c r="S64">
        <v>30.723844552372949</v>
      </c>
      <c r="T64">
        <v>78</v>
      </c>
      <c r="U64">
        <v>67.699439390016153</v>
      </c>
      <c r="V64">
        <v>-2.8007543142347799</v>
      </c>
      <c r="W64">
        <v>13.101314924218631</v>
      </c>
      <c r="X64">
        <v>0.98605207274345263</v>
      </c>
      <c r="Y64">
        <v>0.90156885428458855</v>
      </c>
      <c r="Z64">
        <f>Table1[[#This Row],[xGoalsF]]/Table1[[#This Row],[Matches]]</f>
        <v>1.5811083016868883</v>
      </c>
      <c r="AA64">
        <f>Table1[[#This Row],[xGoalsA]]/Table1[[#This Row],[Matches]]</f>
        <v>1.0480418497969968</v>
      </c>
      <c r="AB64">
        <v>198</v>
      </c>
      <c r="AC64">
        <v>200.80075431423481</v>
      </c>
      <c r="AD64">
        <v>120</v>
      </c>
      <c r="AE64">
        <v>133.1013149242186</v>
      </c>
      <c r="AF64">
        <f>Table1[[#This Row],[SHGoalsF]]/Table1[[#This Row],[xSHGoalsF]]</f>
        <v>0.84838145536723253</v>
      </c>
      <c r="AG64">
        <v>96</v>
      </c>
      <c r="AH64">
        <v>113.15664597883649</v>
      </c>
      <c r="AI64">
        <f>Table1[[#This Row],[SHGoalsA]]/Table1[[#This Row],[xSHGoalsA]]</f>
        <v>0.78935253161553276</v>
      </c>
      <c r="AJ64">
        <v>-59</v>
      </c>
      <c r="AK64">
        <v>-74.744803667440351</v>
      </c>
      <c r="AL64">
        <f>Table1[[#This Row],[HTGoalsF]]/Table1[[#This Row],[xHTGoalsF]]</f>
        <v>1.1637975665137046</v>
      </c>
      <c r="AM64">
        <v>102</v>
      </c>
      <c r="AN64">
        <v>87.644108335398272</v>
      </c>
      <c r="AO64">
        <f>Table1[[#This Row],[HTGoalsA]]/Table1[[#This Row],[xHTGoalsA]]</f>
        <v>1.0452989509874904</v>
      </c>
      <c r="AP64">
        <v>61</v>
      </c>
      <c r="AQ64">
        <v>58.356511256778269</v>
      </c>
      <c r="AR64">
        <v>0.96284347205129339</v>
      </c>
      <c r="AS64">
        <v>1558</v>
      </c>
      <c r="AT64">
        <v>1618.123864599459</v>
      </c>
      <c r="AU64">
        <v>0.98661432044055508</v>
      </c>
      <c r="AV64">
        <v>1265</v>
      </c>
      <c r="AW64">
        <v>1282.162617946937</v>
      </c>
      <c r="AX64">
        <v>0.80093164708650921</v>
      </c>
      <c r="AY64">
        <v>560</v>
      </c>
      <c r="AZ64">
        <v>699.18575703316412</v>
      </c>
      <c r="BA64">
        <v>0.85191472181604755</v>
      </c>
      <c r="BB64">
        <v>450</v>
      </c>
      <c r="BC64">
        <v>528.22188474536972</v>
      </c>
      <c r="BD64">
        <v>1.030775238411523</v>
      </c>
      <c r="BE64">
        <v>1677</v>
      </c>
      <c r="BF64">
        <v>1626.930816250828</v>
      </c>
      <c r="BG64">
        <v>0.97673831140101397</v>
      </c>
      <c r="BH64">
        <v>1649</v>
      </c>
      <c r="BI64">
        <v>1688.272058904608</v>
      </c>
      <c r="BJ64">
        <v>1.046063113673525</v>
      </c>
      <c r="BK64">
        <v>217</v>
      </c>
      <c r="BL64">
        <v>207.44446215864309</v>
      </c>
      <c r="BM64">
        <v>0.95287794318344854</v>
      </c>
      <c r="BN64">
        <v>227</v>
      </c>
      <c r="BO64">
        <v>238.22568422732169</v>
      </c>
      <c r="BP64">
        <v>1.102502441485655</v>
      </c>
      <c r="BQ64">
        <v>13</v>
      </c>
      <c r="BR64">
        <v>11.7913571080007</v>
      </c>
      <c r="BS64">
        <v>0.80979750377893489</v>
      </c>
      <c r="BT64">
        <v>12</v>
      </c>
      <c r="BU64">
        <v>14.81851937552509</v>
      </c>
    </row>
    <row r="65" spans="1:73" hidden="1" x14ac:dyDescent="0.45">
      <c r="A65" s="1">
        <v>73</v>
      </c>
      <c r="B65" s="20" t="s">
        <v>139</v>
      </c>
      <c r="C65" t="s">
        <v>140</v>
      </c>
      <c r="D65">
        <v>1.024682195280048</v>
      </c>
      <c r="E65">
        <v>129</v>
      </c>
      <c r="F65">
        <v>125.89269199192429</v>
      </c>
      <c r="G65">
        <v>72</v>
      </c>
      <c r="H65">
        <f>(Table1[[#This Row],[xWins]]*3+Table1[[#This Row],[xDraws]])/Table1[[#This Row],[Matches]]</f>
        <v>1.7485096109989493</v>
      </c>
      <c r="I65">
        <f>Table1[[#This Row],[Wins]]*3+Table1[[#This Row],[Draws]]</f>
        <v>129</v>
      </c>
      <c r="J65">
        <f>Table1[[#This Row],[xWins]]*3+Table1[[#This Row],[xDraws]]</f>
        <v>125.89269199192435</v>
      </c>
      <c r="K65">
        <v>1.018854668644108</v>
      </c>
      <c r="L65">
        <v>1.0621455384266869</v>
      </c>
      <c r="M65">
        <v>0.9072529896344329</v>
      </c>
      <c r="N65">
        <v>37</v>
      </c>
      <c r="O65">
        <v>18</v>
      </c>
      <c r="P65">
        <v>17</v>
      </c>
      <c r="Q65">
        <v>36.315287291404992</v>
      </c>
      <c r="R65">
        <v>16.946830117709361</v>
      </c>
      <c r="S65">
        <v>18.737882590885651</v>
      </c>
      <c r="T65">
        <v>44</v>
      </c>
      <c r="U65">
        <v>36.436976144118567</v>
      </c>
      <c r="V65">
        <v>18.81601875053795</v>
      </c>
      <c r="W65">
        <v>-11.252994894656521</v>
      </c>
      <c r="X65">
        <v>1.164786851401072</v>
      </c>
      <c r="Y65">
        <v>1.1447386285736569</v>
      </c>
      <c r="Z65">
        <f>Table1[[#This Row],[xGoalsF]]/Table1[[#This Row],[Matches]]</f>
        <v>1.5858886284647513</v>
      </c>
      <c r="AA65">
        <f>Table1[[#This Row],[xGoalsA]]/Table1[[#This Row],[Matches]]</f>
        <v>1.0798195153519927</v>
      </c>
      <c r="AB65">
        <v>133</v>
      </c>
      <c r="AC65">
        <v>114.18398124946209</v>
      </c>
      <c r="AD65">
        <v>89</v>
      </c>
      <c r="AE65">
        <v>77.747005105343476</v>
      </c>
      <c r="AF65">
        <f>Table1[[#This Row],[SHGoalsF]]/Table1[[#This Row],[xSHGoalsF]]</f>
        <v>1.1702906390860768</v>
      </c>
      <c r="AG65">
        <v>75</v>
      </c>
      <c r="AH65">
        <v>64.086644372863034</v>
      </c>
      <c r="AI65">
        <f>Table1[[#This Row],[SHGoalsA]]/Table1[[#This Row],[xSHGoalsA]]</f>
        <v>0.94014222650811563</v>
      </c>
      <c r="AJ65">
        <v>-41</v>
      </c>
      <c r="AK65">
        <v>-43.610422810474702</v>
      </c>
      <c r="AL65">
        <f>Table1[[#This Row],[HTGoalsF]]/Table1[[#This Row],[xHTGoalsF]]</f>
        <v>1.1577461720743163</v>
      </c>
      <c r="AM65">
        <v>58</v>
      </c>
      <c r="AN65">
        <v>50.097336876599023</v>
      </c>
      <c r="AO65">
        <f>Table1[[#This Row],[HTGoalsA]]/Table1[[#This Row],[xHTGoalsA]]</f>
        <v>1.4061161596489145</v>
      </c>
      <c r="AP65">
        <v>48</v>
      </c>
      <c r="AQ65">
        <v>34.136582294868766</v>
      </c>
      <c r="AR65">
        <v>0.9452965263819767</v>
      </c>
      <c r="AS65">
        <v>867</v>
      </c>
      <c r="AT65">
        <v>917.17252291019361</v>
      </c>
      <c r="AU65">
        <v>0.79603593691180419</v>
      </c>
      <c r="AV65">
        <v>587</v>
      </c>
      <c r="AW65">
        <v>737.40389444884568</v>
      </c>
      <c r="AX65">
        <v>0.90378719324506074</v>
      </c>
      <c r="AY65">
        <v>358</v>
      </c>
      <c r="AZ65">
        <v>396.11094589047661</v>
      </c>
      <c r="BA65">
        <v>0.8416848784997264</v>
      </c>
      <c r="BB65">
        <v>256</v>
      </c>
      <c r="BC65">
        <v>304.15183465848997</v>
      </c>
      <c r="BD65">
        <v>0.83831269918406415</v>
      </c>
      <c r="BE65">
        <v>771</v>
      </c>
      <c r="BF65">
        <v>919.70454551197895</v>
      </c>
      <c r="BG65">
        <v>0.78977480095250763</v>
      </c>
      <c r="BH65">
        <v>752</v>
      </c>
      <c r="BI65">
        <v>952.17016178922222</v>
      </c>
      <c r="BJ65">
        <v>0.88959544810821878</v>
      </c>
      <c r="BK65">
        <v>105</v>
      </c>
      <c r="BL65">
        <v>118.0311794797165</v>
      </c>
      <c r="BM65">
        <v>1.0075789508154349</v>
      </c>
      <c r="BN65">
        <v>134</v>
      </c>
      <c r="BO65">
        <v>132.99205972053471</v>
      </c>
      <c r="BP65">
        <v>0.7468292419262188</v>
      </c>
      <c r="BQ65">
        <v>5</v>
      </c>
      <c r="BR65">
        <v>6.6949708438089832</v>
      </c>
      <c r="BS65">
        <v>1.2142429946211819</v>
      </c>
      <c r="BT65">
        <v>10</v>
      </c>
      <c r="BU65">
        <v>8.2355838529007031</v>
      </c>
    </row>
    <row r="66" spans="1:73" hidden="1" x14ac:dyDescent="0.45">
      <c r="A66" s="1">
        <v>624</v>
      </c>
      <c r="B66" s="20" t="s">
        <v>96</v>
      </c>
      <c r="C66" s="24" t="s">
        <v>530</v>
      </c>
      <c r="D66">
        <v>1.058584211207777</v>
      </c>
      <c r="E66">
        <v>170</v>
      </c>
      <c r="F66">
        <v>160.59185296750351</v>
      </c>
      <c r="G66">
        <v>92</v>
      </c>
      <c r="H66">
        <f>(Table1[[#This Row],[xWins]]*3+Table1[[#This Row],[xDraws]])/Table1[[#This Row],[Matches]]</f>
        <v>1.7455636192119939</v>
      </c>
      <c r="I66">
        <f>Table1[[#This Row],[Wins]]*3+Table1[[#This Row],[Draws]]</f>
        <v>170</v>
      </c>
      <c r="J66">
        <f>Table1[[#This Row],[xWins]]*3+Table1[[#This Row],[xDraws]]</f>
        <v>160.59185296750343</v>
      </c>
      <c r="K66">
        <v>1.095435436593746</v>
      </c>
      <c r="L66">
        <v>0.84530840262234486</v>
      </c>
      <c r="M66">
        <v>0.96933181767515508</v>
      </c>
      <c r="N66">
        <v>50</v>
      </c>
      <c r="O66">
        <v>20</v>
      </c>
      <c r="P66">
        <v>22</v>
      </c>
      <c r="Q66">
        <v>45.643949729684557</v>
      </c>
      <c r="R66">
        <v>23.660003778449749</v>
      </c>
      <c r="S66">
        <v>22.69604649186569</v>
      </c>
      <c r="T66">
        <v>63</v>
      </c>
      <c r="U66">
        <v>48.199862973545109</v>
      </c>
      <c r="V66">
        <v>8.8262242767449948</v>
      </c>
      <c r="W66">
        <v>5.9739127497098963</v>
      </c>
      <c r="X66">
        <v>1.060797649112402</v>
      </c>
      <c r="Y66">
        <v>0.93839670298620836</v>
      </c>
      <c r="Z66">
        <f>Table1[[#This Row],[xGoalsF]]/Table1[[#This Row],[Matches]]</f>
        <v>1.5779758230788588</v>
      </c>
      <c r="AA66">
        <f>Table1[[#This Row],[xGoalsA]]/Table1[[#This Row],[Matches]]</f>
        <v>1.0540642690185857</v>
      </c>
      <c r="AB66">
        <v>154</v>
      </c>
      <c r="AC66">
        <v>145.17377572325501</v>
      </c>
      <c r="AD66">
        <v>91</v>
      </c>
      <c r="AE66">
        <v>96.973912749709896</v>
      </c>
      <c r="AF66">
        <f>Table1[[#This Row],[SHGoalsF]]/Table1[[#This Row],[xSHGoalsF]]</f>
        <v>1.1279566685744229</v>
      </c>
      <c r="AG66">
        <v>92</v>
      </c>
      <c r="AH66">
        <v>81.563416896391018</v>
      </c>
      <c r="AI66">
        <f>Table1[[#This Row],[SHGoalsA]]/Table1[[#This Row],[xSHGoalsA]]</f>
        <v>0.66175229276061431</v>
      </c>
      <c r="AJ66">
        <v>-36</v>
      </c>
      <c r="AK66">
        <v>-54.401020432917228</v>
      </c>
      <c r="AL66">
        <f>Table1[[#This Row],[HTGoalsF]]/Table1[[#This Row],[xHTGoalsF]]</f>
        <v>0.97468401599105747</v>
      </c>
      <c r="AM66">
        <v>62</v>
      </c>
      <c r="AN66">
        <v>63.610358826863987</v>
      </c>
      <c r="AO66">
        <f>Table1[[#This Row],[HTGoalsA]]/Table1[[#This Row],[xHTGoalsA]]</f>
        <v>1.2919018888999825</v>
      </c>
      <c r="AP66">
        <v>55</v>
      </c>
      <c r="AQ66">
        <v>42.572892316792668</v>
      </c>
      <c r="AR66">
        <v>1.140360480207089</v>
      </c>
      <c r="AS66">
        <v>1330</v>
      </c>
      <c r="AT66">
        <v>1166.2978707912371</v>
      </c>
      <c r="AU66">
        <v>1.002341652442877</v>
      </c>
      <c r="AV66">
        <v>935</v>
      </c>
      <c r="AW66">
        <v>932.81566990780675</v>
      </c>
      <c r="AX66">
        <v>1.129367242412515</v>
      </c>
      <c r="AY66">
        <v>571</v>
      </c>
      <c r="AZ66">
        <v>505.59284753137513</v>
      </c>
      <c r="BA66">
        <v>0.99169582114233612</v>
      </c>
      <c r="BB66">
        <v>383</v>
      </c>
      <c r="BC66">
        <v>386.20713310944637</v>
      </c>
      <c r="BD66">
        <v>0.7813423214618247</v>
      </c>
      <c r="BE66">
        <v>920</v>
      </c>
      <c r="BF66">
        <v>1177.4608577182389</v>
      </c>
      <c r="BG66">
        <v>0.65460078406498257</v>
      </c>
      <c r="BH66">
        <v>798</v>
      </c>
      <c r="BI66">
        <v>1219.063617743516</v>
      </c>
      <c r="BJ66">
        <v>0.69097318721000145</v>
      </c>
      <c r="BK66">
        <v>103</v>
      </c>
      <c r="BL66">
        <v>149.06511845400459</v>
      </c>
      <c r="BM66">
        <v>0.73865835253017953</v>
      </c>
      <c r="BN66">
        <v>126</v>
      </c>
      <c r="BO66">
        <v>170.5795373035493</v>
      </c>
      <c r="BP66">
        <v>0.46922533832019953</v>
      </c>
      <c r="BQ66">
        <v>4</v>
      </c>
      <c r="BR66">
        <v>8.5246888292942078</v>
      </c>
      <c r="BS66">
        <v>0.66905073802007609</v>
      </c>
      <c r="BT66">
        <v>7</v>
      </c>
      <c r="BU66">
        <v>10.462584677382051</v>
      </c>
    </row>
    <row r="67" spans="1:73" hidden="1" x14ac:dyDescent="0.45">
      <c r="A67" s="1">
        <v>39</v>
      </c>
      <c r="B67" s="20" t="s">
        <v>104</v>
      </c>
      <c r="C67" s="24" t="s">
        <v>98</v>
      </c>
      <c r="D67">
        <v>0.91022839284904178</v>
      </c>
      <c r="E67">
        <v>100</v>
      </c>
      <c r="F67">
        <v>109.8625364640594</v>
      </c>
      <c r="G67">
        <v>63</v>
      </c>
      <c r="H67">
        <f>(Table1[[#This Row],[xWins]]*3+Table1[[#This Row],[xDraws]])/Table1[[#This Row],[Matches]]</f>
        <v>1.7438497851437995</v>
      </c>
      <c r="I67">
        <f>Table1[[#This Row],[Wins]]*3+Table1[[#This Row],[Draws]]</f>
        <v>100</v>
      </c>
      <c r="J67">
        <f>Table1[[#This Row],[xWins]]*3+Table1[[#This Row],[xDraws]]</f>
        <v>109.86253646405937</v>
      </c>
      <c r="K67">
        <v>0.9136945132103218</v>
      </c>
      <c r="L67">
        <v>0.88769218095437841</v>
      </c>
      <c r="M67">
        <v>1.263841286904579</v>
      </c>
      <c r="N67">
        <v>29</v>
      </c>
      <c r="O67">
        <v>13</v>
      </c>
      <c r="P67">
        <v>21</v>
      </c>
      <c r="Q67">
        <v>31.739273445023461</v>
      </c>
      <c r="R67">
        <v>14.644716128988989</v>
      </c>
      <c r="S67">
        <v>16.61601042598755</v>
      </c>
      <c r="T67">
        <v>22</v>
      </c>
      <c r="U67">
        <v>33.82805013657655</v>
      </c>
      <c r="V67">
        <v>10.42522966492216</v>
      </c>
      <c r="W67">
        <v>-22.25327980149871</v>
      </c>
      <c r="X67">
        <v>1.1026360151298511</v>
      </c>
      <c r="Y67">
        <v>1.3284775962038531</v>
      </c>
      <c r="Z67">
        <f>Table1[[#This Row],[xGoalsF]]/Table1[[#This Row],[Matches]]</f>
        <v>1.6122979418266317</v>
      </c>
      <c r="AA67">
        <f>Table1[[#This Row],[xGoalsA]]/Table1[[#This Row],[Matches]]</f>
        <v>1.0753447650555761</v>
      </c>
      <c r="AB67">
        <v>112</v>
      </c>
      <c r="AC67">
        <v>101.5747703350778</v>
      </c>
      <c r="AD67">
        <v>90</v>
      </c>
      <c r="AE67">
        <v>67.746720198501293</v>
      </c>
      <c r="AF67">
        <f>Table1[[#This Row],[SHGoalsF]]/Table1[[#This Row],[xSHGoalsF]]</f>
        <v>1.0543849406252872</v>
      </c>
      <c r="AG67">
        <v>60</v>
      </c>
      <c r="AH67">
        <v>56.905213350655309</v>
      </c>
      <c r="AI67">
        <f>Table1[[#This Row],[SHGoalsA]]/Table1[[#This Row],[xSHGoalsA]]</f>
        <v>1.342051350632568</v>
      </c>
      <c r="AJ67">
        <v>-51</v>
      </c>
      <c r="AK67">
        <v>-38.001526525763303</v>
      </c>
      <c r="AL67">
        <f>Table1[[#This Row],[HTGoalsF]]/Table1[[#This Row],[xHTGoalsF]]</f>
        <v>1.1641037769444142</v>
      </c>
      <c r="AM67">
        <v>52</v>
      </c>
      <c r="AN67">
        <v>44.669556984422528</v>
      </c>
      <c r="AO67">
        <f>Table1[[#This Row],[HTGoalsA]]/Table1[[#This Row],[xHTGoalsA]]</f>
        <v>1.3111361932648704</v>
      </c>
      <c r="AP67">
        <v>39</v>
      </c>
      <c r="AQ67">
        <v>29.74519367273799</v>
      </c>
      <c r="AR67">
        <v>0.90558084080882273</v>
      </c>
      <c r="AS67">
        <v>735</v>
      </c>
      <c r="AT67">
        <v>811.63377898270483</v>
      </c>
      <c r="AU67">
        <v>1.121300584877355</v>
      </c>
      <c r="AV67">
        <v>723</v>
      </c>
      <c r="AW67">
        <v>644.78696412976512</v>
      </c>
      <c r="AX67">
        <v>0.87678626965771533</v>
      </c>
      <c r="AY67">
        <v>307</v>
      </c>
      <c r="AZ67">
        <v>350.14234440492362</v>
      </c>
      <c r="BA67">
        <v>1.100577791237449</v>
      </c>
      <c r="BB67">
        <v>292</v>
      </c>
      <c r="BC67">
        <v>265.3151847373606</v>
      </c>
      <c r="BD67">
        <v>0.93910223810389926</v>
      </c>
      <c r="BE67">
        <v>754</v>
      </c>
      <c r="BF67">
        <v>802.89447666781075</v>
      </c>
      <c r="BG67">
        <v>1.1225528989252349</v>
      </c>
      <c r="BH67">
        <v>932</v>
      </c>
      <c r="BI67">
        <v>830.25040592058008</v>
      </c>
      <c r="BJ67">
        <v>0.88967461407773762</v>
      </c>
      <c r="BK67">
        <v>92</v>
      </c>
      <c r="BL67">
        <v>103.40859292177269</v>
      </c>
      <c r="BM67">
        <v>1.2015234632586449</v>
      </c>
      <c r="BN67">
        <v>139</v>
      </c>
      <c r="BO67">
        <v>115.6864632697383</v>
      </c>
      <c r="BP67">
        <v>1.0493797514679319</v>
      </c>
      <c r="BQ67">
        <v>6</v>
      </c>
      <c r="BR67">
        <v>5.7176632116322619</v>
      </c>
      <c r="BS67">
        <v>0.7142523590940425</v>
      </c>
      <c r="BT67">
        <v>5</v>
      </c>
      <c r="BU67">
        <v>7.000326896143541</v>
      </c>
    </row>
    <row r="68" spans="1:73" hidden="1" x14ac:dyDescent="0.45">
      <c r="A68" s="1">
        <v>629</v>
      </c>
      <c r="B68" s="20" t="s">
        <v>539</v>
      </c>
      <c r="C68" s="24" t="s">
        <v>535</v>
      </c>
      <c r="D68">
        <v>0.96787085864148226</v>
      </c>
      <c r="E68">
        <v>64</v>
      </c>
      <c r="F68">
        <v>66.124524184798105</v>
      </c>
      <c r="G68">
        <v>38</v>
      </c>
      <c r="H68">
        <f>(Table1[[#This Row],[xWins]]*3+Table1[[#This Row],[xDraws]])/Table1[[#This Row],[Matches]]</f>
        <v>1.7401190574946874</v>
      </c>
      <c r="I68">
        <f>Table1[[#This Row],[Wins]]*3+Table1[[#This Row],[Draws]]</f>
        <v>64</v>
      </c>
      <c r="J68">
        <f>Table1[[#This Row],[xWins]]*3+Table1[[#This Row],[xDraws]]</f>
        <v>66.124524184798119</v>
      </c>
      <c r="K68">
        <v>0.91792457062427524</v>
      </c>
      <c r="L68">
        <v>1.23054747981303</v>
      </c>
      <c r="M68">
        <v>0.8973079980955001</v>
      </c>
      <c r="N68">
        <v>17</v>
      </c>
      <c r="O68">
        <v>13</v>
      </c>
      <c r="P68">
        <v>8</v>
      </c>
      <c r="Q68">
        <v>18.520040256072889</v>
      </c>
      <c r="R68">
        <v>10.56440341657945</v>
      </c>
      <c r="S68">
        <v>8.9155563273476623</v>
      </c>
      <c r="T68">
        <v>18</v>
      </c>
      <c r="U68">
        <v>20.094323070796161</v>
      </c>
      <c r="V68">
        <v>-9.0952885952930629</v>
      </c>
      <c r="W68">
        <v>7.0009655244969053</v>
      </c>
      <c r="X68">
        <v>0.84865221870312402</v>
      </c>
      <c r="Y68">
        <v>0.82498008653792476</v>
      </c>
      <c r="Z68">
        <f>Table1[[#This Row],[xGoalsF]]/Table1[[#This Row],[Matches]]</f>
        <v>1.581454963034028</v>
      </c>
      <c r="AA68">
        <f>Table1[[#This Row],[xGoalsA]]/Table1[[#This Row],[Matches]]</f>
        <v>1.0526569874867608</v>
      </c>
      <c r="AB68">
        <v>51</v>
      </c>
      <c r="AC68">
        <v>60.095288595293063</v>
      </c>
      <c r="AD68">
        <v>33</v>
      </c>
      <c r="AE68">
        <v>40.000965524496912</v>
      </c>
      <c r="AF68">
        <f>Table1[[#This Row],[SHGoalsF]]/Table1[[#This Row],[xSHGoalsF]]</f>
        <v>0.85587274012210601</v>
      </c>
      <c r="AG68">
        <v>29</v>
      </c>
      <c r="AH68">
        <v>33.883542074096923</v>
      </c>
      <c r="AI68">
        <f>Table1[[#This Row],[SHGoalsA]]/Table1[[#This Row],[xSHGoalsA]]</f>
        <v>0.97776339788103583</v>
      </c>
      <c r="AJ68">
        <v>-22</v>
      </c>
      <c r="AK68">
        <v>-22.500330905899521</v>
      </c>
      <c r="AL68">
        <f>Table1[[#This Row],[HTGoalsF]]/Table1[[#This Row],[xHTGoalsF]]</f>
        <v>0.83931835607404837</v>
      </c>
      <c r="AM68">
        <v>22</v>
      </c>
      <c r="AN68">
        <v>26.21174652119614</v>
      </c>
      <c r="AO68">
        <f>Table1[[#This Row],[HTGoalsA]]/Table1[[#This Row],[xHTGoalsA]]</f>
        <v>0.62854863493410928</v>
      </c>
      <c r="AP68">
        <v>11</v>
      </c>
      <c r="AQ68">
        <v>17.500634618597381</v>
      </c>
      <c r="AR68">
        <v>1.137393623596239</v>
      </c>
      <c r="AS68">
        <v>550</v>
      </c>
      <c r="AT68">
        <v>483.56170510345947</v>
      </c>
      <c r="AU68">
        <v>1.1416010735486339</v>
      </c>
      <c r="AV68">
        <v>439</v>
      </c>
      <c r="AW68">
        <v>384.54764117852568</v>
      </c>
      <c r="AX68">
        <v>0.84376728915476218</v>
      </c>
      <c r="AY68">
        <v>176</v>
      </c>
      <c r="AZ68">
        <v>208.58831844062919</v>
      </c>
      <c r="BA68">
        <v>0.76415342911531503</v>
      </c>
      <c r="BB68">
        <v>121</v>
      </c>
      <c r="BC68">
        <v>158.34516392877489</v>
      </c>
      <c r="BD68">
        <v>1.217801867005794</v>
      </c>
      <c r="BE68">
        <v>593</v>
      </c>
      <c r="BF68">
        <v>486.94292238031107</v>
      </c>
      <c r="BG68">
        <v>1.2136799113504591</v>
      </c>
      <c r="BH68">
        <v>612</v>
      </c>
      <c r="BI68">
        <v>504.25156936068032</v>
      </c>
      <c r="BJ68">
        <v>1.274001292752587</v>
      </c>
      <c r="BK68">
        <v>79</v>
      </c>
      <c r="BL68">
        <v>62.009356230176067</v>
      </c>
      <c r="BM68">
        <v>1.3713956747728431</v>
      </c>
      <c r="BN68">
        <v>97</v>
      </c>
      <c r="BO68">
        <v>70.730863298126565</v>
      </c>
      <c r="BP68">
        <v>1.7004810053941191</v>
      </c>
      <c r="BQ68">
        <v>6</v>
      </c>
      <c r="BR68">
        <v>3.5284134200660389</v>
      </c>
      <c r="BS68">
        <v>1.3499082205956821</v>
      </c>
      <c r="BT68">
        <v>6</v>
      </c>
      <c r="BU68">
        <v>4.4447466194052412</v>
      </c>
    </row>
    <row r="69" spans="1:73" hidden="1" x14ac:dyDescent="0.45">
      <c r="A69" s="1">
        <v>575</v>
      </c>
      <c r="B69" s="20" t="s">
        <v>95</v>
      </c>
      <c r="C69" t="s">
        <v>520</v>
      </c>
      <c r="D69">
        <v>1.1119635681651401</v>
      </c>
      <c r="E69">
        <v>89</v>
      </c>
      <c r="F69">
        <v>80.038593482751949</v>
      </c>
      <c r="G69">
        <v>46</v>
      </c>
      <c r="H69">
        <f>(Table1[[#This Row],[xWins]]*3+Table1[[#This Row],[xDraws]])/Table1[[#This Row],[Matches]]</f>
        <v>1.7399694235380858</v>
      </c>
      <c r="I69">
        <f>Table1[[#This Row],[Wins]]*3+Table1[[#This Row],[Draws]]</f>
        <v>89</v>
      </c>
      <c r="J69">
        <f>Table1[[#This Row],[xWins]]*3+Table1[[#This Row],[xDraws]]</f>
        <v>80.038593482751949</v>
      </c>
      <c r="K69">
        <v>1.189371046045038</v>
      </c>
      <c r="L69">
        <v>0.67027656342644237</v>
      </c>
      <c r="M69">
        <v>0.96800699063542239</v>
      </c>
      <c r="N69">
        <v>27</v>
      </c>
      <c r="O69">
        <v>8</v>
      </c>
      <c r="P69">
        <v>11</v>
      </c>
      <c r="Q69">
        <v>22.70107389092907</v>
      </c>
      <c r="R69">
        <v>11.935371809964741</v>
      </c>
      <c r="S69">
        <v>11.363554299106189</v>
      </c>
      <c r="T69">
        <v>42</v>
      </c>
      <c r="U69">
        <v>23.79184517550641</v>
      </c>
      <c r="V69">
        <v>7.723434143618249</v>
      </c>
      <c r="W69">
        <v>10.484720680875339</v>
      </c>
      <c r="X69">
        <v>1.1068594509452101</v>
      </c>
      <c r="Y69">
        <v>0.78375206593670221</v>
      </c>
      <c r="Z69">
        <f>Table1[[#This Row],[xGoalsF]]/Table1[[#This Row],[Matches]]</f>
        <v>1.571229692530038</v>
      </c>
      <c r="AA69">
        <f>Table1[[#This Row],[xGoalsA]]/Table1[[#This Row],[Matches]]</f>
        <v>1.0540156669755509</v>
      </c>
      <c r="AB69">
        <v>80</v>
      </c>
      <c r="AC69">
        <v>72.276565856381751</v>
      </c>
      <c r="AD69">
        <v>38</v>
      </c>
      <c r="AE69">
        <v>48.484720680875341</v>
      </c>
      <c r="AF69">
        <f>Table1[[#This Row],[SHGoalsF]]/Table1[[#This Row],[xSHGoalsF]]</f>
        <v>1.00484609988967</v>
      </c>
      <c r="AG69">
        <v>41</v>
      </c>
      <c r="AH69">
        <v>40.802268132902853</v>
      </c>
      <c r="AI69">
        <f>Table1[[#This Row],[SHGoalsA]]/Table1[[#This Row],[xSHGoalsA]]</f>
        <v>0.80919795397260641</v>
      </c>
      <c r="AJ69">
        <v>-22</v>
      </c>
      <c r="AK69">
        <v>-27.187414268653431</v>
      </c>
      <c r="AL69">
        <f>Table1[[#This Row],[HTGoalsF]]/Table1[[#This Row],[xHTGoalsF]]</f>
        <v>1.239106281024569</v>
      </c>
      <c r="AM69">
        <v>39</v>
      </c>
      <c r="AN69">
        <v>31.474297723478902</v>
      </c>
      <c r="AO69">
        <f>Table1[[#This Row],[HTGoalsA]]/Table1[[#This Row],[xHTGoalsA]]</f>
        <v>0.75126871400122508</v>
      </c>
      <c r="AP69">
        <v>16</v>
      </c>
      <c r="AQ69">
        <v>21.297306412221911</v>
      </c>
      <c r="AR69">
        <v>0.98413038735733371</v>
      </c>
      <c r="AS69">
        <v>573</v>
      </c>
      <c r="AT69">
        <v>582.23992202767545</v>
      </c>
      <c r="AU69">
        <v>0.89574117829434041</v>
      </c>
      <c r="AV69">
        <v>418</v>
      </c>
      <c r="AW69">
        <v>466.65265606740388</v>
      </c>
      <c r="AX69">
        <v>0.76176500432783167</v>
      </c>
      <c r="AY69">
        <v>192</v>
      </c>
      <c r="AZ69">
        <v>252.04623329922791</v>
      </c>
      <c r="BA69">
        <v>0.64669678543904918</v>
      </c>
      <c r="BB69">
        <v>125</v>
      </c>
      <c r="BC69">
        <v>193.28996651055911</v>
      </c>
      <c r="BD69">
        <v>1.036797830640144</v>
      </c>
      <c r="BE69">
        <v>611</v>
      </c>
      <c r="BF69">
        <v>589.31450466360843</v>
      </c>
      <c r="BG69">
        <v>0.98832334206716654</v>
      </c>
      <c r="BH69">
        <v>603</v>
      </c>
      <c r="BI69">
        <v>610.12421171675624</v>
      </c>
      <c r="BJ69">
        <v>0.82473051359410443</v>
      </c>
      <c r="BK69">
        <v>62</v>
      </c>
      <c r="BL69">
        <v>75.176071429453174</v>
      </c>
      <c r="BM69">
        <v>0.85430093082910019</v>
      </c>
      <c r="BN69">
        <v>73</v>
      </c>
      <c r="BO69">
        <v>85.449982981001085</v>
      </c>
      <c r="BP69">
        <v>0.23568348763408531</v>
      </c>
      <c r="BQ69">
        <v>1</v>
      </c>
      <c r="BR69">
        <v>4.2429786237403633</v>
      </c>
      <c r="BS69">
        <v>0.96000468423987473</v>
      </c>
      <c r="BT69">
        <v>5</v>
      </c>
      <c r="BU69">
        <v>5.2083079198295437</v>
      </c>
    </row>
    <row r="70" spans="1:73" hidden="1" x14ac:dyDescent="0.45">
      <c r="A70" s="1">
        <v>76</v>
      </c>
      <c r="B70" s="20" t="s">
        <v>143</v>
      </c>
      <c r="C70" t="s">
        <v>140</v>
      </c>
      <c r="D70">
        <v>1.045277716028739</v>
      </c>
      <c r="E70">
        <v>40</v>
      </c>
      <c r="F70">
        <v>38.267342149002843</v>
      </c>
      <c r="G70">
        <v>22</v>
      </c>
      <c r="H70">
        <f>(Table1[[#This Row],[xWins]]*3+Table1[[#This Row],[xDraws]])/Table1[[#This Row],[Matches]]</f>
        <v>1.7394246431364933</v>
      </c>
      <c r="I70">
        <f>Table1[[#This Row],[Wins]]*3+Table1[[#This Row],[Draws]]</f>
        <v>40</v>
      </c>
      <c r="J70">
        <f>Table1[[#This Row],[xWins]]*3+Table1[[#This Row],[xDraws]]</f>
        <v>38.26734214900285</v>
      </c>
      <c r="K70">
        <v>0.99856431213975627</v>
      </c>
      <c r="L70">
        <v>1.3410228009274121</v>
      </c>
      <c r="M70">
        <v>0.6939278060956906</v>
      </c>
      <c r="N70">
        <v>11</v>
      </c>
      <c r="O70">
        <v>7</v>
      </c>
      <c r="P70">
        <v>4</v>
      </c>
      <c r="Q70">
        <v>11.01581527225707</v>
      </c>
      <c r="R70">
        <v>5.2198963322316416</v>
      </c>
      <c r="S70">
        <v>5.7642883955112927</v>
      </c>
      <c r="T70">
        <v>22</v>
      </c>
      <c r="U70">
        <v>11.579073613579711</v>
      </c>
      <c r="V70">
        <v>5.0477321272534894</v>
      </c>
      <c r="W70">
        <v>5.3731942591668052</v>
      </c>
      <c r="X70">
        <v>1.144417871413413</v>
      </c>
      <c r="Y70">
        <v>0.77011296789015149</v>
      </c>
      <c r="Z70">
        <f>Table1[[#This Row],[xGoalsF]]/Table1[[#This Row],[Matches]]</f>
        <v>1.588739448761205</v>
      </c>
      <c r="AA70">
        <f>Table1[[#This Row],[xGoalsA]]/Table1[[#This Row],[Matches]]</f>
        <v>1.0624179208712186</v>
      </c>
      <c r="AB70">
        <v>40</v>
      </c>
      <c r="AC70">
        <v>34.952267872746511</v>
      </c>
      <c r="AD70">
        <v>18</v>
      </c>
      <c r="AE70">
        <v>23.373194259166809</v>
      </c>
      <c r="AF70">
        <f>Table1[[#This Row],[SHGoalsF]]/Table1[[#This Row],[xSHGoalsF]]</f>
        <v>1.3256465354776463</v>
      </c>
      <c r="AG70">
        <v>26</v>
      </c>
      <c r="AH70">
        <v>19.613071285726921</v>
      </c>
      <c r="AI70">
        <f>Table1[[#This Row],[SHGoalsA]]/Table1[[#This Row],[xSHGoalsA]]</f>
        <v>0.53331416454586511</v>
      </c>
      <c r="AJ70">
        <v>-7</v>
      </c>
      <c r="AK70">
        <v>-13.12547174883445</v>
      </c>
      <c r="AL70">
        <f>Table1[[#This Row],[HTGoalsF]]/Table1[[#This Row],[xHTGoalsF]]</f>
        <v>0.91269447657038028</v>
      </c>
      <c r="AM70">
        <v>14</v>
      </c>
      <c r="AN70">
        <v>15.339196587019581</v>
      </c>
      <c r="AO70">
        <f>Table1[[#This Row],[HTGoalsA]]/Table1[[#This Row],[xHTGoalsA]]</f>
        <v>1.0734092369215842</v>
      </c>
      <c r="AP70">
        <v>11</v>
      </c>
      <c r="AQ70">
        <v>10.247722510332361</v>
      </c>
      <c r="AR70">
        <v>0.970145721052598</v>
      </c>
      <c r="AS70">
        <v>272</v>
      </c>
      <c r="AT70">
        <v>280.37025170289138</v>
      </c>
      <c r="AU70">
        <v>0.69425148407450166</v>
      </c>
      <c r="AV70">
        <v>155</v>
      </c>
      <c r="AW70">
        <v>223.2620362441553</v>
      </c>
      <c r="AX70">
        <v>1.0415075943035239</v>
      </c>
      <c r="AY70">
        <v>126</v>
      </c>
      <c r="AZ70">
        <v>120.978474558564</v>
      </c>
      <c r="BA70">
        <v>0.67302784198884047</v>
      </c>
      <c r="BB70">
        <v>62</v>
      </c>
      <c r="BC70">
        <v>92.121003221480436</v>
      </c>
      <c r="BD70">
        <v>0.78536704119786838</v>
      </c>
      <c r="BE70">
        <v>221</v>
      </c>
      <c r="BF70">
        <v>281.39709003184458</v>
      </c>
      <c r="BG70">
        <v>0.84826937236755795</v>
      </c>
      <c r="BH70">
        <v>246</v>
      </c>
      <c r="BI70">
        <v>290.00221865066629</v>
      </c>
      <c r="BJ70">
        <v>1.03105831878195</v>
      </c>
      <c r="BK70">
        <v>37</v>
      </c>
      <c r="BL70">
        <v>35.885458005625033</v>
      </c>
      <c r="BM70">
        <v>0.98299812391645536</v>
      </c>
      <c r="BN70">
        <v>40</v>
      </c>
      <c r="BO70">
        <v>40.691837580149418</v>
      </c>
      <c r="BP70">
        <v>0.48574113227446691</v>
      </c>
      <c r="BQ70">
        <v>1</v>
      </c>
      <c r="BR70">
        <v>2.0587097397281</v>
      </c>
      <c r="BS70">
        <v>0.40185952202465369</v>
      </c>
      <c r="BT70">
        <v>1</v>
      </c>
      <c r="BU70">
        <v>2.4884317658115638</v>
      </c>
    </row>
    <row r="71" spans="1:73" hidden="1" x14ac:dyDescent="0.45">
      <c r="A71" s="1">
        <v>154</v>
      </c>
      <c r="B71" s="20" t="s">
        <v>223</v>
      </c>
      <c r="C71" t="s">
        <v>193</v>
      </c>
      <c r="D71">
        <v>1.1399952165791529</v>
      </c>
      <c r="E71">
        <v>91</v>
      </c>
      <c r="F71">
        <v>79.824896347432713</v>
      </c>
      <c r="G71">
        <v>46</v>
      </c>
      <c r="H71">
        <f>(Table1[[#This Row],[xWins]]*3+Table1[[#This Row],[xDraws]])/Table1[[#This Row],[Matches]]</f>
        <v>1.7353238336398416</v>
      </c>
      <c r="I71">
        <f>Table1[[#This Row],[Wins]]*3+Table1[[#This Row],[Draws]]</f>
        <v>91</v>
      </c>
      <c r="J71">
        <f>Table1[[#This Row],[xWins]]*3+Table1[[#This Row],[xDraws]]</f>
        <v>79.824896347432713</v>
      </c>
      <c r="K71">
        <v>1.1013197081629289</v>
      </c>
      <c r="L71">
        <v>1.364631121081578</v>
      </c>
      <c r="M71">
        <v>0.43195868595458892</v>
      </c>
      <c r="N71">
        <v>25</v>
      </c>
      <c r="O71">
        <v>16</v>
      </c>
      <c r="P71">
        <v>5</v>
      </c>
      <c r="Q71">
        <v>22.700038703294972</v>
      </c>
      <c r="R71">
        <v>11.72478023754781</v>
      </c>
      <c r="S71">
        <v>11.57518105915722</v>
      </c>
      <c r="T71">
        <v>39</v>
      </c>
      <c r="U71">
        <v>24.18529533475159</v>
      </c>
      <c r="V71">
        <v>-5.1031721537242447E-4</v>
      </c>
      <c r="W71">
        <v>14.81521498246379</v>
      </c>
      <c r="X71">
        <v>0.99999300940208291</v>
      </c>
      <c r="Y71">
        <v>0.69650415371957386</v>
      </c>
      <c r="Z71">
        <f>Table1[[#This Row],[xGoalsF]]/Table1[[#This Row],[Matches]]</f>
        <v>1.5869676155916386</v>
      </c>
      <c r="AA71">
        <f>Table1[[#This Row],[xGoalsA]]/Table1[[#This Row],[Matches]]</f>
        <v>1.0612003257057345</v>
      </c>
      <c r="AB71">
        <v>73</v>
      </c>
      <c r="AC71">
        <v>73.000510317215372</v>
      </c>
      <c r="AD71">
        <v>34</v>
      </c>
      <c r="AE71">
        <v>48.815214982463793</v>
      </c>
      <c r="AF71">
        <f>Table1[[#This Row],[SHGoalsF]]/Table1[[#This Row],[xSHGoalsF]]</f>
        <v>1.0932568540859102</v>
      </c>
      <c r="AG71">
        <v>45</v>
      </c>
      <c r="AH71">
        <v>41.161415848268547</v>
      </c>
      <c r="AI71">
        <f>Table1[[#This Row],[SHGoalsA]]/Table1[[#This Row],[xSHGoalsA]]</f>
        <v>0.54587860186510506</v>
      </c>
      <c r="AJ71">
        <v>-15</v>
      </c>
      <c r="AK71">
        <v>-27.47863709760642</v>
      </c>
      <c r="AL71">
        <f>Table1[[#This Row],[HTGoalsF]]/Table1[[#This Row],[xHTGoalsF]]</f>
        <v>0.87942199572631852</v>
      </c>
      <c r="AM71">
        <v>28</v>
      </c>
      <c r="AN71">
        <v>31.839094468946818</v>
      </c>
      <c r="AO71">
        <f>Table1[[#This Row],[HTGoalsA]]/Table1[[#This Row],[xHTGoalsA]]</f>
        <v>0.89048956690868242</v>
      </c>
      <c r="AP71">
        <v>19</v>
      </c>
      <c r="AQ71">
        <v>21.336577884857359</v>
      </c>
      <c r="AR71">
        <v>0.85410900351802443</v>
      </c>
      <c r="AS71">
        <v>498</v>
      </c>
      <c r="AT71">
        <v>583.06375175623657</v>
      </c>
      <c r="AU71">
        <v>0.77303844193627347</v>
      </c>
      <c r="AV71">
        <v>361</v>
      </c>
      <c r="AW71">
        <v>466.98841922502942</v>
      </c>
      <c r="AX71">
        <v>0.79890710259228381</v>
      </c>
      <c r="AY71">
        <v>202</v>
      </c>
      <c r="AZ71">
        <v>252.8454176268466</v>
      </c>
      <c r="BA71">
        <v>0.66316543468724221</v>
      </c>
      <c r="BB71">
        <v>128</v>
      </c>
      <c r="BC71">
        <v>193.0136784954218</v>
      </c>
      <c r="BD71">
        <v>0.79596439561655408</v>
      </c>
      <c r="BE71">
        <v>468</v>
      </c>
      <c r="BF71">
        <v>587.96599769702914</v>
      </c>
      <c r="BG71">
        <v>0.75271483058662703</v>
      </c>
      <c r="BH71">
        <v>458</v>
      </c>
      <c r="BI71">
        <v>608.46416383620135</v>
      </c>
      <c r="BJ71">
        <v>0.79781567086780891</v>
      </c>
      <c r="BK71">
        <v>60</v>
      </c>
      <c r="BL71">
        <v>75.205341522981286</v>
      </c>
      <c r="BM71">
        <v>0.8926324225350446</v>
      </c>
      <c r="BN71">
        <v>76</v>
      </c>
      <c r="BO71">
        <v>85.14142897046321</v>
      </c>
      <c r="BP71">
        <v>1.154022353786841</v>
      </c>
      <c r="BQ71">
        <v>5</v>
      </c>
      <c r="BR71">
        <v>4.3326717057021122</v>
      </c>
      <c r="BS71">
        <v>1.1355734639693751</v>
      </c>
      <c r="BT71">
        <v>6</v>
      </c>
      <c r="BU71">
        <v>5.2836740117430319</v>
      </c>
    </row>
    <row r="72" spans="1:73" hidden="1" x14ac:dyDescent="0.45">
      <c r="A72" s="1">
        <v>229</v>
      </c>
      <c r="B72" s="21" t="s">
        <v>301</v>
      </c>
      <c r="C72" s="23" t="s">
        <v>292</v>
      </c>
      <c r="D72">
        <v>0.9976666105716383</v>
      </c>
      <c r="E72">
        <v>416</v>
      </c>
      <c r="F72">
        <v>416.97296029747082</v>
      </c>
      <c r="G72">
        <v>303</v>
      </c>
      <c r="H72">
        <f>(Table1[[#This Row],[xWins]]*3+Table1[[#This Row],[xDraws]])/Table1[[#This Row],[Matches]]</f>
        <v>1.3761483838200355</v>
      </c>
      <c r="I72">
        <f>Table1[[#This Row],[Wins]]*3+Table1[[#This Row],[Draws]]</f>
        <v>416</v>
      </c>
      <c r="J72">
        <f>Table1[[#This Row],[xWins]]*3+Table1[[#This Row],[xDraws]]</f>
        <v>416.97296029747076</v>
      </c>
      <c r="K72">
        <v>0.95213311275646562</v>
      </c>
      <c r="L72">
        <v>1.2103312814545659</v>
      </c>
      <c r="M72">
        <v>0.91314970359750447</v>
      </c>
      <c r="N72">
        <v>109</v>
      </c>
      <c r="O72">
        <v>89</v>
      </c>
      <c r="P72">
        <v>105</v>
      </c>
      <c r="Q72">
        <v>114.47979125990101</v>
      </c>
      <c r="R72">
        <v>73.533586517767716</v>
      </c>
      <c r="S72">
        <v>114.98662222233121</v>
      </c>
      <c r="T72">
        <v>16</v>
      </c>
      <c r="U72">
        <v>-5.990290707001634</v>
      </c>
      <c r="V72">
        <v>106.4765867364728</v>
      </c>
      <c r="W72">
        <v>-84.486296029471191</v>
      </c>
      <c r="X72">
        <v>1.2692042573609419</v>
      </c>
      <c r="Y72">
        <v>1.210419458150481</v>
      </c>
      <c r="Z72">
        <f>Table1[[#This Row],[xGoalsF]]/Table1[[#This Row],[Matches]]</f>
        <v>1.3053577995495946</v>
      </c>
      <c r="AA72">
        <f>Table1[[#This Row],[xGoalsA]]/Table1[[#This Row],[Matches]]</f>
        <v>1.3251277358763327</v>
      </c>
      <c r="AB72">
        <v>502</v>
      </c>
      <c r="AC72">
        <v>395.52341326352717</v>
      </c>
      <c r="AD72">
        <v>486</v>
      </c>
      <c r="AE72">
        <v>401.51370397052881</v>
      </c>
      <c r="AF72">
        <f>Table1[[#This Row],[SHGoalsF]]/Table1[[#This Row],[xSHGoalsF]]</f>
        <v>1.2927282516417371</v>
      </c>
      <c r="AG72">
        <v>287</v>
      </c>
      <c r="AH72">
        <v>222.01108364075449</v>
      </c>
      <c r="AI72">
        <f>Table1[[#This Row],[SHGoalsA]]/Table1[[#This Row],[xSHGoalsA]]</f>
        <v>1.1165440678923164</v>
      </c>
      <c r="AJ72">
        <v>-251</v>
      </c>
      <c r="AK72">
        <v>-224.8008002709727</v>
      </c>
      <c r="AL72">
        <f>Table1[[#This Row],[HTGoalsF]]/Table1[[#This Row],[xHTGoalsF]]</f>
        <v>1.2391050276797289</v>
      </c>
      <c r="AM72">
        <v>215</v>
      </c>
      <c r="AN72">
        <v>173.51232962277271</v>
      </c>
      <c r="AO72">
        <f>Table1[[#This Row],[HTGoalsA]]/Table1[[#This Row],[xHTGoalsA]]</f>
        <v>1.3298406346123002</v>
      </c>
      <c r="AP72">
        <v>235</v>
      </c>
      <c r="AQ72">
        <v>176.71290369955611</v>
      </c>
      <c r="AR72">
        <v>1.2251312383173101</v>
      </c>
      <c r="AS72">
        <v>4208</v>
      </c>
      <c r="AT72">
        <v>3434.734066351612</v>
      </c>
      <c r="AU72">
        <v>1.1493407755099141</v>
      </c>
      <c r="AV72">
        <v>3984</v>
      </c>
      <c r="AW72">
        <v>3466.3348633328251</v>
      </c>
      <c r="AX72">
        <v>1.0662833358198851</v>
      </c>
      <c r="AY72">
        <v>1560</v>
      </c>
      <c r="AZ72">
        <v>1463.025771476104</v>
      </c>
      <c r="BA72">
        <v>1.0075013170358611</v>
      </c>
      <c r="BB72">
        <v>1490</v>
      </c>
      <c r="BC72">
        <v>1478.906255312583</v>
      </c>
      <c r="BD72">
        <v>1.1413414026255411</v>
      </c>
      <c r="BE72">
        <v>4508</v>
      </c>
      <c r="BF72">
        <v>3949.738430262671</v>
      </c>
      <c r="BG72">
        <v>1.115336795112452</v>
      </c>
      <c r="BH72">
        <v>4398</v>
      </c>
      <c r="BI72">
        <v>3943.2035410941289</v>
      </c>
      <c r="BJ72">
        <v>1.105535268528558</v>
      </c>
      <c r="BK72">
        <v>580</v>
      </c>
      <c r="BL72">
        <v>524.6327426278915</v>
      </c>
      <c r="BM72">
        <v>1.05546780766523</v>
      </c>
      <c r="BN72">
        <v>554</v>
      </c>
      <c r="BO72">
        <v>524.88573879433375</v>
      </c>
      <c r="BP72">
        <v>0.67062855890212481</v>
      </c>
      <c r="BQ72">
        <v>21</v>
      </c>
      <c r="BR72">
        <v>31.313906515372331</v>
      </c>
      <c r="BS72">
        <v>1.0421823243088959</v>
      </c>
      <c r="BT72">
        <v>33</v>
      </c>
      <c r="BU72">
        <v>31.664325166792029</v>
      </c>
    </row>
    <row r="73" spans="1:73" hidden="1" x14ac:dyDescent="0.45">
      <c r="A73" s="1">
        <v>609</v>
      </c>
      <c r="B73" s="20" t="s">
        <v>85</v>
      </c>
      <c r="C73" s="24" t="s">
        <v>530</v>
      </c>
      <c r="D73">
        <v>1.030749243534999</v>
      </c>
      <c r="E73">
        <v>163</v>
      </c>
      <c r="F73">
        <v>158.13739473723459</v>
      </c>
      <c r="G73">
        <v>92</v>
      </c>
      <c r="H73">
        <f>(Table1[[#This Row],[xWins]]*3+Table1[[#This Row],[xDraws]])/Table1[[#This Row],[Matches]]</f>
        <v>1.7188847254047237</v>
      </c>
      <c r="I73">
        <f>Table1[[#This Row],[Wins]]*3+Table1[[#This Row],[Draws]]</f>
        <v>163</v>
      </c>
      <c r="J73">
        <f>Table1[[#This Row],[xWins]]*3+Table1[[#This Row],[xDraws]]</f>
        <v>158.13739473723459</v>
      </c>
      <c r="K73">
        <v>1.002556101176447</v>
      </c>
      <c r="L73">
        <v>1.1924235823617739</v>
      </c>
      <c r="M73">
        <v>0.80395570966092567</v>
      </c>
      <c r="N73">
        <v>45</v>
      </c>
      <c r="O73">
        <v>28</v>
      </c>
      <c r="P73">
        <v>19</v>
      </c>
      <c r="Q73">
        <v>44.885268711840531</v>
      </c>
      <c r="R73">
        <v>23.481588601712978</v>
      </c>
      <c r="S73">
        <v>23.63314268644649</v>
      </c>
      <c r="T73">
        <v>57</v>
      </c>
      <c r="U73">
        <v>45.931443166960591</v>
      </c>
      <c r="V73">
        <v>19.811480944528451</v>
      </c>
      <c r="W73">
        <v>-8.7429241114890459</v>
      </c>
      <c r="X73">
        <v>1.1373998503785641</v>
      </c>
      <c r="Y73">
        <v>1.088980096674252</v>
      </c>
      <c r="Z73">
        <f>Table1[[#This Row],[xGoalsF]]/Table1[[#This Row],[Matches]]</f>
        <v>1.5672665114725162</v>
      </c>
      <c r="AA73">
        <f>Table1[[#This Row],[xGoalsA]]/Table1[[#This Row],[Matches]]</f>
        <v>1.0680116944403364</v>
      </c>
      <c r="AB73">
        <v>164</v>
      </c>
      <c r="AC73">
        <v>144.18851905547149</v>
      </c>
      <c r="AD73">
        <v>107</v>
      </c>
      <c r="AE73">
        <v>98.257075888510954</v>
      </c>
      <c r="AF73">
        <f>Table1[[#This Row],[SHGoalsF]]/Table1[[#This Row],[xSHGoalsF]]</f>
        <v>1.1838574109756357</v>
      </c>
      <c r="AG73">
        <v>96</v>
      </c>
      <c r="AH73">
        <v>81.090846845216674</v>
      </c>
      <c r="AI73">
        <f>Table1[[#This Row],[SHGoalsA]]/Table1[[#This Row],[xSHGoalsA]]</f>
        <v>1.0687552073616542</v>
      </c>
      <c r="AJ73">
        <v>-59</v>
      </c>
      <c r="AK73">
        <v>-55.204409385427297</v>
      </c>
      <c r="AL73">
        <f>Table1[[#This Row],[HTGoalsF]]/Table1[[#This Row],[xHTGoalsF]]</f>
        <v>1.0776942733070964</v>
      </c>
      <c r="AM73">
        <v>68</v>
      </c>
      <c r="AN73">
        <v>63.097672210254871</v>
      </c>
      <c r="AO73">
        <f>Table1[[#This Row],[HTGoalsA]]/Table1[[#This Row],[xHTGoalsA]]</f>
        <v>1.1149135210141279</v>
      </c>
      <c r="AP73">
        <v>48</v>
      </c>
      <c r="AQ73">
        <v>43.052666503083657</v>
      </c>
      <c r="AR73">
        <v>1.113562265790297</v>
      </c>
      <c r="AS73">
        <v>1298</v>
      </c>
      <c r="AT73">
        <v>1165.628577651926</v>
      </c>
      <c r="AU73">
        <v>1.1869953699055209</v>
      </c>
      <c r="AV73">
        <v>1114</v>
      </c>
      <c r="AW73">
        <v>938.50408202406766</v>
      </c>
      <c r="AX73">
        <v>0.84487416555861539</v>
      </c>
      <c r="AY73">
        <v>426</v>
      </c>
      <c r="AZ73">
        <v>504.21709807913999</v>
      </c>
      <c r="BA73">
        <v>0.9501960241039239</v>
      </c>
      <c r="BB73">
        <v>369</v>
      </c>
      <c r="BC73">
        <v>388.34092191448917</v>
      </c>
      <c r="BD73">
        <v>0.92652391564668768</v>
      </c>
      <c r="BE73">
        <v>1090</v>
      </c>
      <c r="BF73">
        <v>1176.4402209080711</v>
      </c>
      <c r="BG73">
        <v>0.89085173174727839</v>
      </c>
      <c r="BH73">
        <v>1085</v>
      </c>
      <c r="BI73">
        <v>1217.935556876482</v>
      </c>
      <c r="BJ73">
        <v>1.04911454296908</v>
      </c>
      <c r="BK73">
        <v>158</v>
      </c>
      <c r="BL73">
        <v>150.6031930058343</v>
      </c>
      <c r="BM73">
        <v>0.93410851144231044</v>
      </c>
      <c r="BN73">
        <v>159</v>
      </c>
      <c r="BO73">
        <v>170.21577049383271</v>
      </c>
      <c r="BP73">
        <v>0.9283357894522436</v>
      </c>
      <c r="BQ73">
        <v>8</v>
      </c>
      <c r="BR73">
        <v>8.6175714551739198</v>
      </c>
      <c r="BS73">
        <v>0.38330451576277558</v>
      </c>
      <c r="BT73">
        <v>4</v>
      </c>
      <c r="BU73">
        <v>10.43556711571739</v>
      </c>
    </row>
    <row r="74" spans="1:73" hidden="1" x14ac:dyDescent="0.45">
      <c r="A74" s="1">
        <v>253</v>
      </c>
      <c r="B74" s="20" t="s">
        <v>326</v>
      </c>
      <c r="C74" s="24" t="s">
        <v>320</v>
      </c>
      <c r="D74">
        <v>1.025878764309148</v>
      </c>
      <c r="E74">
        <v>116</v>
      </c>
      <c r="F74">
        <v>113.0737900380629</v>
      </c>
      <c r="G74">
        <v>66</v>
      </c>
      <c r="H74">
        <f>(Table1[[#This Row],[xWins]]*3+Table1[[#This Row],[xDraws]])/Table1[[#This Row],[Matches]]</f>
        <v>1.7132392430009526</v>
      </c>
      <c r="I74">
        <f>Table1[[#This Row],[Wins]]*3+Table1[[#This Row],[Draws]]</f>
        <v>116</v>
      </c>
      <c r="J74">
        <f>Table1[[#This Row],[xWins]]*3+Table1[[#This Row],[xDraws]]</f>
        <v>113.07379003806288</v>
      </c>
      <c r="K74">
        <v>1.053080833271286</v>
      </c>
      <c r="L74">
        <v>0.89173719471643642</v>
      </c>
      <c r="M74">
        <v>1.025676428300655</v>
      </c>
      <c r="N74">
        <v>33</v>
      </c>
      <c r="O74">
        <v>17</v>
      </c>
      <c r="P74">
        <v>16</v>
      </c>
      <c r="Q74">
        <v>31.336625791098051</v>
      </c>
      <c r="R74">
        <v>19.063912664768718</v>
      </c>
      <c r="S74">
        <v>15.599461544133231</v>
      </c>
      <c r="T74">
        <v>36</v>
      </c>
      <c r="U74">
        <v>33.305813975492683</v>
      </c>
      <c r="V74">
        <v>-15.220338637391579</v>
      </c>
      <c r="W74">
        <v>17.914524661898891</v>
      </c>
      <c r="X74">
        <v>0.85254515884839377</v>
      </c>
      <c r="Y74">
        <v>0.7437653370521774</v>
      </c>
      <c r="Z74">
        <f>Table1[[#This Row],[xGoalsF]]/Table1[[#This Row],[Matches]]</f>
        <v>1.5639445248089636</v>
      </c>
      <c r="AA74">
        <f>Table1[[#This Row],[xGoalsA]]/Table1[[#This Row],[Matches]]</f>
        <v>1.0593109797257407</v>
      </c>
      <c r="AB74">
        <v>88</v>
      </c>
      <c r="AC74">
        <v>103.22033863739161</v>
      </c>
      <c r="AD74">
        <v>52</v>
      </c>
      <c r="AE74">
        <v>69.914524661898895</v>
      </c>
      <c r="AF74">
        <f>Table1[[#This Row],[SHGoalsF]]/Table1[[#This Row],[xSHGoalsF]]</f>
        <v>0.87729849314947694</v>
      </c>
      <c r="AG74">
        <v>51</v>
      </c>
      <c r="AH74">
        <v>58.133007634506967</v>
      </c>
      <c r="AI74">
        <f>Table1[[#This Row],[SHGoalsA]]/Table1[[#This Row],[xSHGoalsA]]</f>
        <v>0.68979402080872265</v>
      </c>
      <c r="AJ74">
        <v>-27</v>
      </c>
      <c r="AK74">
        <v>-39.142119510321187</v>
      </c>
      <c r="AL74">
        <f>Table1[[#This Row],[HTGoalsF]]/Table1[[#This Row],[xHTGoalsF]]</f>
        <v>0.82062963535439259</v>
      </c>
      <c r="AM74">
        <v>37</v>
      </c>
      <c r="AN74">
        <v>45.087331002884611</v>
      </c>
      <c r="AO74">
        <f>Table1[[#This Row],[HTGoalsA]]/Table1[[#This Row],[xHTGoalsA]]</f>
        <v>0.8124161851131172</v>
      </c>
      <c r="AP74">
        <v>25</v>
      </c>
      <c r="AQ74">
        <v>30.772405151577711</v>
      </c>
      <c r="AR74">
        <v>0.91243176396684744</v>
      </c>
      <c r="AS74">
        <v>761</v>
      </c>
      <c r="AT74">
        <v>834.03497121966745</v>
      </c>
      <c r="AU74">
        <v>0.85633937780580849</v>
      </c>
      <c r="AV74">
        <v>574</v>
      </c>
      <c r="AW74">
        <v>670.2949962090446</v>
      </c>
      <c r="AX74">
        <v>0.76909438412820097</v>
      </c>
      <c r="AY74">
        <v>277</v>
      </c>
      <c r="AZ74">
        <v>360.16385728000148</v>
      </c>
      <c r="BA74">
        <v>0.66012549418986233</v>
      </c>
      <c r="BB74">
        <v>183</v>
      </c>
      <c r="BC74">
        <v>277.22001590710619</v>
      </c>
      <c r="BD74">
        <v>1.137819870597012</v>
      </c>
      <c r="BE74">
        <v>963</v>
      </c>
      <c r="BF74">
        <v>846.35540728842784</v>
      </c>
      <c r="BG74">
        <v>1.099189817767753</v>
      </c>
      <c r="BH74">
        <v>961</v>
      </c>
      <c r="BI74">
        <v>874.28029669307671</v>
      </c>
      <c r="BJ74">
        <v>1.235749652884643</v>
      </c>
      <c r="BK74">
        <v>133</v>
      </c>
      <c r="BL74">
        <v>107.626977429882</v>
      </c>
      <c r="BM74">
        <v>1.258231039008225</v>
      </c>
      <c r="BN74">
        <v>154</v>
      </c>
      <c r="BO74">
        <v>122.394055801856</v>
      </c>
      <c r="BP74">
        <v>1.30209022894481</v>
      </c>
      <c r="BQ74">
        <v>8</v>
      </c>
      <c r="BR74">
        <v>6.1439674625951621</v>
      </c>
      <c r="BS74">
        <v>0.91922024191315221</v>
      </c>
      <c r="BT74">
        <v>7</v>
      </c>
      <c r="BU74">
        <v>7.6151499725800846</v>
      </c>
    </row>
    <row r="75" spans="1:73" hidden="1" x14ac:dyDescent="0.45">
      <c r="A75" s="1">
        <v>406</v>
      </c>
      <c r="B75" s="20" t="s">
        <v>430</v>
      </c>
      <c r="C75" t="s">
        <v>396</v>
      </c>
      <c r="D75">
        <v>1.0024413173422939</v>
      </c>
      <c r="E75">
        <v>79</v>
      </c>
      <c r="F75">
        <v>78.807605625681362</v>
      </c>
      <c r="G75">
        <v>46</v>
      </c>
      <c r="H75">
        <f>(Table1[[#This Row],[xWins]]*3+Table1[[#This Row],[xDraws]])/Table1[[#This Row],[Matches]]</f>
        <v>1.7132088179495946</v>
      </c>
      <c r="I75">
        <f>Table1[[#This Row],[Wins]]*3+Table1[[#This Row],[Draws]]</f>
        <v>79</v>
      </c>
      <c r="J75">
        <f>Table1[[#This Row],[xWins]]*3+Table1[[#This Row],[xDraws]]</f>
        <v>78.807605625681347</v>
      </c>
      <c r="K75">
        <v>1.0329105998936969</v>
      </c>
      <c r="L75">
        <v>0.83291106246390034</v>
      </c>
      <c r="M75">
        <v>1.1085772759003121</v>
      </c>
      <c r="N75">
        <v>23</v>
      </c>
      <c r="O75">
        <v>10</v>
      </c>
      <c r="P75">
        <v>13</v>
      </c>
      <c r="Q75">
        <v>22.267173947452051</v>
      </c>
      <c r="R75">
        <v>12.006083783325201</v>
      </c>
      <c r="S75">
        <v>11.726742269222751</v>
      </c>
      <c r="T75">
        <v>22</v>
      </c>
      <c r="U75">
        <v>22.402031316077011</v>
      </c>
      <c r="V75">
        <v>-0.51245274807257601</v>
      </c>
      <c r="W75">
        <v>0.11042143199556161</v>
      </c>
      <c r="X75">
        <v>0.99283407674635538</v>
      </c>
      <c r="Y75">
        <v>0.99775156822572852</v>
      </c>
      <c r="Z75">
        <f>Table1[[#This Row],[xGoalsF]]/Table1[[#This Row],[Matches]]</f>
        <v>1.5546185380015778</v>
      </c>
      <c r="AA75">
        <f>Table1[[#This Row],[xGoalsA]]/Table1[[#This Row],[Matches]]</f>
        <v>1.0676178572172947</v>
      </c>
      <c r="AB75">
        <v>71</v>
      </c>
      <c r="AC75">
        <v>71.512452748072576</v>
      </c>
      <c r="AD75">
        <v>49</v>
      </c>
      <c r="AE75">
        <v>49.110421431995562</v>
      </c>
      <c r="AF75">
        <f>Table1[[#This Row],[SHGoalsF]]/Table1[[#This Row],[xSHGoalsF]]</f>
        <v>0.99281308515913069</v>
      </c>
      <c r="AG75">
        <v>40</v>
      </c>
      <c r="AH75">
        <v>40.28955761958828</v>
      </c>
      <c r="AI75">
        <f>Table1[[#This Row],[SHGoalsA]]/Table1[[#This Row],[xSHGoalsA]]</f>
        <v>0.94409741786013468</v>
      </c>
      <c r="AJ75">
        <v>-26</v>
      </c>
      <c r="AK75">
        <v>-27.539530887533711</v>
      </c>
      <c r="AL75">
        <f>Table1[[#This Row],[HTGoalsF]]/Table1[[#This Row],[xHTGoalsF]]</f>
        <v>0.99286116397704083</v>
      </c>
      <c r="AM75">
        <v>31</v>
      </c>
      <c r="AN75">
        <v>31.2228951284843</v>
      </c>
      <c r="AO75">
        <f>Table1[[#This Row],[HTGoalsA]]/Table1[[#This Row],[xHTGoalsA]]</f>
        <v>1.0662517596384107</v>
      </c>
      <c r="AP75">
        <v>23</v>
      </c>
      <c r="AQ75">
        <v>21.57089054446185</v>
      </c>
      <c r="AR75">
        <v>1.0429155745095451</v>
      </c>
      <c r="AS75">
        <v>601</v>
      </c>
      <c r="AT75">
        <v>576.26908130376125</v>
      </c>
      <c r="AU75">
        <v>1.252850046915182</v>
      </c>
      <c r="AV75">
        <v>587</v>
      </c>
      <c r="AW75">
        <v>468.53173007043841</v>
      </c>
      <c r="AX75">
        <v>0.9724272501200083</v>
      </c>
      <c r="AY75">
        <v>243</v>
      </c>
      <c r="AZ75">
        <v>249.89015884736989</v>
      </c>
      <c r="BA75">
        <v>1.004617672052992</v>
      </c>
      <c r="BB75">
        <v>196</v>
      </c>
      <c r="BC75">
        <v>195.09909635519651</v>
      </c>
      <c r="BD75">
        <v>0.90860271985230578</v>
      </c>
      <c r="BE75">
        <v>536</v>
      </c>
      <c r="BF75">
        <v>589.91679013147495</v>
      </c>
      <c r="BG75">
        <v>0.86916910535870451</v>
      </c>
      <c r="BH75">
        <v>529</v>
      </c>
      <c r="BI75">
        <v>608.62724726241004</v>
      </c>
      <c r="BJ75">
        <v>1.0246658755024971</v>
      </c>
      <c r="BK75">
        <v>77</v>
      </c>
      <c r="BL75">
        <v>75.146447091584008</v>
      </c>
      <c r="BM75">
        <v>0.83431070088678316</v>
      </c>
      <c r="BN75">
        <v>71</v>
      </c>
      <c r="BO75">
        <v>85.10019100142739</v>
      </c>
      <c r="BP75">
        <v>0.22962708348742211</v>
      </c>
      <c r="BQ75">
        <v>1</v>
      </c>
      <c r="BR75">
        <v>4.3548869968327386</v>
      </c>
      <c r="BS75">
        <v>0.74728463888893759</v>
      </c>
      <c r="BT75">
        <v>4</v>
      </c>
      <c r="BU75">
        <v>5.3527127306499942</v>
      </c>
    </row>
    <row r="76" spans="1:73" hidden="1" x14ac:dyDescent="0.45">
      <c r="A76" s="1">
        <v>41</v>
      </c>
      <c r="B76" s="20" t="s">
        <v>106</v>
      </c>
      <c r="C76" s="24" t="s">
        <v>98</v>
      </c>
      <c r="D76">
        <v>0.91791739199897915</v>
      </c>
      <c r="E76">
        <v>99</v>
      </c>
      <c r="F76">
        <v>107.8528426010149</v>
      </c>
      <c r="G76">
        <v>63</v>
      </c>
      <c r="H76">
        <f>(Table1[[#This Row],[xWins]]*3+Table1[[#This Row],[xDraws]])/Table1[[#This Row],[Matches]]</f>
        <v>1.7119498825557924</v>
      </c>
      <c r="I76">
        <f>Table1[[#This Row],[Wins]]*3+Table1[[#This Row],[Draws]]</f>
        <v>99</v>
      </c>
      <c r="J76">
        <f>Table1[[#This Row],[xWins]]*3+Table1[[#This Row],[xDraws]]</f>
        <v>107.85284260101493</v>
      </c>
      <c r="K76">
        <v>0.87280115423333571</v>
      </c>
      <c r="L76">
        <v>1.196156425570861</v>
      </c>
      <c r="M76">
        <v>1.057770751397912</v>
      </c>
      <c r="N76">
        <v>27</v>
      </c>
      <c r="O76">
        <v>18</v>
      </c>
      <c r="P76">
        <v>18</v>
      </c>
      <c r="Q76">
        <v>30.93488118002854</v>
      </c>
      <c r="R76">
        <v>15.04819906092931</v>
      </c>
      <c r="S76">
        <v>17.01691975904215</v>
      </c>
      <c r="T76">
        <v>26</v>
      </c>
      <c r="U76">
        <v>30.13710214050899</v>
      </c>
      <c r="V76">
        <v>-0.32725423806458309</v>
      </c>
      <c r="W76">
        <v>-3.8098479024444032</v>
      </c>
      <c r="X76">
        <v>0.99670529261505381</v>
      </c>
      <c r="Y76">
        <v>1.055063441645173</v>
      </c>
      <c r="Z76">
        <f>Table1[[#This Row],[xGoalsF]]/Table1[[#This Row],[Matches]]</f>
        <v>1.5766230831438823</v>
      </c>
      <c r="AA76">
        <f>Table1[[#This Row],[xGoalsA]]/Table1[[#This Row],[Matches]]</f>
        <v>1.0982563825008824</v>
      </c>
      <c r="AB76">
        <v>99</v>
      </c>
      <c r="AC76">
        <v>99.327254238064583</v>
      </c>
      <c r="AD76">
        <v>73</v>
      </c>
      <c r="AE76">
        <v>69.190152097555597</v>
      </c>
      <c r="AF76">
        <f>Table1[[#This Row],[SHGoalsF]]/Table1[[#This Row],[xSHGoalsF]]</f>
        <v>1.1494053282351615</v>
      </c>
      <c r="AG76">
        <v>64</v>
      </c>
      <c r="AH76">
        <v>55.68096686855273</v>
      </c>
      <c r="AI76">
        <f>Table1[[#This Row],[SHGoalsA]]/Table1[[#This Row],[xSHGoalsA]]</f>
        <v>1.0806447516236568</v>
      </c>
      <c r="AJ76">
        <v>-42</v>
      </c>
      <c r="AK76">
        <v>-38.865686375560017</v>
      </c>
      <c r="AL76">
        <f>Table1[[#This Row],[HTGoalsF]]/Table1[[#This Row],[xHTGoalsF]]</f>
        <v>0.80190096591006899</v>
      </c>
      <c r="AM76">
        <v>35</v>
      </c>
      <c r="AN76">
        <v>43.646287369511853</v>
      </c>
      <c r="AO76">
        <f>Table1[[#This Row],[HTGoalsA]]/Table1[[#This Row],[xHTGoalsA]]</f>
        <v>1.0222768732085006</v>
      </c>
      <c r="AP76">
        <v>31</v>
      </c>
      <c r="AQ76">
        <v>30.32446572199558</v>
      </c>
      <c r="AR76">
        <v>0.99876691987065125</v>
      </c>
      <c r="AS76">
        <v>801</v>
      </c>
      <c r="AT76">
        <v>801.98891659701371</v>
      </c>
      <c r="AU76">
        <v>0.92290635586911784</v>
      </c>
      <c r="AV76">
        <v>601</v>
      </c>
      <c r="AW76">
        <v>651.2036634898102</v>
      </c>
      <c r="AX76">
        <v>0.9219688916534593</v>
      </c>
      <c r="AY76">
        <v>318</v>
      </c>
      <c r="AZ76">
        <v>344.91402354118338</v>
      </c>
      <c r="BA76">
        <v>0.86728434227288198</v>
      </c>
      <c r="BB76">
        <v>233</v>
      </c>
      <c r="BC76">
        <v>268.65468294905412</v>
      </c>
      <c r="BD76">
        <v>1.0356398380607461</v>
      </c>
      <c r="BE76">
        <v>836</v>
      </c>
      <c r="BF76">
        <v>807.23043791500425</v>
      </c>
      <c r="BG76">
        <v>1.1309617174429181</v>
      </c>
      <c r="BH76">
        <v>943</v>
      </c>
      <c r="BI76">
        <v>833.80364291384149</v>
      </c>
      <c r="BJ76">
        <v>1.0802231844410459</v>
      </c>
      <c r="BK76">
        <v>112</v>
      </c>
      <c r="BL76">
        <v>103.6822775267073</v>
      </c>
      <c r="BM76">
        <v>1.096789270664013</v>
      </c>
      <c r="BN76">
        <v>127</v>
      </c>
      <c r="BO76">
        <v>115.7925258724607</v>
      </c>
      <c r="BP76">
        <v>1.8649540564905911</v>
      </c>
      <c r="BQ76">
        <v>11</v>
      </c>
      <c r="BR76">
        <v>5.898268625823115</v>
      </c>
      <c r="BS76">
        <v>1.129442052086173</v>
      </c>
      <c r="BT76">
        <v>8</v>
      </c>
      <c r="BU76">
        <v>7.0831433850221348</v>
      </c>
    </row>
    <row r="77" spans="1:73" hidden="1" x14ac:dyDescent="0.45">
      <c r="A77" s="1">
        <v>159</v>
      </c>
      <c r="B77" s="20" t="s">
        <v>228</v>
      </c>
      <c r="C77" t="s">
        <v>193</v>
      </c>
      <c r="D77">
        <v>0.99074540095248809</v>
      </c>
      <c r="E77">
        <v>78</v>
      </c>
      <c r="F77">
        <v>78.728601641765835</v>
      </c>
      <c r="G77">
        <v>46</v>
      </c>
      <c r="H77">
        <f>(Table1[[#This Row],[xWins]]*3+Table1[[#This Row],[xDraws]])/Table1[[#This Row],[Matches]]</f>
        <v>1.7114913400383878</v>
      </c>
      <c r="I77">
        <f>Table1[[#This Row],[Wins]]*3+Table1[[#This Row],[Draws]]</f>
        <v>78</v>
      </c>
      <c r="J77">
        <f>Table1[[#This Row],[xWins]]*3+Table1[[#This Row],[xDraws]]</f>
        <v>78.728601641765835</v>
      </c>
      <c r="K77">
        <v>0.98372426964151938</v>
      </c>
      <c r="L77">
        <v>1.031226322325477</v>
      </c>
      <c r="M77">
        <v>1.0000517602489509</v>
      </c>
      <c r="N77">
        <v>22</v>
      </c>
      <c r="O77">
        <v>12</v>
      </c>
      <c r="P77">
        <v>12</v>
      </c>
      <c r="Q77">
        <v>22.36399027546312</v>
      </c>
      <c r="R77">
        <v>11.636630815376479</v>
      </c>
      <c r="S77">
        <v>11.9993789091604</v>
      </c>
      <c r="T77">
        <v>17</v>
      </c>
      <c r="U77">
        <v>21.670504934845461</v>
      </c>
      <c r="V77">
        <v>-10.205615908023191</v>
      </c>
      <c r="W77">
        <v>5.5351109731777299</v>
      </c>
      <c r="X77">
        <v>0.85667400277520445</v>
      </c>
      <c r="Y77">
        <v>0.88825883571402753</v>
      </c>
      <c r="Z77">
        <f>Table1[[#This Row],[xGoalsF]]/Table1[[#This Row],[Matches]]</f>
        <v>1.5479481719135477</v>
      </c>
      <c r="AA77">
        <f>Table1[[#This Row],[xGoalsA]]/Table1[[#This Row],[Matches]]</f>
        <v>1.076850238547342</v>
      </c>
      <c r="AB77">
        <v>61</v>
      </c>
      <c r="AC77">
        <v>71.205615908023191</v>
      </c>
      <c r="AD77">
        <v>44</v>
      </c>
      <c r="AE77">
        <v>49.53511097317773</v>
      </c>
      <c r="AF77">
        <f>Table1[[#This Row],[SHGoalsF]]/Table1[[#This Row],[xSHGoalsF]]</f>
        <v>0.84899674614115206</v>
      </c>
      <c r="AG77">
        <v>34</v>
      </c>
      <c r="AH77">
        <v>40.047267736344473</v>
      </c>
      <c r="AI77">
        <f>Table1[[#This Row],[SHGoalsA]]/Table1[[#This Row],[xSHGoalsA]]</f>
        <v>0.68474434402774409</v>
      </c>
      <c r="AJ77">
        <v>-19</v>
      </c>
      <c r="AK77">
        <v>-27.74758224104465</v>
      </c>
      <c r="AL77">
        <f>Table1[[#This Row],[HTGoalsF]]/Table1[[#This Row],[xHTGoalsF]]</f>
        <v>0.86654144344344808</v>
      </c>
      <c r="AM77">
        <v>27</v>
      </c>
      <c r="AN77">
        <v>31.158348171678721</v>
      </c>
      <c r="AO77">
        <f>Table1[[#This Row],[HTGoalsA]]/Table1[[#This Row],[xHTGoalsA]]</f>
        <v>1.147445417392797</v>
      </c>
      <c r="AP77">
        <v>25</v>
      </c>
      <c r="AQ77">
        <v>21.78752873213308</v>
      </c>
      <c r="AR77">
        <v>0.88204695964295654</v>
      </c>
      <c r="AS77">
        <v>510</v>
      </c>
      <c r="AT77">
        <v>578.20050783514148</v>
      </c>
      <c r="AU77">
        <v>0.81160111057852635</v>
      </c>
      <c r="AV77">
        <v>383</v>
      </c>
      <c r="AW77">
        <v>471.90669777052119</v>
      </c>
      <c r="AX77">
        <v>0.85739403812055082</v>
      </c>
      <c r="AY77">
        <v>214</v>
      </c>
      <c r="AZ77">
        <v>249.59352466352391</v>
      </c>
      <c r="BA77">
        <v>0.76576440658766709</v>
      </c>
      <c r="BB77">
        <v>150</v>
      </c>
      <c r="BC77">
        <v>195.88270061861061</v>
      </c>
      <c r="BD77">
        <v>0.8113837820971932</v>
      </c>
      <c r="BE77">
        <v>479</v>
      </c>
      <c r="BF77">
        <v>590.3494875901057</v>
      </c>
      <c r="BG77">
        <v>0.8303500400366064</v>
      </c>
      <c r="BH77">
        <v>506</v>
      </c>
      <c r="BI77">
        <v>609.38155669588787</v>
      </c>
      <c r="BJ77">
        <v>0.96797656026069967</v>
      </c>
      <c r="BK77">
        <v>73</v>
      </c>
      <c r="BL77">
        <v>75.415049286254742</v>
      </c>
      <c r="BM77">
        <v>0.82351916239025591</v>
      </c>
      <c r="BN77">
        <v>70</v>
      </c>
      <c r="BO77">
        <v>85.001057895029078</v>
      </c>
      <c r="BP77">
        <v>0.46095616580906379</v>
      </c>
      <c r="BQ77">
        <v>2</v>
      </c>
      <c r="BR77">
        <v>4.3388073494789428</v>
      </c>
      <c r="BS77">
        <v>1.338984691136327</v>
      </c>
      <c r="BT77">
        <v>7</v>
      </c>
      <c r="BU77">
        <v>5.2278416970245267</v>
      </c>
    </row>
    <row r="78" spans="1:73" hidden="1" x14ac:dyDescent="0.45">
      <c r="A78" s="1">
        <v>570</v>
      </c>
      <c r="B78" s="20" t="s">
        <v>529</v>
      </c>
      <c r="C78" t="s">
        <v>520</v>
      </c>
      <c r="D78">
        <v>1.101842897060658</v>
      </c>
      <c r="E78">
        <v>173</v>
      </c>
      <c r="F78">
        <v>157.00967938487881</v>
      </c>
      <c r="G78">
        <v>92</v>
      </c>
      <c r="H78">
        <f>(Table1[[#This Row],[xWins]]*3+Table1[[#This Row],[xDraws]])/Table1[[#This Row],[Matches]]</f>
        <v>1.7066269498356392</v>
      </c>
      <c r="I78">
        <f>Table1[[#This Row],[Wins]]*3+Table1[[#This Row],[Draws]]</f>
        <v>173</v>
      </c>
      <c r="J78">
        <f>Table1[[#This Row],[xWins]]*3+Table1[[#This Row],[xDraws]]</f>
        <v>157.00967938487881</v>
      </c>
      <c r="K78">
        <v>1.1080624063319511</v>
      </c>
      <c r="L78">
        <v>1.067951655495833</v>
      </c>
      <c r="M78">
        <v>0.72547285155635832</v>
      </c>
      <c r="N78">
        <v>49</v>
      </c>
      <c r="O78">
        <v>26</v>
      </c>
      <c r="P78">
        <v>17</v>
      </c>
      <c r="Q78">
        <v>44.221336018614707</v>
      </c>
      <c r="R78">
        <v>24.345671329034669</v>
      </c>
      <c r="S78">
        <v>23.43299265235062</v>
      </c>
      <c r="T78">
        <v>44</v>
      </c>
      <c r="U78">
        <v>44.42732567383041</v>
      </c>
      <c r="V78">
        <v>-8.4239229658805357</v>
      </c>
      <c r="W78">
        <v>7.9965972920501258</v>
      </c>
      <c r="X78">
        <v>0.94085317416865011</v>
      </c>
      <c r="Y78">
        <v>0.91839923514672028</v>
      </c>
      <c r="Z78">
        <f>Table1[[#This Row],[xGoalsF]]/Table1[[#This Row],[Matches]]</f>
        <v>1.5480861191943533</v>
      </c>
      <c r="AA78">
        <f>Table1[[#This Row],[xGoalsA]]/Table1[[#This Row],[Matches]]</f>
        <v>1.0651804053483709</v>
      </c>
      <c r="AB78">
        <v>134</v>
      </c>
      <c r="AC78">
        <v>142.42392296588051</v>
      </c>
      <c r="AD78">
        <v>90</v>
      </c>
      <c r="AE78">
        <v>97.996597292050126</v>
      </c>
      <c r="AF78">
        <f>Table1[[#This Row],[SHGoalsF]]/Table1[[#This Row],[xSHGoalsF]]</f>
        <v>0.89824020165969942</v>
      </c>
      <c r="AG78">
        <v>72</v>
      </c>
      <c r="AH78">
        <v>80.156732984076996</v>
      </c>
      <c r="AI78">
        <f>Table1[[#This Row],[SHGoalsA]]/Table1[[#This Row],[xSHGoalsA]]</f>
        <v>0.90868604166140221</v>
      </c>
      <c r="AJ78">
        <v>-50</v>
      </c>
      <c r="AK78">
        <v>-55.024505393064217</v>
      </c>
      <c r="AL78">
        <f>Table1[[#This Row],[HTGoalsF]]/Table1[[#This Row],[xHTGoalsF]]</f>
        <v>0.99570897639861999</v>
      </c>
      <c r="AM78">
        <v>62</v>
      </c>
      <c r="AN78">
        <v>62.267189981803533</v>
      </c>
      <c r="AO78">
        <f>Table1[[#This Row],[HTGoalsA]]/Table1[[#This Row],[xHTGoalsA]]</f>
        <v>0.93083669498863642</v>
      </c>
      <c r="AP78">
        <v>40</v>
      </c>
      <c r="AQ78">
        <v>42.972091898985909</v>
      </c>
      <c r="AR78">
        <v>1.0601763535253199</v>
      </c>
      <c r="AS78">
        <v>1226</v>
      </c>
      <c r="AT78">
        <v>1156.411379977756</v>
      </c>
      <c r="AU78">
        <v>0.85128674325067721</v>
      </c>
      <c r="AV78">
        <v>800</v>
      </c>
      <c r="AW78">
        <v>939.75385655033642</v>
      </c>
      <c r="AX78">
        <v>1.0733021408574639</v>
      </c>
      <c r="AY78">
        <v>536</v>
      </c>
      <c r="AZ78">
        <v>499.39339501530111</v>
      </c>
      <c r="BA78">
        <v>0.95435524974970065</v>
      </c>
      <c r="BB78">
        <v>371</v>
      </c>
      <c r="BC78">
        <v>388.74412866414508</v>
      </c>
      <c r="BD78">
        <v>0.86335104353076564</v>
      </c>
      <c r="BE78">
        <v>1018</v>
      </c>
      <c r="BF78">
        <v>1179.126390855776</v>
      </c>
      <c r="BG78">
        <v>0.85376864463195279</v>
      </c>
      <c r="BH78">
        <v>1040</v>
      </c>
      <c r="BI78">
        <v>1218.128595538114</v>
      </c>
      <c r="BJ78">
        <v>0.95661807296306156</v>
      </c>
      <c r="BK78">
        <v>144</v>
      </c>
      <c r="BL78">
        <v>150.53029424163969</v>
      </c>
      <c r="BM78">
        <v>0.82955335986235901</v>
      </c>
      <c r="BN78">
        <v>141</v>
      </c>
      <c r="BO78">
        <v>169.97098296774419</v>
      </c>
      <c r="BP78">
        <v>1.0360899661654961</v>
      </c>
      <c r="BQ78">
        <v>9</v>
      </c>
      <c r="BR78">
        <v>8.6865043518454623</v>
      </c>
      <c r="BS78">
        <v>0.57272509538525718</v>
      </c>
      <c r="BT78">
        <v>6</v>
      </c>
      <c r="BU78">
        <v>10.47623030376198</v>
      </c>
    </row>
    <row r="79" spans="1:73" hidden="1" x14ac:dyDescent="0.45">
      <c r="A79" s="1">
        <v>47</v>
      </c>
      <c r="B79" s="20" t="s">
        <v>112</v>
      </c>
      <c r="C79" s="24" t="s">
        <v>98</v>
      </c>
      <c r="D79">
        <v>0.94121403446236995</v>
      </c>
      <c r="E79">
        <v>101</v>
      </c>
      <c r="F79">
        <v>107.3082171556145</v>
      </c>
      <c r="G79">
        <v>63</v>
      </c>
      <c r="H79">
        <f>(Table1[[#This Row],[xWins]]*3+Table1[[#This Row],[xDraws]])/Table1[[#This Row],[Matches]]</f>
        <v>1.7033050342161027</v>
      </c>
      <c r="I79">
        <f>Table1[[#This Row],[Wins]]*3+Table1[[#This Row],[Draws]]</f>
        <v>101</v>
      </c>
      <c r="J79">
        <f>Table1[[#This Row],[xWins]]*3+Table1[[#This Row],[xDraws]]</f>
        <v>107.30821715561447</v>
      </c>
      <c r="K79">
        <v>0.84650588259371651</v>
      </c>
      <c r="L79">
        <v>1.5166767213596699</v>
      </c>
      <c r="M79">
        <v>0.81772017399806451</v>
      </c>
      <c r="N79">
        <v>26</v>
      </c>
      <c r="O79">
        <v>23</v>
      </c>
      <c r="P79">
        <v>14</v>
      </c>
      <c r="Q79">
        <v>30.71449417496699</v>
      </c>
      <c r="R79">
        <v>15.1647346307135</v>
      </c>
      <c r="S79">
        <v>17.120771194319509</v>
      </c>
      <c r="T79">
        <v>33</v>
      </c>
      <c r="U79">
        <v>29.472802477199892</v>
      </c>
      <c r="V79">
        <v>-3.0746396484726262</v>
      </c>
      <c r="W79">
        <v>6.6018371712727344</v>
      </c>
      <c r="X79">
        <v>0.96896643117369108</v>
      </c>
      <c r="Y79">
        <v>0.90514852136693946</v>
      </c>
      <c r="Z79">
        <f>Table1[[#This Row],[xGoalsF]]/Table1[[#This Row],[Matches]]</f>
        <v>1.5726133277535337</v>
      </c>
      <c r="AA79">
        <f>Table1[[#This Row],[xGoalsA]]/Table1[[#This Row],[Matches]]</f>
        <v>1.1047910662106784</v>
      </c>
      <c r="AB79">
        <v>96</v>
      </c>
      <c r="AC79">
        <v>99.074639648472626</v>
      </c>
      <c r="AD79">
        <v>63</v>
      </c>
      <c r="AE79">
        <v>69.601837171272734</v>
      </c>
      <c r="AF79">
        <f>Table1[[#This Row],[SHGoalsF]]/Table1[[#This Row],[xSHGoalsF]]</f>
        <v>0.98561848707903355</v>
      </c>
      <c r="AG79">
        <v>55</v>
      </c>
      <c r="AH79">
        <v>55.802524730433277</v>
      </c>
      <c r="AI79">
        <f>Table1[[#This Row],[SHGoalsA]]/Table1[[#This Row],[xSHGoalsA]]</f>
        <v>1.1018831390962089</v>
      </c>
      <c r="AJ79">
        <v>-43</v>
      </c>
      <c r="AK79">
        <v>-39.024101988954683</v>
      </c>
      <c r="AL79">
        <f>Table1[[#This Row],[HTGoalsF]]/Table1[[#This Row],[xHTGoalsF]]</f>
        <v>0.94749239961247789</v>
      </c>
      <c r="AM79">
        <v>41</v>
      </c>
      <c r="AN79">
        <v>43.272114918039343</v>
      </c>
      <c r="AO79">
        <f>Table1[[#This Row],[HTGoalsA]]/Table1[[#This Row],[xHTGoalsA]]</f>
        <v>0.65407067857547685</v>
      </c>
      <c r="AP79">
        <v>20</v>
      </c>
      <c r="AQ79">
        <v>30.577735182318051</v>
      </c>
      <c r="AR79">
        <v>0.93289737841292453</v>
      </c>
      <c r="AS79">
        <v>745</v>
      </c>
      <c r="AT79">
        <v>798.58730149656799</v>
      </c>
      <c r="AU79">
        <v>0.92017453546337113</v>
      </c>
      <c r="AV79">
        <v>602</v>
      </c>
      <c r="AW79">
        <v>654.22371169709845</v>
      </c>
      <c r="AX79">
        <v>0.83740092593632232</v>
      </c>
      <c r="AY79">
        <v>287</v>
      </c>
      <c r="AZ79">
        <v>342.72711088669621</v>
      </c>
      <c r="BA79">
        <v>0.92505823172017709</v>
      </c>
      <c r="BB79">
        <v>249</v>
      </c>
      <c r="BC79">
        <v>269.17224393212098</v>
      </c>
      <c r="BD79">
        <v>0.99074749935057305</v>
      </c>
      <c r="BE79">
        <v>799</v>
      </c>
      <c r="BF79">
        <v>806.4617882192365</v>
      </c>
      <c r="BG79">
        <v>1.1273805113004649</v>
      </c>
      <c r="BH79">
        <v>939</v>
      </c>
      <c r="BI79">
        <v>832.9042329433538</v>
      </c>
      <c r="BJ79">
        <v>0.99267629193492113</v>
      </c>
      <c r="BK79">
        <v>103</v>
      </c>
      <c r="BL79">
        <v>103.75990726970301</v>
      </c>
      <c r="BM79">
        <v>1.15801117418653</v>
      </c>
      <c r="BN79">
        <v>134</v>
      </c>
      <c r="BO79">
        <v>115.7156364178707</v>
      </c>
      <c r="BP79">
        <v>1.1860334207084471</v>
      </c>
      <c r="BQ79">
        <v>7</v>
      </c>
      <c r="BR79">
        <v>5.9020259275819802</v>
      </c>
      <c r="BS79">
        <v>0.70860650006540682</v>
      </c>
      <c r="BT79">
        <v>5</v>
      </c>
      <c r="BU79">
        <v>7.0561023636369171</v>
      </c>
    </row>
    <row r="80" spans="1:73" hidden="1" x14ac:dyDescent="0.45">
      <c r="A80" s="1">
        <v>363</v>
      </c>
      <c r="B80" s="20" t="s">
        <v>399</v>
      </c>
      <c r="C80" t="s">
        <v>396</v>
      </c>
      <c r="D80">
        <v>1.0623548961807241</v>
      </c>
      <c r="E80">
        <v>83</v>
      </c>
      <c r="F80">
        <v>78.128316910284497</v>
      </c>
      <c r="G80">
        <v>46</v>
      </c>
      <c r="H80">
        <f>(Table1[[#This Row],[xWins]]*3+Table1[[#This Row],[xDraws]])/Table1[[#This Row],[Matches]]</f>
        <v>1.6984416719627065</v>
      </c>
      <c r="I80">
        <f>Table1[[#This Row],[Wins]]*3+Table1[[#This Row],[Draws]]</f>
        <v>83</v>
      </c>
      <c r="J80">
        <f>Table1[[#This Row],[xWins]]*3+Table1[[#This Row],[xDraws]]</f>
        <v>78.128316910284497</v>
      </c>
      <c r="K80">
        <v>1.045000476370423</v>
      </c>
      <c r="L80">
        <v>1.157059325782001</v>
      </c>
      <c r="M80">
        <v>0.75688756461178941</v>
      </c>
      <c r="N80">
        <v>23</v>
      </c>
      <c r="O80">
        <v>14</v>
      </c>
      <c r="P80">
        <v>9</v>
      </c>
      <c r="Q80">
        <v>22.009559344781739</v>
      </c>
      <c r="R80">
        <v>12.099638875939281</v>
      </c>
      <c r="S80">
        <v>11.890801779278981</v>
      </c>
      <c r="T80">
        <v>27</v>
      </c>
      <c r="U80">
        <v>20.72959380726299</v>
      </c>
      <c r="V80">
        <v>-4.1476231987297751</v>
      </c>
      <c r="W80">
        <v>10.41802939146679</v>
      </c>
      <c r="X80">
        <v>0.94087293325706178</v>
      </c>
      <c r="Y80">
        <v>0.78918565714265987</v>
      </c>
      <c r="Z80">
        <f>Table1[[#This Row],[xGoalsF]]/Table1[[#This Row],[Matches]]</f>
        <v>1.5249483304071689</v>
      </c>
      <c r="AA80">
        <f>Table1[[#This Row],[xGoalsA]]/Table1[[#This Row],[Matches]]</f>
        <v>1.074304986771017</v>
      </c>
      <c r="AB80">
        <v>66</v>
      </c>
      <c r="AC80">
        <v>70.147623198729775</v>
      </c>
      <c r="AD80">
        <v>39</v>
      </c>
      <c r="AE80">
        <v>49.418029391466789</v>
      </c>
      <c r="AF80">
        <f>Table1[[#This Row],[SHGoalsF]]/Table1[[#This Row],[xSHGoalsF]]</f>
        <v>0.68141232844324118</v>
      </c>
      <c r="AG80">
        <v>27</v>
      </c>
      <c r="AH80">
        <v>39.623586003623338</v>
      </c>
      <c r="AI80">
        <f>Table1[[#This Row],[SHGoalsA]]/Table1[[#This Row],[xSHGoalsA]]</f>
        <v>0.79336004147494621</v>
      </c>
      <c r="AJ80">
        <v>-22</v>
      </c>
      <c r="AK80">
        <v>-27.730158881079401</v>
      </c>
      <c r="AL80">
        <f>Table1[[#This Row],[HTGoalsF]]/Table1[[#This Row],[xHTGoalsF]]</f>
        <v>1.2776815776601271</v>
      </c>
      <c r="AM80">
        <v>39</v>
      </c>
      <c r="AN80">
        <v>30.524037195106441</v>
      </c>
      <c r="AO80">
        <f>Table1[[#This Row],[HTGoalsA]]/Table1[[#This Row],[xHTGoalsA]]</f>
        <v>0.78384828016461372</v>
      </c>
      <c r="AP80">
        <v>17</v>
      </c>
      <c r="AQ80">
        <v>21.687870510387391</v>
      </c>
      <c r="AR80">
        <v>0.92198042958402615</v>
      </c>
      <c r="AS80">
        <v>526</v>
      </c>
      <c r="AT80">
        <v>570.51102509553016</v>
      </c>
      <c r="AU80">
        <v>1.0162134898313679</v>
      </c>
      <c r="AV80">
        <v>479</v>
      </c>
      <c r="AW80">
        <v>471.35764757411943</v>
      </c>
      <c r="AX80">
        <v>1.0213889251064241</v>
      </c>
      <c r="AY80">
        <v>252</v>
      </c>
      <c r="AZ80">
        <v>246.72286315787369</v>
      </c>
      <c r="BA80">
        <v>1.152538757041784</v>
      </c>
      <c r="BB80">
        <v>226</v>
      </c>
      <c r="BC80">
        <v>196.08885047828949</v>
      </c>
      <c r="BD80">
        <v>0.87380999823174987</v>
      </c>
      <c r="BE80">
        <v>517</v>
      </c>
      <c r="BF80">
        <v>591.66180410639163</v>
      </c>
      <c r="BG80">
        <v>0.70415430537691948</v>
      </c>
      <c r="BH80">
        <v>429</v>
      </c>
      <c r="BI80">
        <v>609.24146415658856</v>
      </c>
      <c r="BJ80">
        <v>0.75742433279042842</v>
      </c>
      <c r="BK80">
        <v>57</v>
      </c>
      <c r="BL80">
        <v>75.255042031731662</v>
      </c>
      <c r="BM80">
        <v>0.69228382680024969</v>
      </c>
      <c r="BN80">
        <v>59</v>
      </c>
      <c r="BO80">
        <v>85.225160138001826</v>
      </c>
      <c r="BP80">
        <v>1.3994355110325709</v>
      </c>
      <c r="BQ80">
        <v>6</v>
      </c>
      <c r="BR80">
        <v>4.2874430101983849</v>
      </c>
      <c r="BS80">
        <v>0.18689878875258489</v>
      </c>
      <c r="BT80">
        <v>1</v>
      </c>
      <c r="BU80">
        <v>5.3504894637053626</v>
      </c>
    </row>
    <row r="81" spans="1:73" hidden="1" x14ac:dyDescent="0.45">
      <c r="A81" s="1">
        <v>194</v>
      </c>
      <c r="B81" s="20" t="s">
        <v>265</v>
      </c>
      <c r="C81" s="28" t="s">
        <v>258</v>
      </c>
      <c r="D81">
        <v>1.0132572501310619</v>
      </c>
      <c r="E81">
        <v>584</v>
      </c>
      <c r="F81">
        <v>576.35906372686793</v>
      </c>
      <c r="G81">
        <v>341</v>
      </c>
      <c r="H81">
        <f>(Table1[[#This Row],[xWins]]*3+Table1[[#This Row],[xDraws]])/Table1[[#This Row],[Matches]]</f>
        <v>1.6902025329233661</v>
      </c>
      <c r="I81">
        <f>Table1[[#This Row],[Wins]]*3+Table1[[#This Row],[Draws]]</f>
        <v>584</v>
      </c>
      <c r="J81">
        <f>Table1[[#This Row],[xWins]]*3+Table1[[#This Row],[xDraws]]</f>
        <v>576.35906372686782</v>
      </c>
      <c r="K81">
        <v>1.048382108343114</v>
      </c>
      <c r="L81">
        <v>0.80786857893778263</v>
      </c>
      <c r="M81">
        <v>1.088765962684948</v>
      </c>
      <c r="N81">
        <v>172</v>
      </c>
      <c r="O81">
        <v>68</v>
      </c>
      <c r="P81">
        <v>101</v>
      </c>
      <c r="Q81">
        <v>164.06231910217591</v>
      </c>
      <c r="R81">
        <v>84.172106420340143</v>
      </c>
      <c r="S81">
        <v>92.765574477483909</v>
      </c>
      <c r="T81">
        <v>154</v>
      </c>
      <c r="U81">
        <v>160.26720471240151</v>
      </c>
      <c r="V81">
        <v>43.785137773772362</v>
      </c>
      <c r="W81">
        <v>-50.05234248617387</v>
      </c>
      <c r="X81">
        <v>1.081352524515327</v>
      </c>
      <c r="Y81">
        <v>1.132431942601319</v>
      </c>
      <c r="Z81">
        <f>Table1[[#This Row],[xGoalsF]]/Table1[[#This Row],[Matches]]</f>
        <v>1.5783427044757408</v>
      </c>
      <c r="AA81">
        <f>Table1[[#This Row],[xGoalsA]]/Table1[[#This Row],[Matches]]</f>
        <v>1.1083509018000766</v>
      </c>
      <c r="AB81">
        <v>582</v>
      </c>
      <c r="AC81">
        <v>538.21486222622764</v>
      </c>
      <c r="AD81">
        <v>428</v>
      </c>
      <c r="AE81">
        <v>377.94765751382607</v>
      </c>
      <c r="AF81">
        <f>Table1[[#This Row],[SHGoalsF]]/Table1[[#This Row],[xSHGoalsF]]</f>
        <v>1.032873532183427</v>
      </c>
      <c r="AG81">
        <v>312</v>
      </c>
      <c r="AH81">
        <v>302.06989556645181</v>
      </c>
      <c r="AI81">
        <f>Table1[[#This Row],[SHGoalsA]]/Table1[[#This Row],[xSHGoalsA]]</f>
        <v>1.173017258427689</v>
      </c>
      <c r="AJ81">
        <v>-249</v>
      </c>
      <c r="AK81">
        <v>-212.27309164552219</v>
      </c>
      <c r="AL81">
        <f>Table1[[#This Row],[HTGoalsF]]/Table1[[#This Row],[xHTGoalsF]]</f>
        <v>1.1433654666415169</v>
      </c>
      <c r="AM81">
        <v>270</v>
      </c>
      <c r="AN81">
        <v>236.1449666597758</v>
      </c>
      <c r="AO81">
        <f>Table1[[#This Row],[HTGoalsA]]/Table1[[#This Row],[xHTGoalsA]]</f>
        <v>1.0804313810140815</v>
      </c>
      <c r="AP81">
        <v>179</v>
      </c>
      <c r="AQ81">
        <v>165.67456586830389</v>
      </c>
      <c r="AR81">
        <v>1.0620447119660841</v>
      </c>
      <c r="AS81">
        <v>4600</v>
      </c>
      <c r="AT81">
        <v>4331.2677405872719</v>
      </c>
      <c r="AU81">
        <v>1.009753089576674</v>
      </c>
      <c r="AV81">
        <v>3576</v>
      </c>
      <c r="AW81">
        <v>3541.459825093671</v>
      </c>
      <c r="AX81">
        <v>0.99838891005111852</v>
      </c>
      <c r="AY81">
        <v>1864</v>
      </c>
      <c r="AZ81">
        <v>1867.007917690674</v>
      </c>
      <c r="BA81">
        <v>0.99107877138106582</v>
      </c>
      <c r="BB81">
        <v>1452</v>
      </c>
      <c r="BC81">
        <v>1465.0702264328011</v>
      </c>
      <c r="BD81">
        <v>1.1268558125278161</v>
      </c>
      <c r="BE81">
        <v>4907</v>
      </c>
      <c r="BF81">
        <v>4354.5943903793559</v>
      </c>
      <c r="BG81">
        <v>0.91758647212578681</v>
      </c>
      <c r="BH81">
        <v>4124</v>
      </c>
      <c r="BI81">
        <v>4494.399302166983</v>
      </c>
      <c r="BJ81">
        <v>1.4582266609250241</v>
      </c>
      <c r="BK81">
        <v>820</v>
      </c>
      <c r="BL81">
        <v>562.3268466918812</v>
      </c>
      <c r="BM81">
        <v>1.2242312220220679</v>
      </c>
      <c r="BN81">
        <v>764</v>
      </c>
      <c r="BO81">
        <v>624.06511634141953</v>
      </c>
      <c r="BP81">
        <v>1.779638844934603</v>
      </c>
      <c r="BQ81">
        <v>57</v>
      </c>
      <c r="BR81">
        <v>32.028970463439506</v>
      </c>
      <c r="BS81">
        <v>1.2224947003871121</v>
      </c>
      <c r="BT81">
        <v>46</v>
      </c>
      <c r="BU81">
        <v>37.627974980532663</v>
      </c>
    </row>
    <row r="82" spans="1:73" hidden="1" x14ac:dyDescent="0.45">
      <c r="A82" s="1">
        <v>129</v>
      </c>
      <c r="B82" s="20" t="s">
        <v>198</v>
      </c>
      <c r="C82" t="s">
        <v>193</v>
      </c>
      <c r="D82">
        <v>1.0375024842031071</v>
      </c>
      <c r="E82">
        <v>162</v>
      </c>
      <c r="F82">
        <v>156.14420443959739</v>
      </c>
      <c r="G82">
        <v>92</v>
      </c>
      <c r="H82">
        <f>(Table1[[#This Row],[xWins]]*3+Table1[[#This Row],[xDraws]])/Table1[[#This Row],[Matches]]</f>
        <v>1.6972196134738844</v>
      </c>
      <c r="I82">
        <f>Table1[[#This Row],[Wins]]*3+Table1[[#This Row],[Draws]]</f>
        <v>162</v>
      </c>
      <c r="J82">
        <f>Table1[[#This Row],[xWins]]*3+Table1[[#This Row],[xDraws]]</f>
        <v>156.14420443959736</v>
      </c>
      <c r="K82">
        <v>1.060109799153617</v>
      </c>
      <c r="L82">
        <v>0.90755420653844288</v>
      </c>
      <c r="M82">
        <v>0.97855911599431056</v>
      </c>
      <c r="N82">
        <v>47</v>
      </c>
      <c r="O82">
        <v>21</v>
      </c>
      <c r="P82">
        <v>24</v>
      </c>
      <c r="Q82">
        <v>44.335030236985297</v>
      </c>
      <c r="R82">
        <v>23.139113728641469</v>
      </c>
      <c r="S82">
        <v>24.525856034373231</v>
      </c>
      <c r="T82">
        <v>53</v>
      </c>
      <c r="U82">
        <v>41.861607328653633</v>
      </c>
      <c r="V82">
        <v>10.2377902685005</v>
      </c>
      <c r="W82">
        <v>0.90060240284586257</v>
      </c>
      <c r="X82">
        <v>1.072218049421571</v>
      </c>
      <c r="Y82">
        <v>0.99098501529335914</v>
      </c>
      <c r="Z82">
        <f>Table1[[#This Row],[xGoalsF]]/Table1[[#This Row],[Matches]]</f>
        <v>1.540893584038038</v>
      </c>
      <c r="AA82">
        <f>Table1[[#This Row],[xGoalsA]]/Table1[[#This Row],[Matches]]</f>
        <v>1.0858761130744115</v>
      </c>
      <c r="AB82">
        <v>152</v>
      </c>
      <c r="AC82">
        <v>141.7622097314995</v>
      </c>
      <c r="AD82">
        <v>99</v>
      </c>
      <c r="AE82">
        <v>99.900602402845863</v>
      </c>
      <c r="AF82">
        <f>Table1[[#This Row],[SHGoalsF]]/Table1[[#This Row],[xSHGoalsF]]</f>
        <v>0.95466624097829633</v>
      </c>
      <c r="AG82">
        <v>76</v>
      </c>
      <c r="AH82">
        <v>79.608974045336339</v>
      </c>
      <c r="AI82">
        <f>Table1[[#This Row],[SHGoalsA]]/Table1[[#This Row],[xSHGoalsA]]</f>
        <v>0.94626546726456129</v>
      </c>
      <c r="AJ82">
        <v>-53</v>
      </c>
      <c r="AK82">
        <v>-56.009652506088983</v>
      </c>
      <c r="AL82">
        <f>Table1[[#This Row],[HTGoalsF]]/Table1[[#This Row],[xHTGoalsF]]</f>
        <v>1.2227842872695278</v>
      </c>
      <c r="AM82">
        <v>76</v>
      </c>
      <c r="AN82">
        <v>62.153235686163157</v>
      </c>
      <c r="AO82">
        <f>Table1[[#This Row],[HTGoalsA]]/Table1[[#This Row],[xHTGoalsA]]</f>
        <v>1.0480520496413079</v>
      </c>
      <c r="AP82">
        <v>46</v>
      </c>
      <c r="AQ82">
        <v>43.890949896756879</v>
      </c>
      <c r="AR82">
        <v>0.8841820407867621</v>
      </c>
      <c r="AS82">
        <v>1018</v>
      </c>
      <c r="AT82">
        <v>1151.346615335191</v>
      </c>
      <c r="AU82">
        <v>0.8358084233388331</v>
      </c>
      <c r="AV82">
        <v>790</v>
      </c>
      <c r="AW82">
        <v>945.19267566622432</v>
      </c>
      <c r="AX82">
        <v>0.99106443670112077</v>
      </c>
      <c r="AY82">
        <v>494</v>
      </c>
      <c r="AZ82">
        <v>498.45396697346888</v>
      </c>
      <c r="BA82">
        <v>0.87968800730053953</v>
      </c>
      <c r="BB82">
        <v>346</v>
      </c>
      <c r="BC82">
        <v>393.32126518554588</v>
      </c>
      <c r="BD82">
        <v>0.85119965586720392</v>
      </c>
      <c r="BE82">
        <v>1004</v>
      </c>
      <c r="BF82">
        <v>1179.511755061887</v>
      </c>
      <c r="BG82">
        <v>0.70869068052257178</v>
      </c>
      <c r="BH82">
        <v>862</v>
      </c>
      <c r="BI82">
        <v>1216.327551202425</v>
      </c>
      <c r="BJ82">
        <v>0.8277775475465885</v>
      </c>
      <c r="BK82">
        <v>125</v>
      </c>
      <c r="BL82">
        <v>151.00675340915171</v>
      </c>
      <c r="BM82">
        <v>0.83305394442630554</v>
      </c>
      <c r="BN82">
        <v>141</v>
      </c>
      <c r="BO82">
        <v>169.2567461487763</v>
      </c>
      <c r="BP82">
        <v>1.257867645561993</v>
      </c>
      <c r="BQ82">
        <v>11</v>
      </c>
      <c r="BR82">
        <v>8.7449582146501577</v>
      </c>
      <c r="BS82">
        <v>1.2456958068223349</v>
      </c>
      <c r="BT82">
        <v>13</v>
      </c>
      <c r="BU82">
        <v>10.4359346228851</v>
      </c>
    </row>
    <row r="83" spans="1:73" hidden="1" x14ac:dyDescent="0.45">
      <c r="A83" s="1">
        <v>201</v>
      </c>
      <c r="B83" s="21" t="s">
        <v>272</v>
      </c>
      <c r="C83" s="28" t="s">
        <v>258</v>
      </c>
      <c r="D83">
        <v>1.03320138669254</v>
      </c>
      <c r="E83">
        <v>525</v>
      </c>
      <c r="F83">
        <v>508.12939932322172</v>
      </c>
      <c r="G83">
        <v>340</v>
      </c>
      <c r="H83">
        <f>(Table1[[#This Row],[xWins]]*3+Table1[[#This Row],[xDraws]])/Table1[[#This Row],[Matches]]</f>
        <v>1.494498233303593</v>
      </c>
      <c r="I83">
        <f>Table1[[#This Row],[Wins]]*3+Table1[[#This Row],[Draws]]</f>
        <v>525</v>
      </c>
      <c r="J83">
        <f>Table1[[#This Row],[xWins]]*3+Table1[[#This Row],[xDraws]]</f>
        <v>508.12939932322161</v>
      </c>
      <c r="K83">
        <v>1.027007194390209</v>
      </c>
      <c r="L83">
        <v>1.064224928191005</v>
      </c>
      <c r="M83">
        <v>0.91908164829660033</v>
      </c>
      <c r="N83">
        <v>145</v>
      </c>
      <c r="O83">
        <v>90</v>
      </c>
      <c r="P83">
        <v>105</v>
      </c>
      <c r="Q83">
        <v>141.18693694847431</v>
      </c>
      <c r="R83">
        <v>84.568588477798727</v>
      </c>
      <c r="S83">
        <v>114.2444745737269</v>
      </c>
      <c r="T83">
        <v>109</v>
      </c>
      <c r="U83">
        <v>63.326098196339103</v>
      </c>
      <c r="V83">
        <v>47.18857346462471</v>
      </c>
      <c r="W83">
        <v>-1.5146716609638129</v>
      </c>
      <c r="X83">
        <v>1.0965373780213989</v>
      </c>
      <c r="Y83">
        <v>1.003559868131944</v>
      </c>
      <c r="Z83">
        <f>Table1[[#This Row],[xGoalsF]]/Table1[[#This Row],[Matches]]</f>
        <v>1.4376806662805155</v>
      </c>
      <c r="AA83">
        <f>Table1[[#This Row],[xGoalsA]]/Table1[[#This Row],[Matches]]</f>
        <v>1.2514274362912829</v>
      </c>
      <c r="AB83">
        <v>536</v>
      </c>
      <c r="AC83">
        <v>488.81142653537529</v>
      </c>
      <c r="AD83">
        <v>427</v>
      </c>
      <c r="AE83">
        <v>425.48532833903619</v>
      </c>
      <c r="AF83">
        <f>Table1[[#This Row],[SHGoalsF]]/Table1[[#This Row],[xSHGoalsF]]</f>
        <v>1.1098251627494076</v>
      </c>
      <c r="AG83">
        <v>304</v>
      </c>
      <c r="AH83">
        <v>273.91701882744348</v>
      </c>
      <c r="AI83">
        <f>Table1[[#This Row],[SHGoalsA]]/Table1[[#This Row],[xSHGoalsA]]</f>
        <v>1.0015645697668973</v>
      </c>
      <c r="AJ83">
        <v>-239</v>
      </c>
      <c r="AK83">
        <v>-238.62665195477561</v>
      </c>
      <c r="AL83">
        <f>Table1[[#This Row],[HTGoalsF]]/Table1[[#This Row],[xHTGoalsF]]</f>
        <v>1.0795999880802711</v>
      </c>
      <c r="AM83">
        <v>232</v>
      </c>
      <c r="AN83">
        <v>214.89440770793169</v>
      </c>
      <c r="AO83">
        <f>Table1[[#This Row],[HTGoalsA]]/Table1[[#This Row],[xHTGoalsA]]</f>
        <v>1.0061079508740196</v>
      </c>
      <c r="AP83">
        <v>188</v>
      </c>
      <c r="AQ83">
        <v>186.8586763842606</v>
      </c>
      <c r="AR83">
        <v>1.080081800133299</v>
      </c>
      <c r="AS83">
        <v>4414</v>
      </c>
      <c r="AT83">
        <v>4086.727504764217</v>
      </c>
      <c r="AU83">
        <v>1.0396302768181189</v>
      </c>
      <c r="AV83">
        <v>3917</v>
      </c>
      <c r="AW83">
        <v>3767.6855775962272</v>
      </c>
      <c r="AX83">
        <v>1.0167914364733259</v>
      </c>
      <c r="AY83">
        <v>1773</v>
      </c>
      <c r="AZ83">
        <v>1743.720429186081</v>
      </c>
      <c r="BA83">
        <v>0.92333858553478054</v>
      </c>
      <c r="BB83">
        <v>1463</v>
      </c>
      <c r="BC83">
        <v>1584.4675213617959</v>
      </c>
      <c r="BD83">
        <v>1.136057106805201</v>
      </c>
      <c r="BE83">
        <v>4984</v>
      </c>
      <c r="BF83">
        <v>4387.1034036448355</v>
      </c>
      <c r="BG83">
        <v>1.12837756383336</v>
      </c>
      <c r="BH83">
        <v>5016</v>
      </c>
      <c r="BI83">
        <v>4445.3205742229447</v>
      </c>
      <c r="BJ83">
        <v>1.277232524066471</v>
      </c>
      <c r="BK83">
        <v>741</v>
      </c>
      <c r="BL83">
        <v>580.1606097852831</v>
      </c>
      <c r="BM83">
        <v>1.3506352678214839</v>
      </c>
      <c r="BN83">
        <v>812</v>
      </c>
      <c r="BO83">
        <v>601.19857621496953</v>
      </c>
      <c r="BP83">
        <v>1.6926475348310079</v>
      </c>
      <c r="BQ83">
        <v>57</v>
      </c>
      <c r="BR83">
        <v>33.675055690605312</v>
      </c>
      <c r="BS83">
        <v>1.1234707352863931</v>
      </c>
      <c r="BT83">
        <v>40</v>
      </c>
      <c r="BU83">
        <v>35.603953662222693</v>
      </c>
    </row>
    <row r="84" spans="1:73" hidden="1" x14ac:dyDescent="0.45">
      <c r="A84" s="1">
        <v>260</v>
      </c>
      <c r="B84" s="20" t="s">
        <v>333</v>
      </c>
      <c r="C84" s="24" t="s">
        <v>320</v>
      </c>
      <c r="D84">
        <v>1.050102565860789</v>
      </c>
      <c r="E84">
        <v>117</v>
      </c>
      <c r="F84">
        <v>111.41768795136009</v>
      </c>
      <c r="G84">
        <v>66</v>
      </c>
      <c r="H84">
        <f>(Table1[[#This Row],[xWins]]*3+Table1[[#This Row],[xDraws]])/Table1[[#This Row],[Matches]]</f>
        <v>1.6881467871418201</v>
      </c>
      <c r="I84">
        <f>Table1[[#This Row],[Wins]]*3+Table1[[#This Row],[Draws]]</f>
        <v>117</v>
      </c>
      <c r="J84">
        <f>Table1[[#This Row],[xWins]]*3+Table1[[#This Row],[xDraws]]</f>
        <v>111.41768795136012</v>
      </c>
      <c r="K84">
        <v>1.104666372129945</v>
      </c>
      <c r="L84">
        <v>0.78607629703383108</v>
      </c>
      <c r="M84">
        <v>1.0533255841894089</v>
      </c>
      <c r="N84">
        <v>34</v>
      </c>
      <c r="O84">
        <v>15</v>
      </c>
      <c r="P84">
        <v>17</v>
      </c>
      <c r="Q84">
        <v>30.77852359572006</v>
      </c>
      <c r="R84">
        <v>19.082117164199939</v>
      </c>
      <c r="S84">
        <v>16.139359240080001</v>
      </c>
      <c r="T84">
        <v>30</v>
      </c>
      <c r="U84">
        <v>30.852643769256641</v>
      </c>
      <c r="V84">
        <v>-5.719111302145734</v>
      </c>
      <c r="W84">
        <v>4.8664675328890894</v>
      </c>
      <c r="X84">
        <v>0.94377544957940374</v>
      </c>
      <c r="Y84">
        <v>0.93132905163319213</v>
      </c>
      <c r="Z84">
        <f>Table1[[#This Row],[xGoalsF]]/Table1[[#This Row],[Matches]]</f>
        <v>1.5411986560931168</v>
      </c>
      <c r="AA84">
        <f>Table1[[#This Row],[xGoalsA]]/Table1[[#This Row],[Matches]]</f>
        <v>1.0737343565589257</v>
      </c>
      <c r="AB84">
        <v>96</v>
      </c>
      <c r="AC84">
        <v>101.71911130214571</v>
      </c>
      <c r="AD84">
        <v>66</v>
      </c>
      <c r="AE84">
        <v>70.866467532889089</v>
      </c>
      <c r="AF84">
        <f>Table1[[#This Row],[SHGoalsF]]/Table1[[#This Row],[xSHGoalsF]]</f>
        <v>0.77025008885271462</v>
      </c>
      <c r="AG84">
        <v>44</v>
      </c>
      <c r="AH84">
        <v>57.124303699254199</v>
      </c>
      <c r="AI84">
        <f>Table1[[#This Row],[SHGoalsA]]/Table1[[#This Row],[xSHGoalsA]]</f>
        <v>0.98416630231940327</v>
      </c>
      <c r="AJ84">
        <v>-39</v>
      </c>
      <c r="AK84">
        <v>-39.627449048080557</v>
      </c>
      <c r="AL84">
        <f>Table1[[#This Row],[HTGoalsF]]/Table1[[#This Row],[xHTGoalsF]]</f>
        <v>1.1660550363407847</v>
      </c>
      <c r="AM84">
        <v>52</v>
      </c>
      <c r="AN84">
        <v>44.594807602891542</v>
      </c>
      <c r="AO84">
        <f>Table1[[#This Row],[HTGoalsA]]/Table1[[#This Row],[xHTGoalsA]]</f>
        <v>0.86430372366308639</v>
      </c>
      <c r="AP84">
        <v>27</v>
      </c>
      <c r="AQ84">
        <v>31.239018484808529</v>
      </c>
      <c r="AR84">
        <v>0.90592097432377172</v>
      </c>
      <c r="AS84">
        <v>749</v>
      </c>
      <c r="AT84">
        <v>826.7829327597741</v>
      </c>
      <c r="AU84">
        <v>0.94465317140687444</v>
      </c>
      <c r="AV84">
        <v>638</v>
      </c>
      <c r="AW84">
        <v>675.38014936193451</v>
      </c>
      <c r="AX84">
        <v>0.76746817490500596</v>
      </c>
      <c r="AY84">
        <v>274</v>
      </c>
      <c r="AZ84">
        <v>357.01806141201178</v>
      </c>
      <c r="BA84">
        <v>0.73945158854359105</v>
      </c>
      <c r="BB84">
        <v>207</v>
      </c>
      <c r="BC84">
        <v>279.93719021917718</v>
      </c>
      <c r="BD84">
        <v>1.0788110304774501</v>
      </c>
      <c r="BE84">
        <v>916</v>
      </c>
      <c r="BF84">
        <v>849.08290156674184</v>
      </c>
      <c r="BG84">
        <v>1.061943772705912</v>
      </c>
      <c r="BH84">
        <v>929</v>
      </c>
      <c r="BI84">
        <v>874.8109117235449</v>
      </c>
      <c r="BJ84">
        <v>1.2275350583357081</v>
      </c>
      <c r="BK84">
        <v>133</v>
      </c>
      <c r="BL84">
        <v>108.3472110200432</v>
      </c>
      <c r="BM84">
        <v>1.2683607717840419</v>
      </c>
      <c r="BN84">
        <v>155</v>
      </c>
      <c r="BO84">
        <v>122.2049778329089</v>
      </c>
      <c r="BP84">
        <v>1.11953988403461</v>
      </c>
      <c r="BQ84">
        <v>7</v>
      </c>
      <c r="BR84">
        <v>6.2525686666680631</v>
      </c>
      <c r="BS84">
        <v>1.4371499016730871</v>
      </c>
      <c r="BT84">
        <v>11</v>
      </c>
      <c r="BU84">
        <v>7.6540380284576646</v>
      </c>
    </row>
    <row r="85" spans="1:73" hidden="1" x14ac:dyDescent="0.45">
      <c r="A85" s="1">
        <v>478</v>
      </c>
      <c r="B85" s="20" t="s">
        <v>481</v>
      </c>
      <c r="C85" s="26" t="s">
        <v>475</v>
      </c>
      <c r="D85">
        <v>1.0090053604422791</v>
      </c>
      <c r="E85">
        <v>560</v>
      </c>
      <c r="F85">
        <v>555.00200688184077</v>
      </c>
      <c r="G85">
        <v>330</v>
      </c>
      <c r="H85">
        <f>(Table1[[#This Row],[xWins]]*3+Table1[[#This Row],[xDraws]])/Table1[[#This Row],[Matches]]</f>
        <v>1.6818242632783054</v>
      </c>
      <c r="I85">
        <f>Table1[[#This Row],[Wins]]*3+Table1[[#This Row],[Draws]]</f>
        <v>560</v>
      </c>
      <c r="J85">
        <f>Table1[[#This Row],[xWins]]*3+Table1[[#This Row],[xDraws]]</f>
        <v>555.00200688184077</v>
      </c>
      <c r="K85">
        <v>0.99688327429316126</v>
      </c>
      <c r="L85">
        <v>1.0755350750455159</v>
      </c>
      <c r="M85">
        <v>0.93209938162944173</v>
      </c>
      <c r="N85">
        <v>156</v>
      </c>
      <c r="O85">
        <v>92</v>
      </c>
      <c r="P85">
        <v>82</v>
      </c>
      <c r="Q85">
        <v>156.48772932880391</v>
      </c>
      <c r="R85">
        <v>85.538818895428989</v>
      </c>
      <c r="S85">
        <v>87.973451775767074</v>
      </c>
      <c r="T85">
        <v>134</v>
      </c>
      <c r="U85">
        <v>149.18464921987109</v>
      </c>
      <c r="V85">
        <v>-6.1099959154346379</v>
      </c>
      <c r="W85">
        <v>-9.074653304436481</v>
      </c>
      <c r="X85">
        <v>0.98813846369924119</v>
      </c>
      <c r="Y85">
        <v>1.024799193022248</v>
      </c>
      <c r="Z85">
        <f>Table1[[#This Row],[xGoalsF]]/Table1[[#This Row],[Matches]]</f>
        <v>1.5609393815619232</v>
      </c>
      <c r="AA85">
        <f>Table1[[#This Row],[xGoalsA]]/Table1[[#This Row],[Matches]]</f>
        <v>1.1088646869562531</v>
      </c>
      <c r="AB85">
        <v>509</v>
      </c>
      <c r="AC85">
        <v>515.10999591543464</v>
      </c>
      <c r="AD85">
        <v>375</v>
      </c>
      <c r="AE85">
        <v>365.92534669556352</v>
      </c>
      <c r="AF85">
        <f>Table1[[#This Row],[SHGoalsF]]/Table1[[#This Row],[xSHGoalsF]]</f>
        <v>1.0297545598723368</v>
      </c>
      <c r="AG85">
        <v>298</v>
      </c>
      <c r="AH85">
        <v>289.38934733820878</v>
      </c>
      <c r="AI85">
        <f>Table1[[#This Row],[SHGoalsA]]/Table1[[#This Row],[xSHGoalsA]]</f>
        <v>1.0696463193418679</v>
      </c>
      <c r="AJ85">
        <v>-219</v>
      </c>
      <c r="AK85">
        <v>-204.74057269205241</v>
      </c>
      <c r="AL85">
        <f>Table1[[#This Row],[HTGoalsF]]/Table1[[#This Row],[xHTGoalsF]]</f>
        <v>0.93478377512197552</v>
      </c>
      <c r="AM85">
        <v>211</v>
      </c>
      <c r="AN85">
        <v>225.72064857722589</v>
      </c>
      <c r="AO85">
        <f>Table1[[#This Row],[HTGoalsA]]/Table1[[#This Row],[xHTGoalsA]]</f>
        <v>0.96783335128541259</v>
      </c>
      <c r="AP85">
        <v>156</v>
      </c>
      <c r="AQ85">
        <v>161.18477400351111</v>
      </c>
      <c r="AR85">
        <v>1.0667344576103419</v>
      </c>
      <c r="AS85">
        <v>4437</v>
      </c>
      <c r="AT85">
        <v>4159.423151980669</v>
      </c>
      <c r="AU85">
        <v>1.0350207521991339</v>
      </c>
      <c r="AV85">
        <v>3553</v>
      </c>
      <c r="AW85">
        <v>3432.7814127889251</v>
      </c>
      <c r="AX85">
        <v>0.87587085928205433</v>
      </c>
      <c r="AY85">
        <v>1568</v>
      </c>
      <c r="AZ85">
        <v>1790.2182535051791</v>
      </c>
      <c r="BA85">
        <v>0.85109441343742687</v>
      </c>
      <c r="BB85">
        <v>1210</v>
      </c>
      <c r="BC85">
        <v>1421.6989101279769</v>
      </c>
      <c r="BD85">
        <v>1.0508039781862371</v>
      </c>
      <c r="BE85">
        <v>4444</v>
      </c>
      <c r="BF85">
        <v>4229.1427252404064</v>
      </c>
      <c r="BG85">
        <v>1.0191879342616419</v>
      </c>
      <c r="BH85">
        <v>4434</v>
      </c>
      <c r="BI85">
        <v>4350.5224610142632</v>
      </c>
      <c r="BJ85">
        <v>1.17118574691662</v>
      </c>
      <c r="BK85">
        <v>635</v>
      </c>
      <c r="BL85">
        <v>542.18555995218003</v>
      </c>
      <c r="BM85">
        <v>0.8868786083188247</v>
      </c>
      <c r="BN85">
        <v>537</v>
      </c>
      <c r="BO85">
        <v>605.49436525246915</v>
      </c>
      <c r="BP85">
        <v>1.4201273512049979</v>
      </c>
      <c r="BQ85">
        <v>44</v>
      </c>
      <c r="BR85">
        <v>30.98313680295319</v>
      </c>
      <c r="BS85">
        <v>0.62020453894382876</v>
      </c>
      <c r="BT85">
        <v>23</v>
      </c>
      <c r="BU85">
        <v>37.084539947365791</v>
      </c>
    </row>
    <row r="86" spans="1:73" hidden="1" x14ac:dyDescent="0.45">
      <c r="A86" s="1">
        <v>57</v>
      </c>
      <c r="B86" s="20" t="s">
        <v>123</v>
      </c>
      <c r="C86" s="24" t="s">
        <v>117</v>
      </c>
      <c r="D86">
        <v>0.94139693188470741</v>
      </c>
      <c r="E86">
        <v>201</v>
      </c>
      <c r="F86">
        <v>213.51248680786691</v>
      </c>
      <c r="G86">
        <v>127</v>
      </c>
      <c r="H86">
        <f>(Table1[[#This Row],[xWins]]*3+Table1[[#This Row],[xDraws]])/Table1[[#This Row],[Matches]]</f>
        <v>1.6812006835265112</v>
      </c>
      <c r="I86">
        <f>Table1[[#This Row],[Wins]]*3+Table1[[#This Row],[Draws]]</f>
        <v>201</v>
      </c>
      <c r="J86">
        <f>Table1[[#This Row],[xWins]]*3+Table1[[#This Row],[xDraws]]</f>
        <v>213.51248680786694</v>
      </c>
      <c r="K86">
        <v>0.87605944582509176</v>
      </c>
      <c r="L86">
        <v>1.363944984458507</v>
      </c>
      <c r="M86">
        <v>0.92474685791980948</v>
      </c>
      <c r="N86">
        <v>54</v>
      </c>
      <c r="O86">
        <v>39</v>
      </c>
      <c r="P86">
        <v>34</v>
      </c>
      <c r="Q86">
        <v>61.63965271687885</v>
      </c>
      <c r="R86">
        <v>28.593528657230401</v>
      </c>
      <c r="S86">
        <v>36.76681862589075</v>
      </c>
      <c r="T86">
        <v>41</v>
      </c>
      <c r="U86">
        <v>53.641367279686847</v>
      </c>
      <c r="V86">
        <v>19.764274903837361</v>
      </c>
      <c r="W86">
        <v>-32.405642183524208</v>
      </c>
      <c r="X86">
        <v>1.0987050382460259</v>
      </c>
      <c r="Y86">
        <v>1.2210565445096691</v>
      </c>
      <c r="Z86">
        <f>Table1[[#This Row],[xGoalsF]]/Table1[[#This Row],[Matches]]</f>
        <v>1.5766592527256897</v>
      </c>
      <c r="AA86">
        <f>Table1[[#This Row],[xGoalsA]]/Table1[[#This Row],[Matches]]</f>
        <v>1.1542862820194943</v>
      </c>
      <c r="AB86">
        <v>220</v>
      </c>
      <c r="AC86">
        <v>200.23572509616261</v>
      </c>
      <c r="AD86">
        <v>179</v>
      </c>
      <c r="AE86">
        <v>146.59435781647579</v>
      </c>
      <c r="AF86">
        <f>Table1[[#This Row],[SHGoalsF]]/Table1[[#This Row],[xSHGoalsF]]</f>
        <v>1.1209610064541764</v>
      </c>
      <c r="AG86">
        <v>126</v>
      </c>
      <c r="AH86">
        <v>112.4035530892936</v>
      </c>
      <c r="AI86">
        <f>Table1[[#This Row],[SHGoalsA]]/Table1[[#This Row],[xSHGoalsA]]</f>
        <v>1.2033417337807817</v>
      </c>
      <c r="AJ86">
        <v>-99</v>
      </c>
      <c r="AK86">
        <v>-82.270893812476459</v>
      </c>
      <c r="AL86">
        <f>Table1[[#This Row],[HTGoalsF]]/Table1[[#This Row],[xHTGoalsF]]</f>
        <v>1.0702228790681463</v>
      </c>
      <c r="AM86">
        <v>94</v>
      </c>
      <c r="AN86">
        <v>87.832172006869015</v>
      </c>
      <c r="AO86">
        <f>Table1[[#This Row],[HTGoalsA]]/Table1[[#This Row],[xHTGoalsA]]</f>
        <v>1.2437141133292506</v>
      </c>
      <c r="AP86">
        <v>80</v>
      </c>
      <c r="AQ86">
        <v>64.323464003999334</v>
      </c>
      <c r="AR86">
        <v>1.1592200196958009</v>
      </c>
      <c r="AS86">
        <v>1868</v>
      </c>
      <c r="AT86">
        <v>1611.4283468725771</v>
      </c>
      <c r="AU86">
        <v>1.1091805686302501</v>
      </c>
      <c r="AV86">
        <v>1494</v>
      </c>
      <c r="AW86">
        <v>1346.94029290918</v>
      </c>
      <c r="AX86">
        <v>0.95062351087807784</v>
      </c>
      <c r="AY86">
        <v>656</v>
      </c>
      <c r="AZ86">
        <v>690.07340181820439</v>
      </c>
      <c r="BA86">
        <v>0.93179371129443689</v>
      </c>
      <c r="BB86">
        <v>518</v>
      </c>
      <c r="BC86">
        <v>555.91703798944991</v>
      </c>
      <c r="BD86">
        <v>0.88468374954999474</v>
      </c>
      <c r="BE86">
        <v>1435</v>
      </c>
      <c r="BF86">
        <v>1622.048557724645</v>
      </c>
      <c r="BG86">
        <v>0.85162561459355923</v>
      </c>
      <c r="BH86">
        <v>1418</v>
      </c>
      <c r="BI86">
        <v>1665.0509046475131</v>
      </c>
      <c r="BJ86">
        <v>0.86538464995084874</v>
      </c>
      <c r="BK86">
        <v>182</v>
      </c>
      <c r="BL86">
        <v>210.311102710612</v>
      </c>
      <c r="BM86">
        <v>0.88518219483320815</v>
      </c>
      <c r="BN86">
        <v>205</v>
      </c>
      <c r="BO86">
        <v>231.59074052390699</v>
      </c>
      <c r="BP86">
        <v>1.1147234594789071</v>
      </c>
      <c r="BQ86">
        <v>13</v>
      </c>
      <c r="BR86">
        <v>11.66208523688649</v>
      </c>
      <c r="BS86">
        <v>0.49935881108552538</v>
      </c>
      <c r="BT86">
        <v>7</v>
      </c>
      <c r="BU86">
        <v>14.017976342067801</v>
      </c>
    </row>
    <row r="87" spans="1:73" hidden="1" x14ac:dyDescent="0.45">
      <c r="A87" s="1">
        <v>533</v>
      </c>
      <c r="B87" s="20" t="s">
        <v>65</v>
      </c>
      <c r="C87" t="s">
        <v>520</v>
      </c>
      <c r="D87">
        <v>1.076486826101847</v>
      </c>
      <c r="E87">
        <v>83</v>
      </c>
      <c r="F87">
        <v>77.102662092538552</v>
      </c>
      <c r="G87">
        <v>46</v>
      </c>
      <c r="H87">
        <f>(Table1[[#This Row],[xWins]]*3+Table1[[#This Row],[xDraws]])/Table1[[#This Row],[Matches]]</f>
        <v>1.6761448280986642</v>
      </c>
      <c r="I87">
        <f>Table1[[#This Row],[Wins]]*3+Table1[[#This Row],[Draws]]</f>
        <v>83</v>
      </c>
      <c r="J87">
        <f>Table1[[#This Row],[xWins]]*3+Table1[[#This Row],[xDraws]]</f>
        <v>77.102662092538552</v>
      </c>
      <c r="K87">
        <v>1.108111090999397</v>
      </c>
      <c r="L87">
        <v>0.90704987877066134</v>
      </c>
      <c r="M87">
        <v>0.90058414943147513</v>
      </c>
      <c r="N87">
        <v>24</v>
      </c>
      <c r="O87">
        <v>11</v>
      </c>
      <c r="P87">
        <v>11</v>
      </c>
      <c r="Q87">
        <v>21.658478283395389</v>
      </c>
      <c r="R87">
        <v>12.12722724235239</v>
      </c>
      <c r="S87">
        <v>12.21429447425222</v>
      </c>
      <c r="T87">
        <v>23</v>
      </c>
      <c r="U87">
        <v>20.05594840714981</v>
      </c>
      <c r="V87">
        <v>5.849158028568894</v>
      </c>
      <c r="W87">
        <v>-2.9051064357187069</v>
      </c>
      <c r="X87">
        <v>1.0833797266603149</v>
      </c>
      <c r="Y87">
        <v>1.0579920672351739</v>
      </c>
      <c r="Z87">
        <f>Table1[[#This Row],[xGoalsF]]/Table1[[#This Row],[Matches]]</f>
        <v>1.5250183037267633</v>
      </c>
      <c r="AA87">
        <f>Table1[[#This Row],[xGoalsA]]/Table1[[#This Row],[Matches]]</f>
        <v>1.0890194253104628</v>
      </c>
      <c r="AB87">
        <v>76</v>
      </c>
      <c r="AC87">
        <v>70.150841971431106</v>
      </c>
      <c r="AD87">
        <v>53</v>
      </c>
      <c r="AE87">
        <v>50.094893564281293</v>
      </c>
      <c r="AF87">
        <f>Table1[[#This Row],[SHGoalsF]]/Table1[[#This Row],[xSHGoalsF]]</f>
        <v>1.1708099838005845</v>
      </c>
      <c r="AG87">
        <v>46</v>
      </c>
      <c r="AH87">
        <v>39.28903975577547</v>
      </c>
      <c r="AI87">
        <f>Table1[[#This Row],[SHGoalsA]]/Table1[[#This Row],[xSHGoalsA]]</f>
        <v>0.96561500000505096</v>
      </c>
      <c r="AJ87">
        <v>-27</v>
      </c>
      <c r="AK87">
        <v>-27.961454616859481</v>
      </c>
      <c r="AL87">
        <f>Table1[[#This Row],[HTGoalsF]]/Table1[[#This Row],[xHTGoalsF]]</f>
        <v>0.97207544103764421</v>
      </c>
      <c r="AM87">
        <v>30</v>
      </c>
      <c r="AN87">
        <v>30.86180221565564</v>
      </c>
      <c r="AO87">
        <f>Table1[[#This Row],[HTGoalsA]]/Table1[[#This Row],[xHTGoalsA]]</f>
        <v>1.1746931898727191</v>
      </c>
      <c r="AP87">
        <v>26</v>
      </c>
      <c r="AQ87">
        <v>22.133438947421809</v>
      </c>
      <c r="AR87">
        <v>1.0125459665198699</v>
      </c>
      <c r="AS87">
        <v>579</v>
      </c>
      <c r="AT87">
        <v>571.8258915099218</v>
      </c>
      <c r="AU87">
        <v>0.88439365070499232</v>
      </c>
      <c r="AV87">
        <v>419</v>
      </c>
      <c r="AW87">
        <v>473.77092730821289</v>
      </c>
      <c r="AX87">
        <v>1.226949024877011</v>
      </c>
      <c r="AY87">
        <v>303</v>
      </c>
      <c r="AZ87">
        <v>246.9540248669847</v>
      </c>
      <c r="BA87">
        <v>0.97236329482969641</v>
      </c>
      <c r="BB87">
        <v>192</v>
      </c>
      <c r="BC87">
        <v>197.45706262352039</v>
      </c>
      <c r="BD87">
        <v>0.67486802257145595</v>
      </c>
      <c r="BE87">
        <v>399</v>
      </c>
      <c r="BF87">
        <v>591.22670900850596</v>
      </c>
      <c r="BG87">
        <v>0.7716312538204857</v>
      </c>
      <c r="BH87">
        <v>468</v>
      </c>
      <c r="BI87">
        <v>606.50731509752552</v>
      </c>
      <c r="BJ87">
        <v>0.80763864911355632</v>
      </c>
      <c r="BK87">
        <v>61</v>
      </c>
      <c r="BL87">
        <v>75.528827238458746</v>
      </c>
      <c r="BM87">
        <v>0.75082131589386791</v>
      </c>
      <c r="BN87">
        <v>63</v>
      </c>
      <c r="BO87">
        <v>83.908113243957686</v>
      </c>
      <c r="BP87">
        <v>0.22939368748056641</v>
      </c>
      <c r="BQ87">
        <v>1</v>
      </c>
      <c r="BR87">
        <v>4.3593178652081139</v>
      </c>
      <c r="BS87">
        <v>0.94792931015911031</v>
      </c>
      <c r="BT87">
        <v>5</v>
      </c>
      <c r="BU87">
        <v>5.2746549203766557</v>
      </c>
    </row>
    <row r="88" spans="1:73" hidden="1" x14ac:dyDescent="0.45">
      <c r="A88" s="1">
        <v>402</v>
      </c>
      <c r="B88" s="20" t="s">
        <v>427</v>
      </c>
      <c r="C88" t="s">
        <v>396</v>
      </c>
      <c r="D88">
        <v>1.026357848669728</v>
      </c>
      <c r="E88">
        <v>79</v>
      </c>
      <c r="F88">
        <v>76.971204636270542</v>
      </c>
      <c r="G88">
        <v>46</v>
      </c>
      <c r="H88">
        <f>(Table1[[#This Row],[xWins]]*3+Table1[[#This Row],[xDraws]])/Table1[[#This Row],[Matches]]</f>
        <v>1.6732870573102292</v>
      </c>
      <c r="I88">
        <f>Table1[[#This Row],[Wins]]*3+Table1[[#This Row],[Draws]]</f>
        <v>79</v>
      </c>
      <c r="J88">
        <f>Table1[[#This Row],[xWins]]*3+Table1[[#This Row],[xDraws]]</f>
        <v>76.971204636270542</v>
      </c>
      <c r="K88">
        <v>1.1087945966239121</v>
      </c>
      <c r="L88">
        <v>0.58159710797763264</v>
      </c>
      <c r="M88">
        <v>1.2176263972545101</v>
      </c>
      <c r="N88">
        <v>24</v>
      </c>
      <c r="O88">
        <v>7</v>
      </c>
      <c r="P88">
        <v>15</v>
      </c>
      <c r="Q88">
        <v>21.645127125507148</v>
      </c>
      <c r="R88">
        <v>12.035823259749099</v>
      </c>
      <c r="S88">
        <v>12.319049614743751</v>
      </c>
      <c r="T88">
        <v>15</v>
      </c>
      <c r="U88">
        <v>19.18648275448021</v>
      </c>
      <c r="V88">
        <v>4.661483101309102</v>
      </c>
      <c r="W88">
        <v>-8.8479658557893117</v>
      </c>
      <c r="X88">
        <v>1.06722790318864</v>
      </c>
      <c r="Y88">
        <v>1.176422871111215</v>
      </c>
      <c r="Z88">
        <f>Table1[[#This Row],[xGoalsF]]/Table1[[#This Row],[Matches]]</f>
        <v>1.5073590630150195</v>
      </c>
      <c r="AA88">
        <f>Table1[[#This Row],[xGoalsA]]/Table1[[#This Row],[Matches]]</f>
        <v>1.0902616118306672</v>
      </c>
      <c r="AB88">
        <v>74</v>
      </c>
      <c r="AC88">
        <v>69.338516898690898</v>
      </c>
      <c r="AD88">
        <v>59</v>
      </c>
      <c r="AE88">
        <v>50.152034144210688</v>
      </c>
      <c r="AF88">
        <f>Table1[[#This Row],[SHGoalsF]]/Table1[[#This Row],[xSHGoalsF]]</f>
        <v>1.1811439195148983</v>
      </c>
      <c r="AG88">
        <v>46</v>
      </c>
      <c r="AH88">
        <v>38.945296369042332</v>
      </c>
      <c r="AI88">
        <f>Table1[[#This Row],[SHGoalsA]]/Table1[[#This Row],[xSHGoalsA]]</f>
        <v>1.1379095033005564</v>
      </c>
      <c r="AJ88">
        <v>-32</v>
      </c>
      <c r="AK88">
        <v>-28.121744222350369</v>
      </c>
      <c r="AL88">
        <f>Table1[[#This Row],[HTGoalsF]]/Table1[[#This Row],[xHTGoalsF]]</f>
        <v>0.92125808032373591</v>
      </c>
      <c r="AM88">
        <v>28</v>
      </c>
      <c r="AN88">
        <v>30.39322052964857</v>
      </c>
      <c r="AO88">
        <f>Table1[[#This Row],[HTGoalsA]]/Table1[[#This Row],[xHTGoalsA]]</f>
        <v>1.2255853234690439</v>
      </c>
      <c r="AP88">
        <v>27</v>
      </c>
      <c r="AQ88">
        <v>22.030289921860319</v>
      </c>
      <c r="AR88">
        <v>0.96089321940655514</v>
      </c>
      <c r="AS88">
        <v>546</v>
      </c>
      <c r="AT88">
        <v>568.2213059399129</v>
      </c>
      <c r="AU88">
        <v>0.85742813377955351</v>
      </c>
      <c r="AV88">
        <v>407</v>
      </c>
      <c r="AW88">
        <v>474.67535058120751</v>
      </c>
      <c r="AX88">
        <v>1.198650684264418</v>
      </c>
      <c r="AY88">
        <v>294</v>
      </c>
      <c r="AZ88">
        <v>245.2757954085852</v>
      </c>
      <c r="BA88">
        <v>1.0629488681292409</v>
      </c>
      <c r="BB88">
        <v>210</v>
      </c>
      <c r="BC88">
        <v>197.56359529277631</v>
      </c>
      <c r="BD88">
        <v>0.78334942045536071</v>
      </c>
      <c r="BE88">
        <v>462</v>
      </c>
      <c r="BF88">
        <v>589.77512197741794</v>
      </c>
      <c r="BG88">
        <v>0.76165993535016574</v>
      </c>
      <c r="BH88">
        <v>462</v>
      </c>
      <c r="BI88">
        <v>606.56991205346776</v>
      </c>
      <c r="BJ88">
        <v>0.84621151835799646</v>
      </c>
      <c r="BK88">
        <v>64</v>
      </c>
      <c r="BL88">
        <v>75.631208759940677</v>
      </c>
      <c r="BM88">
        <v>0.94586242814316734</v>
      </c>
      <c r="BN88">
        <v>80</v>
      </c>
      <c r="BO88">
        <v>84.578896063192673</v>
      </c>
      <c r="BP88">
        <v>1.5875803770751771</v>
      </c>
      <c r="BQ88">
        <v>7</v>
      </c>
      <c r="BR88">
        <v>4.4092255743902591</v>
      </c>
      <c r="BS88">
        <v>0.1923341297738087</v>
      </c>
      <c r="BT88">
        <v>1</v>
      </c>
      <c r="BU88">
        <v>5.1992852291792051</v>
      </c>
    </row>
    <row r="89" spans="1:73" hidden="1" x14ac:dyDescent="0.45">
      <c r="A89" s="1">
        <v>553</v>
      </c>
      <c r="B89" s="20" t="s">
        <v>81</v>
      </c>
      <c r="C89" t="s">
        <v>520</v>
      </c>
      <c r="D89">
        <v>0.99159250688174172</v>
      </c>
      <c r="E89">
        <v>379</v>
      </c>
      <c r="F89">
        <v>382.21345700951321</v>
      </c>
      <c r="G89">
        <v>229</v>
      </c>
      <c r="H89">
        <f>(Table1[[#This Row],[xWins]]*3+Table1[[#This Row],[xDraws]])/Table1[[#This Row],[Matches]]</f>
        <v>1.6690543974214549</v>
      </c>
      <c r="I89">
        <f>Table1[[#This Row],[Wins]]*3+Table1[[#This Row],[Draws]]</f>
        <v>379</v>
      </c>
      <c r="J89">
        <f>Table1[[#This Row],[xWins]]*3+Table1[[#This Row],[xDraws]]</f>
        <v>382.21345700951315</v>
      </c>
      <c r="K89">
        <v>0.97034388619438172</v>
      </c>
      <c r="L89">
        <v>1.104189985450168</v>
      </c>
      <c r="M89">
        <v>0.94858756096369667</v>
      </c>
      <c r="N89">
        <v>104</v>
      </c>
      <c r="O89">
        <v>67</v>
      </c>
      <c r="P89">
        <v>58</v>
      </c>
      <c r="Q89">
        <v>107.1784977260798</v>
      </c>
      <c r="R89">
        <v>60.677963831273743</v>
      </c>
      <c r="S89">
        <v>61.143538442646431</v>
      </c>
      <c r="T89">
        <v>80</v>
      </c>
      <c r="U89">
        <v>98.093893149435843</v>
      </c>
      <c r="V89">
        <v>-22.685203139790019</v>
      </c>
      <c r="W89">
        <v>4.5913099903541763</v>
      </c>
      <c r="X89">
        <v>0.93475361351322961</v>
      </c>
      <c r="Y89">
        <v>0.98160468811782098</v>
      </c>
      <c r="Z89">
        <f>Table1[[#This Row],[xGoalsF]]/Table1[[#This Row],[Matches]]</f>
        <v>1.5182759962436245</v>
      </c>
      <c r="AA89">
        <f>Table1[[#This Row],[xGoalsA]]/Table1[[#This Row],[Matches]]</f>
        <v>1.0899183842373545</v>
      </c>
      <c r="AB89">
        <v>325</v>
      </c>
      <c r="AC89">
        <v>347.68520313979002</v>
      </c>
      <c r="AD89">
        <v>245</v>
      </c>
      <c r="AE89">
        <v>249.5913099903542</v>
      </c>
      <c r="AF89">
        <f>Table1[[#This Row],[SHGoalsF]]/Table1[[#This Row],[xSHGoalsF]]</f>
        <v>1.0331252249878551</v>
      </c>
      <c r="AG89">
        <v>202</v>
      </c>
      <c r="AH89">
        <v>195.52324840618871</v>
      </c>
      <c r="AI89">
        <f>Table1[[#This Row],[SHGoalsA]]/Table1[[#This Row],[xSHGoalsA]]</f>
        <v>1.0133336399465733</v>
      </c>
      <c r="AJ89">
        <v>-142</v>
      </c>
      <c r="AK89">
        <v>-140.13153654652851</v>
      </c>
      <c r="AL89">
        <f>Table1[[#This Row],[HTGoalsF]]/Table1[[#This Row],[xHTGoalsF]]</f>
        <v>0.80834923693864946</v>
      </c>
      <c r="AM89">
        <v>123</v>
      </c>
      <c r="AN89">
        <v>152.16195473360139</v>
      </c>
      <c r="AO89">
        <f>Table1[[#This Row],[HTGoalsA]]/Table1[[#This Row],[xHTGoalsA]]</f>
        <v>0.94098495510644531</v>
      </c>
      <c r="AP89">
        <v>103</v>
      </c>
      <c r="AQ89">
        <v>109.4597734438257</v>
      </c>
      <c r="AR89">
        <v>0.91235637139900916</v>
      </c>
      <c r="AS89">
        <v>2593</v>
      </c>
      <c r="AT89">
        <v>2842.0911841980001</v>
      </c>
      <c r="AU89">
        <v>0.89956314221022826</v>
      </c>
      <c r="AV89">
        <v>2127</v>
      </c>
      <c r="AW89">
        <v>2364.4810466266522</v>
      </c>
      <c r="AX89">
        <v>0.88586837431158061</v>
      </c>
      <c r="AY89">
        <v>1087</v>
      </c>
      <c r="AZ89">
        <v>1227.0445943447539</v>
      </c>
      <c r="BA89">
        <v>0.85644638067868895</v>
      </c>
      <c r="BB89">
        <v>841</v>
      </c>
      <c r="BC89">
        <v>981.96456774509511</v>
      </c>
      <c r="BD89">
        <v>0.85789854169763535</v>
      </c>
      <c r="BE89">
        <v>2525</v>
      </c>
      <c r="BF89">
        <v>2943.2384801627641</v>
      </c>
      <c r="BG89">
        <v>0.91386034152085793</v>
      </c>
      <c r="BH89">
        <v>2768</v>
      </c>
      <c r="BI89">
        <v>3028.909204434301</v>
      </c>
      <c r="BJ89">
        <v>0.89047647555327591</v>
      </c>
      <c r="BK89">
        <v>337</v>
      </c>
      <c r="BL89">
        <v>378.44907670425908</v>
      </c>
      <c r="BM89">
        <v>0.94874243219532395</v>
      </c>
      <c r="BN89">
        <v>400</v>
      </c>
      <c r="BO89">
        <v>421.61074115176638</v>
      </c>
      <c r="BP89">
        <v>0.45921056541934968</v>
      </c>
      <c r="BQ89">
        <v>10</v>
      </c>
      <c r="BR89">
        <v>21.776502443640489</v>
      </c>
      <c r="BS89">
        <v>1.117524510909242</v>
      </c>
      <c r="BT89">
        <v>29</v>
      </c>
      <c r="BU89">
        <v>25.950213813569938</v>
      </c>
    </row>
    <row r="90" spans="1:73" hidden="1" x14ac:dyDescent="0.45">
      <c r="A90" s="1">
        <v>364</v>
      </c>
      <c r="B90" s="20" t="s">
        <v>232</v>
      </c>
      <c r="C90" t="s">
        <v>396</v>
      </c>
      <c r="D90">
        <v>1.042912061303563</v>
      </c>
      <c r="E90">
        <v>160</v>
      </c>
      <c r="F90">
        <v>153.41657838342749</v>
      </c>
      <c r="G90">
        <v>92</v>
      </c>
      <c r="H90">
        <f>(Table1[[#This Row],[xWins]]*3+Table1[[#This Row],[xDraws]])/Table1[[#This Row],[Matches]]</f>
        <v>1.6675715041676908</v>
      </c>
      <c r="I90">
        <f>Table1[[#This Row],[Wins]]*3+Table1[[#This Row],[Draws]]</f>
        <v>160</v>
      </c>
      <c r="J90">
        <f>Table1[[#This Row],[xWins]]*3+Table1[[#This Row],[xDraws]]</f>
        <v>153.41657838342755</v>
      </c>
      <c r="K90">
        <v>1.0022108948929891</v>
      </c>
      <c r="L90">
        <v>1.2550020608844239</v>
      </c>
      <c r="M90">
        <v>0.73789531615534387</v>
      </c>
      <c r="N90">
        <v>43</v>
      </c>
      <c r="O90">
        <v>31</v>
      </c>
      <c r="P90">
        <v>18</v>
      </c>
      <c r="Q90">
        <v>42.905141242344342</v>
      </c>
      <c r="R90">
        <v>24.701154656394522</v>
      </c>
      <c r="S90">
        <v>24.39370410126114</v>
      </c>
      <c r="T90">
        <v>46</v>
      </c>
      <c r="U90">
        <v>38.727052757212618</v>
      </c>
      <c r="V90">
        <v>-1.872771557256556</v>
      </c>
      <c r="W90">
        <v>9.1457188000439373</v>
      </c>
      <c r="X90">
        <v>0.98651447986343077</v>
      </c>
      <c r="Y90">
        <v>0.90867588839913616</v>
      </c>
      <c r="Z90">
        <f>Table1[[#This Row],[xGoalsF]]/Table1[[#This Row],[Matches]]</f>
        <v>1.509486647361485</v>
      </c>
      <c r="AA90">
        <f>Table1[[#This Row],[xGoalsA]]/Table1[[#This Row],[Matches]]</f>
        <v>1.0885404217396075</v>
      </c>
      <c r="AB90">
        <v>137</v>
      </c>
      <c r="AC90">
        <v>138.87277155725661</v>
      </c>
      <c r="AD90">
        <v>91</v>
      </c>
      <c r="AE90">
        <v>100.14571880004389</v>
      </c>
      <c r="AF90">
        <f>Table1[[#This Row],[SHGoalsF]]/Table1[[#This Row],[xSHGoalsF]]</f>
        <v>0.9591045046788913</v>
      </c>
      <c r="AG90">
        <v>75</v>
      </c>
      <c r="AH90">
        <v>78.197943638175317</v>
      </c>
      <c r="AI90">
        <f>Table1[[#This Row],[SHGoalsA]]/Table1[[#This Row],[xSHGoalsA]]</f>
        <v>0.73117770308001839</v>
      </c>
      <c r="AJ90">
        <v>-41</v>
      </c>
      <c r="AK90">
        <v>-56.073919961305293</v>
      </c>
      <c r="AL90">
        <f>Table1[[#This Row],[HTGoalsF]]/Table1[[#This Row],[xHTGoalsF]]</f>
        <v>1.021840557713424</v>
      </c>
      <c r="AM90">
        <v>62</v>
      </c>
      <c r="AN90">
        <v>60.674827919081238</v>
      </c>
      <c r="AO90">
        <f>Table1[[#This Row],[HTGoalsA]]/Table1[[#This Row],[xHTGoalsA]]</f>
        <v>1.1345123484283681</v>
      </c>
      <c r="AP90">
        <v>50</v>
      </c>
      <c r="AQ90">
        <v>44.071798838738637</v>
      </c>
      <c r="AR90">
        <v>0.84501030924687759</v>
      </c>
      <c r="AS90">
        <v>961</v>
      </c>
      <c r="AT90">
        <v>1137.264231552984</v>
      </c>
      <c r="AU90">
        <v>0.98751372249036407</v>
      </c>
      <c r="AV90">
        <v>936</v>
      </c>
      <c r="AW90">
        <v>947.83492996891823</v>
      </c>
      <c r="AX90">
        <v>0.78140356411489265</v>
      </c>
      <c r="AY90">
        <v>383</v>
      </c>
      <c r="AZ90">
        <v>490.1436563497503</v>
      </c>
      <c r="BA90">
        <v>0.8415952700166851</v>
      </c>
      <c r="BB90">
        <v>332</v>
      </c>
      <c r="BC90">
        <v>394.4889091325548</v>
      </c>
      <c r="BD90">
        <v>1.036073022946453</v>
      </c>
      <c r="BE90">
        <v>1228</v>
      </c>
      <c r="BF90">
        <v>1185.2446428030071</v>
      </c>
      <c r="BG90">
        <v>0.93314993121505518</v>
      </c>
      <c r="BH90">
        <v>1135</v>
      </c>
      <c r="BI90">
        <v>1216.3104363326861</v>
      </c>
      <c r="BJ90">
        <v>0.96327840617773342</v>
      </c>
      <c r="BK90">
        <v>146</v>
      </c>
      <c r="BL90">
        <v>151.5657353716924</v>
      </c>
      <c r="BM90">
        <v>0.94506570784719646</v>
      </c>
      <c r="BN90">
        <v>160</v>
      </c>
      <c r="BO90">
        <v>169.30039749772581</v>
      </c>
      <c r="BP90">
        <v>1.272970650436271</v>
      </c>
      <c r="BQ90">
        <v>11</v>
      </c>
      <c r="BR90">
        <v>8.6412047255214333</v>
      </c>
      <c r="BS90">
        <v>1.2262322661195211</v>
      </c>
      <c r="BT90">
        <v>13</v>
      </c>
      <c r="BU90">
        <v>10.601580433973741</v>
      </c>
    </row>
    <row r="91" spans="1:73" hidden="1" x14ac:dyDescent="0.45">
      <c r="A91" s="1">
        <v>153</v>
      </c>
      <c r="B91" s="20" t="s">
        <v>222</v>
      </c>
      <c r="C91" t="s">
        <v>193</v>
      </c>
      <c r="D91">
        <v>0.98804796766964187</v>
      </c>
      <c r="E91">
        <v>303</v>
      </c>
      <c r="F91">
        <v>306.6652732606089</v>
      </c>
      <c r="G91">
        <v>184</v>
      </c>
      <c r="H91">
        <f>(Table1[[#This Row],[xWins]]*3+Table1[[#This Row],[xDraws]])/Table1[[#This Row],[Matches]]</f>
        <v>1.6666590938076571</v>
      </c>
      <c r="I91">
        <f>Table1[[#This Row],[Wins]]*3+Table1[[#This Row],[Draws]]</f>
        <v>303</v>
      </c>
      <c r="J91">
        <f>Table1[[#This Row],[xWins]]*3+Table1[[#This Row],[xDraws]]</f>
        <v>306.6652732606089</v>
      </c>
      <c r="K91">
        <v>0.98173548565376922</v>
      </c>
      <c r="L91">
        <v>1.022992318787673</v>
      </c>
      <c r="M91">
        <v>1.0099517883817599</v>
      </c>
      <c r="N91">
        <v>85</v>
      </c>
      <c r="O91">
        <v>48</v>
      </c>
      <c r="P91">
        <v>51</v>
      </c>
      <c r="Q91">
        <v>86.581366612612328</v>
      </c>
      <c r="R91">
        <v>46.921173422771929</v>
      </c>
      <c r="S91">
        <v>50.497459964615743</v>
      </c>
      <c r="T91">
        <v>81</v>
      </c>
      <c r="U91">
        <v>74.628426146365655</v>
      </c>
      <c r="V91">
        <v>14.8471787448334</v>
      </c>
      <c r="W91">
        <v>-8.4756048911990547</v>
      </c>
      <c r="X91">
        <v>1.053570368425599</v>
      </c>
      <c r="Y91">
        <v>1.0418497973374801</v>
      </c>
      <c r="Z91">
        <f>Table1[[#This Row],[xGoalsF]]/Table1[[#This Row],[Matches]]</f>
        <v>1.5062653329085141</v>
      </c>
      <c r="AA91">
        <f>Table1[[#This Row],[xGoalsA]]/Table1[[#This Row],[Matches]]</f>
        <v>1.1006760603739179</v>
      </c>
      <c r="AB91">
        <v>292</v>
      </c>
      <c r="AC91">
        <v>277.1528212551666</v>
      </c>
      <c r="AD91">
        <v>211</v>
      </c>
      <c r="AE91">
        <v>202.52439510880089</v>
      </c>
      <c r="AF91">
        <f>Table1[[#This Row],[SHGoalsF]]/Table1[[#This Row],[xSHGoalsF]]</f>
        <v>0.95665158556528573</v>
      </c>
      <c r="AG91">
        <v>149</v>
      </c>
      <c r="AH91">
        <v>155.7515842217058</v>
      </c>
      <c r="AI91">
        <f>Table1[[#This Row],[SHGoalsA]]/Table1[[#This Row],[xSHGoalsA]]</f>
        <v>1.0935958997754185</v>
      </c>
      <c r="AJ91">
        <v>-124</v>
      </c>
      <c r="AK91">
        <v>-113.3874039080292</v>
      </c>
      <c r="AL91">
        <f>Table1[[#This Row],[HTGoalsF]]/Table1[[#This Row],[xHTGoalsF]]</f>
        <v>1.1779122148531824</v>
      </c>
      <c r="AM91">
        <v>143</v>
      </c>
      <c r="AN91">
        <v>121.4012370334608</v>
      </c>
      <c r="AO91">
        <f>Table1[[#This Row],[HTGoalsA]]/Table1[[#This Row],[xHTGoalsA]]</f>
        <v>0.97602576470235125</v>
      </c>
      <c r="AP91">
        <v>87</v>
      </c>
      <c r="AQ91">
        <v>89.136991200771746</v>
      </c>
      <c r="AR91">
        <v>0.86946646743817757</v>
      </c>
      <c r="AS91">
        <v>1977</v>
      </c>
      <c r="AT91">
        <v>2273.8082192233278</v>
      </c>
      <c r="AU91">
        <v>0.86122499225714855</v>
      </c>
      <c r="AV91">
        <v>1644</v>
      </c>
      <c r="AW91">
        <v>1908.9088388985431</v>
      </c>
      <c r="AX91">
        <v>0.96112343883642237</v>
      </c>
      <c r="AY91">
        <v>942</v>
      </c>
      <c r="AZ91">
        <v>980.10303561052046</v>
      </c>
      <c r="BA91">
        <v>0.99545744728976948</v>
      </c>
      <c r="BB91">
        <v>792</v>
      </c>
      <c r="BC91">
        <v>795.61411907289221</v>
      </c>
      <c r="BD91">
        <v>0.80996449119960356</v>
      </c>
      <c r="BE91">
        <v>1917</v>
      </c>
      <c r="BF91">
        <v>2366.7704212079889</v>
      </c>
      <c r="BG91">
        <v>0.78433772302789029</v>
      </c>
      <c r="BH91">
        <v>1904</v>
      </c>
      <c r="BI91">
        <v>2427.5257253338759</v>
      </c>
      <c r="BJ91">
        <v>0.89628102956362243</v>
      </c>
      <c r="BK91">
        <v>272</v>
      </c>
      <c r="BL91">
        <v>303.47624353092709</v>
      </c>
      <c r="BM91">
        <v>0.77426114731845441</v>
      </c>
      <c r="BN91">
        <v>261</v>
      </c>
      <c r="BO91">
        <v>337.09556640409647</v>
      </c>
      <c r="BP91">
        <v>1.5371496641020519</v>
      </c>
      <c r="BQ91">
        <v>27</v>
      </c>
      <c r="BR91">
        <v>17.564977978752921</v>
      </c>
      <c r="BS91">
        <v>1.0561263798960829</v>
      </c>
      <c r="BT91">
        <v>22</v>
      </c>
      <c r="BU91">
        <v>20.830840341441601</v>
      </c>
    </row>
    <row r="92" spans="1:73" hidden="1" x14ac:dyDescent="0.45">
      <c r="A92" s="1">
        <v>584</v>
      </c>
      <c r="B92" s="20" t="s">
        <v>68</v>
      </c>
      <c r="C92" s="24" t="s">
        <v>530</v>
      </c>
      <c r="D92">
        <v>1.0659837339494249</v>
      </c>
      <c r="E92">
        <v>407</v>
      </c>
      <c r="F92">
        <v>381.80695168028689</v>
      </c>
      <c r="G92">
        <v>230</v>
      </c>
      <c r="H92">
        <f>(Table1[[#This Row],[xWins]]*3+Table1[[#This Row],[xDraws]])/Table1[[#This Row],[Matches]]</f>
        <v>1.6600302246968994</v>
      </c>
      <c r="I92">
        <f>Table1[[#This Row],[Wins]]*3+Table1[[#This Row],[Draws]]</f>
        <v>407</v>
      </c>
      <c r="J92">
        <f>Table1[[#This Row],[xWins]]*3+Table1[[#This Row],[xDraws]]</f>
        <v>381.80695168028689</v>
      </c>
      <c r="K92">
        <v>1.0825402292951309</v>
      </c>
      <c r="L92">
        <v>0.97777892355420581</v>
      </c>
      <c r="M92">
        <v>0.87994663273985463</v>
      </c>
      <c r="N92">
        <v>116</v>
      </c>
      <c r="O92">
        <v>59</v>
      </c>
      <c r="P92">
        <v>55</v>
      </c>
      <c r="Q92">
        <v>107.155371099262</v>
      </c>
      <c r="R92">
        <v>60.340838382500863</v>
      </c>
      <c r="S92">
        <v>62.503790518237111</v>
      </c>
      <c r="T92">
        <v>120</v>
      </c>
      <c r="U92">
        <v>94.637276175180176</v>
      </c>
      <c r="V92">
        <v>41.865700037851873</v>
      </c>
      <c r="W92">
        <v>-16.502976213032039</v>
      </c>
      <c r="X92">
        <v>1.120257326102035</v>
      </c>
      <c r="Y92">
        <v>1.0651012622021969</v>
      </c>
      <c r="Z92">
        <f>Table1[[#This Row],[xGoalsF]]/Table1[[#This Row],[Matches]]</f>
        <v>1.5136273911397742</v>
      </c>
      <c r="AA92">
        <f>Table1[[#This Row],[xGoalsA]]/Table1[[#This Row],[Matches]]</f>
        <v>1.1021609729868174</v>
      </c>
      <c r="AB92">
        <v>390</v>
      </c>
      <c r="AC92">
        <v>348.13429996214808</v>
      </c>
      <c r="AD92">
        <v>270</v>
      </c>
      <c r="AE92">
        <v>253.49702378696799</v>
      </c>
      <c r="AF92">
        <f>Table1[[#This Row],[SHGoalsF]]/Table1[[#This Row],[xSHGoalsF]]</f>
        <v>1.1225853625350657</v>
      </c>
      <c r="AG92">
        <v>220</v>
      </c>
      <c r="AH92">
        <v>195.97618795170061</v>
      </c>
      <c r="AI92">
        <f>Table1[[#This Row],[SHGoalsA]]/Table1[[#This Row],[xSHGoalsA]]</f>
        <v>1.0555087459392234</v>
      </c>
      <c r="AJ92">
        <v>-150</v>
      </c>
      <c r="AK92">
        <v>-142.1115652305898</v>
      </c>
      <c r="AL92">
        <f>Table1[[#This Row],[HTGoalsF]]/Table1[[#This Row],[xHTGoalsF]]</f>
        <v>1.1172588681195481</v>
      </c>
      <c r="AM92">
        <v>170</v>
      </c>
      <c r="AN92">
        <v>152.1581120104475</v>
      </c>
      <c r="AO92">
        <f>Table1[[#This Row],[HTGoalsA]]/Table1[[#This Row],[xHTGoalsA]]</f>
        <v>1.0773399109297703</v>
      </c>
      <c r="AP92">
        <v>120</v>
      </c>
      <c r="AQ92">
        <v>111.3854585563781</v>
      </c>
      <c r="AR92">
        <v>1.215242258378602</v>
      </c>
      <c r="AS92">
        <v>3462</v>
      </c>
      <c r="AT92">
        <v>2848.8146919932351</v>
      </c>
      <c r="AU92">
        <v>1.105970482819032</v>
      </c>
      <c r="AV92">
        <v>2637</v>
      </c>
      <c r="AW92">
        <v>2384.3312646812178</v>
      </c>
      <c r="AX92">
        <v>0.94384177937089708</v>
      </c>
      <c r="AY92">
        <v>1161</v>
      </c>
      <c r="AZ92">
        <v>1230.079050721665</v>
      </c>
      <c r="BA92">
        <v>0.89631119815463289</v>
      </c>
      <c r="BB92">
        <v>891</v>
      </c>
      <c r="BC92">
        <v>994.07438157018692</v>
      </c>
      <c r="BD92">
        <v>0.90880288880229831</v>
      </c>
      <c r="BE92">
        <v>2685</v>
      </c>
      <c r="BF92">
        <v>2954.4360312702488</v>
      </c>
      <c r="BG92">
        <v>0.97251686648288138</v>
      </c>
      <c r="BH92">
        <v>2954</v>
      </c>
      <c r="BI92">
        <v>3037.4794533725421</v>
      </c>
      <c r="BJ92">
        <v>1.02554434047023</v>
      </c>
      <c r="BK92">
        <v>389</v>
      </c>
      <c r="BL92">
        <v>379.31075688218112</v>
      </c>
      <c r="BM92">
        <v>1.0022381370235089</v>
      </c>
      <c r="BN92">
        <v>422</v>
      </c>
      <c r="BO92">
        <v>421.05761536202778</v>
      </c>
      <c r="BP92">
        <v>0.77793023565681452</v>
      </c>
      <c r="BQ92">
        <v>17</v>
      </c>
      <c r="BR92">
        <v>21.852859319250811</v>
      </c>
      <c r="BS92">
        <v>0.5386686353728104</v>
      </c>
      <c r="BT92">
        <v>14</v>
      </c>
      <c r="BU92">
        <v>25.99000402225137</v>
      </c>
    </row>
    <row r="93" spans="1:73" hidden="1" x14ac:dyDescent="0.45">
      <c r="A93" s="1">
        <v>653</v>
      </c>
      <c r="B93" s="20" t="s">
        <v>280</v>
      </c>
      <c r="C93" s="24" t="s">
        <v>535</v>
      </c>
      <c r="D93">
        <v>1.037247624586864</v>
      </c>
      <c r="E93">
        <v>134</v>
      </c>
      <c r="F93">
        <v>129.18805194022229</v>
      </c>
      <c r="G93">
        <v>78</v>
      </c>
      <c r="H93">
        <f>(Table1[[#This Row],[xWins]]*3+Table1[[#This Row],[xDraws]])/Table1[[#This Row],[Matches]]</f>
        <v>1.6562570761566962</v>
      </c>
      <c r="I93">
        <f>Table1[[#This Row],[Wins]]*3+Table1[[#This Row],[Draws]]</f>
        <v>134</v>
      </c>
      <c r="J93">
        <f>Table1[[#This Row],[xWins]]*3+Table1[[#This Row],[xDraws]]</f>
        <v>129.18805194022229</v>
      </c>
      <c r="K93">
        <v>0.95148526710966419</v>
      </c>
      <c r="L93">
        <v>1.4553900547220999</v>
      </c>
      <c r="M93">
        <v>0.59174046306243344</v>
      </c>
      <c r="N93">
        <v>34</v>
      </c>
      <c r="O93">
        <v>32</v>
      </c>
      <c r="P93">
        <v>12</v>
      </c>
      <c r="Q93">
        <v>35.73360636815967</v>
      </c>
      <c r="R93">
        <v>21.987232835743299</v>
      </c>
      <c r="S93">
        <v>20.27916079609702</v>
      </c>
      <c r="T93">
        <v>39</v>
      </c>
      <c r="U93">
        <v>32.823551799149783</v>
      </c>
      <c r="V93">
        <v>-2.025390765372677</v>
      </c>
      <c r="W93">
        <v>8.2018389662228941</v>
      </c>
      <c r="X93">
        <v>0.98283936403651451</v>
      </c>
      <c r="Y93">
        <v>0.90373636219900844</v>
      </c>
      <c r="Z93">
        <f>Table1[[#This Row],[xGoalsF]]/Table1[[#This Row],[Matches]]</f>
        <v>1.5131460354534962</v>
      </c>
      <c r="AA93">
        <f>Table1[[#This Row],[xGoalsA]]/Table1[[#This Row],[Matches]]</f>
        <v>1.0923312687977293</v>
      </c>
      <c r="AB93">
        <v>116</v>
      </c>
      <c r="AC93">
        <v>118.02539076537271</v>
      </c>
      <c r="AD93">
        <v>77</v>
      </c>
      <c r="AE93">
        <v>85.201838966222894</v>
      </c>
      <c r="AF93">
        <f>Table1[[#This Row],[SHGoalsF]]/Table1[[#This Row],[xSHGoalsF]]</f>
        <v>1.0226965141304794</v>
      </c>
      <c r="AG93">
        <v>68</v>
      </c>
      <c r="AH93">
        <v>66.490888607179031</v>
      </c>
      <c r="AI93">
        <f>Table1[[#This Row],[SHGoalsA]]/Table1[[#This Row],[xSHGoalsA]]</f>
        <v>0.92192309458360966</v>
      </c>
      <c r="AJ93">
        <v>-44</v>
      </c>
      <c r="AK93">
        <v>-47.726323658127669</v>
      </c>
      <c r="AL93">
        <f>Table1[[#This Row],[HTGoalsF]]/Table1[[#This Row],[xHTGoalsF]]</f>
        <v>0.93141483840585249</v>
      </c>
      <c r="AM93">
        <v>48</v>
      </c>
      <c r="AN93">
        <v>51.534502158193654</v>
      </c>
      <c r="AO93">
        <f>Table1[[#This Row],[HTGoalsA]]/Table1[[#This Row],[xHTGoalsA]]</f>
        <v>0.8805749495023365</v>
      </c>
      <c r="AP93">
        <v>33</v>
      </c>
      <c r="AQ93">
        <v>37.475515308095233</v>
      </c>
      <c r="AR93">
        <v>1.026341455842817</v>
      </c>
      <c r="AS93">
        <v>991</v>
      </c>
      <c r="AT93">
        <v>965.56559647705672</v>
      </c>
      <c r="AU93">
        <v>0.97196017729731843</v>
      </c>
      <c r="AV93">
        <v>783</v>
      </c>
      <c r="AW93">
        <v>805.58856040506657</v>
      </c>
      <c r="AX93">
        <v>0.93289173182993379</v>
      </c>
      <c r="AY93">
        <v>389</v>
      </c>
      <c r="AZ93">
        <v>416.98300748892768</v>
      </c>
      <c r="BA93">
        <v>0.82439901791071879</v>
      </c>
      <c r="BB93">
        <v>277</v>
      </c>
      <c r="BC93">
        <v>336.00234107750799</v>
      </c>
      <c r="BD93">
        <v>1.215108570812564</v>
      </c>
      <c r="BE93">
        <v>1218</v>
      </c>
      <c r="BF93">
        <v>1002.379564474228</v>
      </c>
      <c r="BG93">
        <v>1.139186315122217</v>
      </c>
      <c r="BH93">
        <v>1173</v>
      </c>
      <c r="BI93">
        <v>1029.682313093934</v>
      </c>
      <c r="BJ93">
        <v>1.298601015952064</v>
      </c>
      <c r="BK93">
        <v>166</v>
      </c>
      <c r="BL93">
        <v>127.82987073077091</v>
      </c>
      <c r="BM93">
        <v>1.1743765674443001</v>
      </c>
      <c r="BN93">
        <v>168</v>
      </c>
      <c r="BO93">
        <v>143.05462545595981</v>
      </c>
      <c r="BP93">
        <v>1.3548356311982881</v>
      </c>
      <c r="BQ93">
        <v>10</v>
      </c>
      <c r="BR93">
        <v>7.3809691520701124</v>
      </c>
      <c r="BS93">
        <v>1.1328202595715069</v>
      </c>
      <c r="BT93">
        <v>10</v>
      </c>
      <c r="BU93">
        <v>8.8275257398579114</v>
      </c>
    </row>
    <row r="94" spans="1:73" hidden="1" x14ac:dyDescent="0.45">
      <c r="A94" s="1">
        <v>103</v>
      </c>
      <c r="B94" s="20" t="s">
        <v>171</v>
      </c>
      <c r="C94" s="25" t="s">
        <v>160</v>
      </c>
      <c r="D94">
        <v>1.0229441942343209</v>
      </c>
      <c r="E94">
        <v>577</v>
      </c>
      <c r="F94">
        <v>564.0581404657047</v>
      </c>
      <c r="G94">
        <v>342</v>
      </c>
      <c r="H94">
        <f>(Table1[[#This Row],[xWins]]*3+Table1[[#This Row],[xDraws]])/Table1[[#This Row],[Matches]]</f>
        <v>1.6492928083792531</v>
      </c>
      <c r="I94">
        <f>Table1[[#This Row],[Wins]]*3+Table1[[#This Row],[Draws]]</f>
        <v>577</v>
      </c>
      <c r="J94">
        <f>Table1[[#This Row],[xWins]]*3+Table1[[#This Row],[xDraws]]</f>
        <v>564.05814046570458</v>
      </c>
      <c r="K94">
        <v>1.042589107683054</v>
      </c>
      <c r="L94">
        <v>0.90992165255271051</v>
      </c>
      <c r="M94">
        <v>1.0071398060973691</v>
      </c>
      <c r="N94">
        <v>167</v>
      </c>
      <c r="O94">
        <v>76</v>
      </c>
      <c r="P94">
        <v>99</v>
      </c>
      <c r="Q94">
        <v>160.17815529564089</v>
      </c>
      <c r="R94">
        <v>83.523674578781851</v>
      </c>
      <c r="S94">
        <v>98.298170125577229</v>
      </c>
      <c r="T94">
        <v>114</v>
      </c>
      <c r="U94">
        <v>135.41607186621161</v>
      </c>
      <c r="V94">
        <v>5.9285292033396217</v>
      </c>
      <c r="W94">
        <v>-27.344601069551231</v>
      </c>
      <c r="X94">
        <v>1.011184395935192</v>
      </c>
      <c r="Y94">
        <v>1.069287284916556</v>
      </c>
      <c r="Z94">
        <f>Table1[[#This Row],[xGoalsF]]/Table1[[#This Row],[Matches]]</f>
        <v>1.5499165812767848</v>
      </c>
      <c r="AA94">
        <f>Table1[[#This Row],[xGoalsA]]/Table1[[#This Row],[Matches]]</f>
        <v>1.1539631547673943</v>
      </c>
      <c r="AB94">
        <v>536</v>
      </c>
      <c r="AC94">
        <v>530.07147079666038</v>
      </c>
      <c r="AD94">
        <v>422</v>
      </c>
      <c r="AE94">
        <v>394.65539893044883</v>
      </c>
      <c r="AF94">
        <f>Table1[[#This Row],[SHGoalsF]]/Table1[[#This Row],[xSHGoalsF]]</f>
        <v>1.0379884810182072</v>
      </c>
      <c r="AG94">
        <v>309</v>
      </c>
      <c r="AH94">
        <v>297.69116483536379</v>
      </c>
      <c r="AI94">
        <f>Table1[[#This Row],[SHGoalsA]]/Table1[[#This Row],[xSHGoalsA]]</f>
        <v>1.0679249070305481</v>
      </c>
      <c r="AJ94">
        <v>-236</v>
      </c>
      <c r="AK94">
        <v>-220.98932092165279</v>
      </c>
      <c r="AL94">
        <f>Table1[[#This Row],[HTGoalsF]]/Table1[[#This Row],[xHTGoalsF]]</f>
        <v>0.9768469796136996</v>
      </c>
      <c r="AM94">
        <v>227</v>
      </c>
      <c r="AN94">
        <v>232.38030596129661</v>
      </c>
      <c r="AO94">
        <f>Table1[[#This Row],[HTGoalsA]]/Table1[[#This Row],[xHTGoalsA]]</f>
        <v>1.0710209047882076</v>
      </c>
      <c r="AP94">
        <v>186</v>
      </c>
      <c r="AQ94">
        <v>173.66607800879589</v>
      </c>
      <c r="AR94">
        <v>1.038332923955388</v>
      </c>
      <c r="AS94">
        <v>4452</v>
      </c>
      <c r="AT94">
        <v>4287.6421399031724</v>
      </c>
      <c r="AU94">
        <v>1.128892793753832</v>
      </c>
      <c r="AV94">
        <v>4098</v>
      </c>
      <c r="AW94">
        <v>3630.1055535780288</v>
      </c>
      <c r="AX94">
        <v>0.87035709906613101</v>
      </c>
      <c r="AY94">
        <v>1601</v>
      </c>
      <c r="AZ94">
        <v>1839.4748566052119</v>
      </c>
      <c r="BA94">
        <v>0.90968956124555123</v>
      </c>
      <c r="BB94">
        <v>1370</v>
      </c>
      <c r="BC94">
        <v>1506.0082673963959</v>
      </c>
      <c r="BD94">
        <v>1.1368590312364451</v>
      </c>
      <c r="BE94">
        <v>4975</v>
      </c>
      <c r="BF94">
        <v>4376.0922535744839</v>
      </c>
      <c r="BG94">
        <v>1.040372309163538</v>
      </c>
      <c r="BH94">
        <v>4671</v>
      </c>
      <c r="BI94">
        <v>4489.7388741108416</v>
      </c>
      <c r="BJ94">
        <v>1.6196189860083769</v>
      </c>
      <c r="BK94">
        <v>913</v>
      </c>
      <c r="BL94">
        <v>563.71282868826393</v>
      </c>
      <c r="BM94">
        <v>1.5315599520435901</v>
      </c>
      <c r="BN94">
        <v>951</v>
      </c>
      <c r="BO94">
        <v>620.93553617085809</v>
      </c>
      <c r="BP94">
        <v>1.492176596310266</v>
      </c>
      <c r="BQ94">
        <v>48</v>
      </c>
      <c r="BR94">
        <v>32.167774322885457</v>
      </c>
      <c r="BS94">
        <v>1.3747438192911969</v>
      </c>
      <c r="BT94">
        <v>51</v>
      </c>
      <c r="BU94">
        <v>37.097820906221671</v>
      </c>
    </row>
    <row r="95" spans="1:73" hidden="1" x14ac:dyDescent="0.45">
      <c r="A95" s="1">
        <v>638</v>
      </c>
      <c r="B95" s="20" t="s">
        <v>270</v>
      </c>
      <c r="C95" s="24" t="s">
        <v>535</v>
      </c>
      <c r="D95">
        <v>1.188017022798787</v>
      </c>
      <c r="E95">
        <v>143</v>
      </c>
      <c r="F95">
        <v>120.3686456134389</v>
      </c>
      <c r="G95">
        <v>73</v>
      </c>
      <c r="H95">
        <f>(Table1[[#This Row],[xWins]]*3+Table1[[#This Row],[xDraws]])/Table1[[#This Row],[Matches]]</f>
        <v>1.648885556348479</v>
      </c>
      <c r="I95">
        <f>Table1[[#This Row],[Wins]]*3+Table1[[#This Row],[Draws]]</f>
        <v>143</v>
      </c>
      <c r="J95">
        <f>Table1[[#This Row],[xWins]]*3+Table1[[#This Row],[xDraws]]</f>
        <v>120.36864561343897</v>
      </c>
      <c r="K95">
        <v>1.2614833394895091</v>
      </c>
      <c r="L95">
        <v>0.82982558978117482</v>
      </c>
      <c r="M95">
        <v>0.72842193988285342</v>
      </c>
      <c r="N95">
        <v>42</v>
      </c>
      <c r="O95">
        <v>17</v>
      </c>
      <c r="P95">
        <v>14</v>
      </c>
      <c r="Q95">
        <v>33.294137691106073</v>
      </c>
      <c r="R95">
        <v>20.486232540120749</v>
      </c>
      <c r="S95">
        <v>19.219629768773181</v>
      </c>
      <c r="T95">
        <v>54</v>
      </c>
      <c r="U95">
        <v>30.358533538159659</v>
      </c>
      <c r="V95">
        <v>14.226158074846371</v>
      </c>
      <c r="W95">
        <v>9.4153083869939707</v>
      </c>
      <c r="X95">
        <v>1.1284252475819929</v>
      </c>
      <c r="Y95">
        <v>0.88291646732630369</v>
      </c>
      <c r="Z95">
        <f>Table1[[#This Row],[xGoalsF]]/Table1[[#This Row],[Matches]]</f>
        <v>1.5174498893856658</v>
      </c>
      <c r="AA95">
        <f>Table1[[#This Row],[xGoalsA]]/Table1[[#This Row],[Matches]]</f>
        <v>1.1015795669451229</v>
      </c>
      <c r="AB95">
        <v>125</v>
      </c>
      <c r="AC95">
        <v>110.7738419251536</v>
      </c>
      <c r="AD95">
        <v>71</v>
      </c>
      <c r="AE95">
        <v>80.415308386993971</v>
      </c>
      <c r="AF95">
        <f>Table1[[#This Row],[SHGoalsF]]/Table1[[#This Row],[xSHGoalsF]]</f>
        <v>1.1079013524369783</v>
      </c>
      <c r="AG95">
        <v>69</v>
      </c>
      <c r="AH95">
        <v>62.279913142289438</v>
      </c>
      <c r="AI95">
        <f>Table1[[#This Row],[SHGoalsA]]/Table1[[#This Row],[xSHGoalsA]]</f>
        <v>0.88651026680676726</v>
      </c>
      <c r="AJ95">
        <v>-40</v>
      </c>
      <c r="AK95">
        <v>-45.120740839337401</v>
      </c>
      <c r="AL95">
        <f>Table1[[#This Row],[HTGoalsF]]/Table1[[#This Row],[xHTGoalsF]]</f>
        <v>1.1547837307788549</v>
      </c>
      <c r="AM95">
        <v>56</v>
      </c>
      <c r="AN95">
        <v>48.493928782864188</v>
      </c>
      <c r="AO95">
        <f>Table1[[#This Row],[HTGoalsA]]/Table1[[#This Row],[xHTGoalsA]]</f>
        <v>0.87832213719978802</v>
      </c>
      <c r="AP95">
        <v>31</v>
      </c>
      <c r="AQ95">
        <v>35.29456754765657</v>
      </c>
      <c r="AR95">
        <v>1.138473730294985</v>
      </c>
      <c r="AS95">
        <v>1029</v>
      </c>
      <c r="AT95">
        <v>903.84167207211749</v>
      </c>
      <c r="AU95">
        <v>0.99500116359060642</v>
      </c>
      <c r="AV95">
        <v>754</v>
      </c>
      <c r="AW95">
        <v>757.78805853762151</v>
      </c>
      <c r="AX95">
        <v>0.98439786657057504</v>
      </c>
      <c r="AY95">
        <v>383</v>
      </c>
      <c r="AZ95">
        <v>389.07032715774523</v>
      </c>
      <c r="BA95">
        <v>0.84624051971806857</v>
      </c>
      <c r="BB95">
        <v>267</v>
      </c>
      <c r="BC95">
        <v>315.51313577959257</v>
      </c>
      <c r="BD95">
        <v>1.159801297485735</v>
      </c>
      <c r="BE95">
        <v>1091</v>
      </c>
      <c r="BF95">
        <v>940.67837513642576</v>
      </c>
      <c r="BG95">
        <v>1.2560501595230089</v>
      </c>
      <c r="BH95">
        <v>1211</v>
      </c>
      <c r="BI95">
        <v>964.13347095937843</v>
      </c>
      <c r="BJ95">
        <v>1.42780330294018</v>
      </c>
      <c r="BK95">
        <v>172</v>
      </c>
      <c r="BL95">
        <v>120.4647724555699</v>
      </c>
      <c r="BM95">
        <v>1.4846487323620541</v>
      </c>
      <c r="BN95">
        <v>199</v>
      </c>
      <c r="BO95">
        <v>134.03843997724229</v>
      </c>
      <c r="BP95">
        <v>1.572540204356454</v>
      </c>
      <c r="BQ95">
        <v>11</v>
      </c>
      <c r="BR95">
        <v>6.9950516810485226</v>
      </c>
      <c r="BS95">
        <v>1.31877821256759</v>
      </c>
      <c r="BT95">
        <v>11</v>
      </c>
      <c r="BU95">
        <v>8.3410537838531589</v>
      </c>
    </row>
    <row r="96" spans="1:73" hidden="1" x14ac:dyDescent="0.45">
      <c r="A96" s="1">
        <v>33</v>
      </c>
      <c r="B96" s="20" t="s">
        <v>97</v>
      </c>
      <c r="C96" s="24" t="s">
        <v>98</v>
      </c>
      <c r="D96">
        <v>1.090648795969831</v>
      </c>
      <c r="E96">
        <v>113</v>
      </c>
      <c r="F96">
        <v>103.60805459792179</v>
      </c>
      <c r="G96">
        <v>63</v>
      </c>
      <c r="H96">
        <f>(Table1[[#This Row],[xWins]]*3+Table1[[#This Row],[xDraws]])/Table1[[#This Row],[Matches]]</f>
        <v>1.6445722952051085</v>
      </c>
      <c r="I96">
        <f>Table1[[#This Row],[Wins]]*3+Table1[[#This Row],[Draws]]</f>
        <v>113</v>
      </c>
      <c r="J96">
        <f>Table1[[#This Row],[xWins]]*3+Table1[[#This Row],[xDraws]]</f>
        <v>103.60805459792184</v>
      </c>
      <c r="K96">
        <v>1.1215967372003759</v>
      </c>
      <c r="L96">
        <v>0.9125850398688079</v>
      </c>
      <c r="M96">
        <v>0.87735534944437721</v>
      </c>
      <c r="N96">
        <v>33</v>
      </c>
      <c r="O96">
        <v>14</v>
      </c>
      <c r="P96">
        <v>16</v>
      </c>
      <c r="Q96">
        <v>29.422339514263811</v>
      </c>
      <c r="R96">
        <v>15.341036055130401</v>
      </c>
      <c r="S96">
        <v>18.236624430605779</v>
      </c>
      <c r="T96">
        <v>26</v>
      </c>
      <c r="U96">
        <v>24.24919601538441</v>
      </c>
      <c r="V96">
        <v>10.646587106034531</v>
      </c>
      <c r="W96">
        <v>-8.895783121418944</v>
      </c>
      <c r="X96">
        <v>1.1116539700353849</v>
      </c>
      <c r="Y96">
        <v>1.1251090794883449</v>
      </c>
      <c r="Z96">
        <f>Table1[[#This Row],[xGoalsF]]/Table1[[#This Row],[Matches]]</f>
        <v>1.5135462364121504</v>
      </c>
      <c r="AA96">
        <f>Table1[[#This Row],[xGoalsA]]/Table1[[#This Row],[Matches]]</f>
        <v>1.1286383631520802</v>
      </c>
      <c r="AB96">
        <v>106</v>
      </c>
      <c r="AC96">
        <v>95.353412893965469</v>
      </c>
      <c r="AD96">
        <v>80</v>
      </c>
      <c r="AE96">
        <v>71.104216878581056</v>
      </c>
      <c r="AF96">
        <f>Table1[[#This Row],[SHGoalsF]]/Table1[[#This Row],[xSHGoalsF]]</f>
        <v>1.1370906066456552</v>
      </c>
      <c r="AG96">
        <v>61</v>
      </c>
      <c r="AH96">
        <v>53.645681042028933</v>
      </c>
      <c r="AI96">
        <f>Table1[[#This Row],[SHGoalsA]]/Table1[[#This Row],[xSHGoalsA]]</f>
        <v>1.1774750107284706</v>
      </c>
      <c r="AJ96">
        <v>-47</v>
      </c>
      <c r="AK96">
        <v>-39.915921418088033</v>
      </c>
      <c r="AL96">
        <f>Table1[[#This Row],[HTGoalsF]]/Table1[[#This Row],[xHTGoalsF]]</f>
        <v>1.0789366384091825</v>
      </c>
      <c r="AM96">
        <v>45</v>
      </c>
      <c r="AN96">
        <v>41.707731851936543</v>
      </c>
      <c r="AO96">
        <f>Table1[[#This Row],[HTGoalsA]]/Table1[[#This Row],[xHTGoalsA]]</f>
        <v>1.0580892451080535</v>
      </c>
      <c r="AP96">
        <v>33</v>
      </c>
      <c r="AQ96">
        <v>31.18829546049303</v>
      </c>
      <c r="AR96">
        <v>0.93515450523040422</v>
      </c>
      <c r="AS96">
        <v>732</v>
      </c>
      <c r="AT96">
        <v>782.75835266349827</v>
      </c>
      <c r="AU96">
        <v>1.0351418874021561</v>
      </c>
      <c r="AV96">
        <v>687</v>
      </c>
      <c r="AW96">
        <v>663.67713292341932</v>
      </c>
      <c r="AX96">
        <v>0.91078044715585937</v>
      </c>
      <c r="AY96">
        <v>305</v>
      </c>
      <c r="AZ96">
        <v>334.87763264180637</v>
      </c>
      <c r="BA96">
        <v>0.96566537831224186</v>
      </c>
      <c r="BB96">
        <v>265</v>
      </c>
      <c r="BC96">
        <v>274.42218179464851</v>
      </c>
      <c r="BD96">
        <v>0.94276308976311995</v>
      </c>
      <c r="BE96">
        <v>764</v>
      </c>
      <c r="BF96">
        <v>810.38386875324511</v>
      </c>
      <c r="BG96">
        <v>1.016291960383106</v>
      </c>
      <c r="BH96">
        <v>845</v>
      </c>
      <c r="BI96">
        <v>831.45398462216019</v>
      </c>
      <c r="BJ96">
        <v>1.208944524965907</v>
      </c>
      <c r="BK96">
        <v>127</v>
      </c>
      <c r="BL96">
        <v>105.0503123818534</v>
      </c>
      <c r="BM96">
        <v>1.104926658427724</v>
      </c>
      <c r="BN96">
        <v>127</v>
      </c>
      <c r="BO96">
        <v>114.9397555315726</v>
      </c>
      <c r="BP96">
        <v>1.158116443581239</v>
      </c>
      <c r="BQ96">
        <v>7</v>
      </c>
      <c r="BR96">
        <v>6.0442972196767428</v>
      </c>
      <c r="BS96">
        <v>0.71430914454072414</v>
      </c>
      <c r="BT96">
        <v>5</v>
      </c>
      <c r="BU96">
        <v>6.9997703910326194</v>
      </c>
    </row>
    <row r="97" spans="1:73" hidden="1" x14ac:dyDescent="0.45">
      <c r="A97" s="1">
        <v>643</v>
      </c>
      <c r="B97" s="20" t="s">
        <v>275</v>
      </c>
      <c r="C97" s="24" t="s">
        <v>535</v>
      </c>
      <c r="D97">
        <v>1.0814860241543811</v>
      </c>
      <c r="E97">
        <v>206</v>
      </c>
      <c r="F97">
        <v>190.47865196507959</v>
      </c>
      <c r="G97">
        <v>116</v>
      </c>
      <c r="H97">
        <f>(Table1[[#This Row],[xWins]]*3+Table1[[#This Row],[xDraws]])/Table1[[#This Row],[Matches]]</f>
        <v>1.6420573445265489</v>
      </c>
      <c r="I97">
        <f>Table1[[#This Row],[Wins]]*3+Table1[[#This Row],[Draws]]</f>
        <v>206</v>
      </c>
      <c r="J97">
        <f>Table1[[#This Row],[xWins]]*3+Table1[[#This Row],[xDraws]]</f>
        <v>190.47865196507968</v>
      </c>
      <c r="K97">
        <v>1.04333188801136</v>
      </c>
      <c r="L97">
        <v>1.268114394421479</v>
      </c>
      <c r="M97">
        <v>0.64614501499932309</v>
      </c>
      <c r="N97">
        <v>55</v>
      </c>
      <c r="O97">
        <v>41</v>
      </c>
      <c r="P97">
        <v>20</v>
      </c>
      <c r="Q97">
        <v>52.715727978785942</v>
      </c>
      <c r="R97">
        <v>32.331468028721829</v>
      </c>
      <c r="S97">
        <v>30.952803992492228</v>
      </c>
      <c r="T97">
        <v>68</v>
      </c>
      <c r="U97">
        <v>46.1958290623393</v>
      </c>
      <c r="V97">
        <v>25.909414061704499</v>
      </c>
      <c r="W97">
        <v>-4.1052431240437954</v>
      </c>
      <c r="X97">
        <v>1.148827197760641</v>
      </c>
      <c r="Y97">
        <v>1.0320986037607891</v>
      </c>
      <c r="Z97">
        <f>Table1[[#This Row],[xGoalsF]]/Table1[[#This Row],[Matches]]</f>
        <v>1.5007809132611682</v>
      </c>
      <c r="AA97">
        <f>Table1[[#This Row],[xGoalsA]]/Table1[[#This Row],[Matches]]</f>
        <v>1.1025410075513467</v>
      </c>
      <c r="AB97">
        <v>200</v>
      </c>
      <c r="AC97">
        <v>174.0905859382955</v>
      </c>
      <c r="AD97">
        <v>132</v>
      </c>
      <c r="AE97">
        <v>127.8947568759562</v>
      </c>
      <c r="AF97">
        <f>Table1[[#This Row],[SHGoalsF]]/Table1[[#This Row],[xSHGoalsF]]</f>
        <v>1.1352037806631097</v>
      </c>
      <c r="AG97">
        <v>111</v>
      </c>
      <c r="AH97">
        <v>97.779801204644741</v>
      </c>
      <c r="AI97">
        <f>Table1[[#This Row],[SHGoalsA]]/Table1[[#This Row],[xSHGoalsA]]</f>
        <v>0.89437807058533303</v>
      </c>
      <c r="AJ97">
        <v>-64</v>
      </c>
      <c r="AK97">
        <v>-71.5581051289805</v>
      </c>
      <c r="AL97">
        <f>Table1[[#This Row],[HTGoalsF]]/Table1[[#This Row],[xHTGoalsF]]</f>
        <v>1.1662833806602657</v>
      </c>
      <c r="AM97">
        <v>89</v>
      </c>
      <c r="AN97">
        <v>76.310784733650763</v>
      </c>
      <c r="AO97">
        <f>Table1[[#This Row],[HTGoalsA]]/Table1[[#This Row],[xHTGoalsA]]</f>
        <v>1.2070294895303291</v>
      </c>
      <c r="AP97">
        <v>68</v>
      </c>
      <c r="AQ97">
        <v>56.336651746975697</v>
      </c>
      <c r="AR97">
        <v>1.120033293440259</v>
      </c>
      <c r="AS97">
        <v>1602</v>
      </c>
      <c r="AT97">
        <v>1430.31462491561</v>
      </c>
      <c r="AU97">
        <v>1.098946504112116</v>
      </c>
      <c r="AV97">
        <v>1323</v>
      </c>
      <c r="AW97">
        <v>1203.880257182223</v>
      </c>
      <c r="AX97">
        <v>0.96714177471040386</v>
      </c>
      <c r="AY97">
        <v>596</v>
      </c>
      <c r="AZ97">
        <v>616.24884332854231</v>
      </c>
      <c r="BA97">
        <v>0.93170251203321175</v>
      </c>
      <c r="BB97">
        <v>468</v>
      </c>
      <c r="BC97">
        <v>502.30625543630339</v>
      </c>
      <c r="BD97">
        <v>1.0848303890860991</v>
      </c>
      <c r="BE97">
        <v>1622</v>
      </c>
      <c r="BF97">
        <v>1495.1646048249379</v>
      </c>
      <c r="BG97">
        <v>1.0941691845589989</v>
      </c>
      <c r="BH97">
        <v>1677</v>
      </c>
      <c r="BI97">
        <v>1532.669740352731</v>
      </c>
      <c r="BJ97">
        <v>1.0568995358584341</v>
      </c>
      <c r="BK97">
        <v>202</v>
      </c>
      <c r="BL97">
        <v>191.125072106245</v>
      </c>
      <c r="BM97">
        <v>1.072838781051058</v>
      </c>
      <c r="BN97">
        <v>228</v>
      </c>
      <c r="BO97">
        <v>212.5202817301485</v>
      </c>
      <c r="BP97">
        <v>0.99162488490950096</v>
      </c>
      <c r="BQ97">
        <v>11</v>
      </c>
      <c r="BR97">
        <v>11.09290435062438</v>
      </c>
      <c r="BS97">
        <v>0.53068765943936702</v>
      </c>
      <c r="BT97">
        <v>7</v>
      </c>
      <c r="BU97">
        <v>13.190432970299311</v>
      </c>
    </row>
    <row r="98" spans="1:73" hidden="1" x14ac:dyDescent="0.45">
      <c r="A98" s="1">
        <v>256</v>
      </c>
      <c r="B98" s="20" t="s">
        <v>329</v>
      </c>
      <c r="C98" s="24" t="s">
        <v>320</v>
      </c>
      <c r="D98">
        <v>1.186642382876238</v>
      </c>
      <c r="E98">
        <v>74</v>
      </c>
      <c r="F98">
        <v>62.360826705544937</v>
      </c>
      <c r="G98">
        <v>38</v>
      </c>
      <c r="H98">
        <f>(Table1[[#This Row],[xWins]]*3+Table1[[#This Row],[xDraws]])/Table1[[#This Row],[Matches]]</f>
        <v>1.6410743869880253</v>
      </c>
      <c r="I98">
        <f>Table1[[#This Row],[Wins]]*3+Table1[[#This Row],[Draws]]</f>
        <v>74</v>
      </c>
      <c r="J98">
        <f>Table1[[#This Row],[xWins]]*3+Table1[[#This Row],[xDraws]]</f>
        <v>62.360826705544959</v>
      </c>
      <c r="K98">
        <v>1.223340858957507</v>
      </c>
      <c r="L98">
        <v>1.012657677124652</v>
      </c>
      <c r="M98">
        <v>0.60172169667241715</v>
      </c>
      <c r="N98">
        <v>21</v>
      </c>
      <c r="O98">
        <v>11</v>
      </c>
      <c r="P98">
        <v>6</v>
      </c>
      <c r="Q98">
        <v>17.166106932695399</v>
      </c>
      <c r="R98">
        <v>10.862505907458759</v>
      </c>
      <c r="S98">
        <v>9.9713871598458503</v>
      </c>
      <c r="T98">
        <v>29</v>
      </c>
      <c r="U98">
        <v>14.98321596944184</v>
      </c>
      <c r="V98">
        <v>7.1903067385647006</v>
      </c>
      <c r="W98">
        <v>6.8264772919934629</v>
      </c>
      <c r="X98">
        <v>1.126568307726558</v>
      </c>
      <c r="Y98">
        <v>0.83679052758047578</v>
      </c>
      <c r="Z98">
        <f>Table1[[#This Row],[xGoalsF]]/Table1[[#This Row],[Matches]]</f>
        <v>1.4949919279325079</v>
      </c>
      <c r="AA98">
        <f>Table1[[#This Row],[xGoalsA]]/Table1[[#This Row],[Matches]]</f>
        <v>1.1006967708419333</v>
      </c>
      <c r="AB98">
        <v>64</v>
      </c>
      <c r="AC98">
        <v>56.809693261435299</v>
      </c>
      <c r="AD98">
        <v>35</v>
      </c>
      <c r="AE98">
        <v>41.826477291993463</v>
      </c>
      <c r="AF98">
        <f>Table1[[#This Row],[SHGoalsF]]/Table1[[#This Row],[xSHGoalsF]]</f>
        <v>1.1245617122264744</v>
      </c>
      <c r="AG98">
        <v>36</v>
      </c>
      <c r="AH98">
        <v>32.012471711067818</v>
      </c>
      <c r="AI98">
        <f>Table1[[#This Row],[SHGoalsA]]/Table1[[#This Row],[xSHGoalsA]]</f>
        <v>0.46802584429095034</v>
      </c>
      <c r="AJ98">
        <v>-11</v>
      </c>
      <c r="AK98">
        <v>-23.50297560312033</v>
      </c>
      <c r="AL98">
        <f>Table1[[#This Row],[HTGoalsF]]/Table1[[#This Row],[xHTGoalsF]]</f>
        <v>1.1291587625301938</v>
      </c>
      <c r="AM98">
        <v>28</v>
      </c>
      <c r="AN98">
        <v>24.797221550367482</v>
      </c>
      <c r="AO98">
        <f>Table1[[#This Row],[HTGoalsA]]/Table1[[#This Row],[xHTGoalsA]]</f>
        <v>1.3097933139370352</v>
      </c>
      <c r="AP98">
        <v>24</v>
      </c>
      <c r="AQ98">
        <v>18.323501688873129</v>
      </c>
      <c r="AR98">
        <v>0.90757336858017834</v>
      </c>
      <c r="AS98">
        <v>425</v>
      </c>
      <c r="AT98">
        <v>468.28170009536137</v>
      </c>
      <c r="AU98">
        <v>1.072222522865294</v>
      </c>
      <c r="AV98">
        <v>423</v>
      </c>
      <c r="AW98">
        <v>394.50766140373491</v>
      </c>
      <c r="AX98">
        <v>0.81210728839173252</v>
      </c>
      <c r="AY98">
        <v>164</v>
      </c>
      <c r="AZ98">
        <v>201.94376081118489</v>
      </c>
      <c r="BA98">
        <v>0.8670239564120712</v>
      </c>
      <c r="BB98">
        <v>143</v>
      </c>
      <c r="BC98">
        <v>164.93200556045099</v>
      </c>
      <c r="BD98">
        <v>1.0276759658739969</v>
      </c>
      <c r="BE98">
        <v>504</v>
      </c>
      <c r="BF98">
        <v>490.42696018619853</v>
      </c>
      <c r="BG98">
        <v>0.99778576847718559</v>
      </c>
      <c r="BH98">
        <v>501</v>
      </c>
      <c r="BI98">
        <v>502.1117917572858</v>
      </c>
      <c r="BJ98">
        <v>1.082628870980858</v>
      </c>
      <c r="BK98">
        <v>68</v>
      </c>
      <c r="BL98">
        <v>62.810074461059067</v>
      </c>
      <c r="BM98">
        <v>0.82014632836042933</v>
      </c>
      <c r="BN98">
        <v>57</v>
      </c>
      <c r="BO98">
        <v>69.499792938108769</v>
      </c>
      <c r="BP98">
        <v>0.54910577769449509</v>
      </c>
      <c r="BQ98">
        <v>2</v>
      </c>
      <c r="BR98">
        <v>3.6422854780317682</v>
      </c>
      <c r="BS98">
        <v>2.1098228644961048</v>
      </c>
      <c r="BT98">
        <v>9</v>
      </c>
      <c r="BU98">
        <v>4.2657609562637369</v>
      </c>
    </row>
    <row r="99" spans="1:73" hidden="1" x14ac:dyDescent="0.45">
      <c r="A99" s="1">
        <v>465</v>
      </c>
      <c r="B99" s="20" t="s">
        <v>474</v>
      </c>
      <c r="C99" s="24" t="s">
        <v>466</v>
      </c>
      <c r="D99">
        <v>1.055268472277219</v>
      </c>
      <c r="E99">
        <v>576</v>
      </c>
      <c r="F99">
        <v>545.8326626180916</v>
      </c>
      <c r="G99">
        <v>333</v>
      </c>
      <c r="H99">
        <f>(Table1[[#This Row],[xWins]]*3+Table1[[#This Row],[xDraws]])/Table1[[#This Row],[Matches]]</f>
        <v>1.6391371249792541</v>
      </c>
      <c r="I99">
        <f>Table1[[#This Row],[Wins]]*3+Table1[[#This Row],[Draws]]</f>
        <v>576</v>
      </c>
      <c r="J99">
        <f>Table1[[#This Row],[xWins]]*3+Table1[[#This Row],[xDraws]]</f>
        <v>545.8326626180916</v>
      </c>
      <c r="K99">
        <v>1.088133274810241</v>
      </c>
      <c r="L99">
        <v>0.8711001035135455</v>
      </c>
      <c r="M99">
        <v>0.96922409174670965</v>
      </c>
      <c r="N99">
        <v>168</v>
      </c>
      <c r="O99">
        <v>72</v>
      </c>
      <c r="P99">
        <v>93</v>
      </c>
      <c r="Q99">
        <v>154.39285231792721</v>
      </c>
      <c r="R99">
        <v>82.654105664310038</v>
      </c>
      <c r="S99">
        <v>95.953042017762783</v>
      </c>
      <c r="T99">
        <v>123</v>
      </c>
      <c r="U99">
        <v>121.80586714421641</v>
      </c>
      <c r="V99">
        <v>-34.596120127994311</v>
      </c>
      <c r="W99">
        <v>35.790252983777862</v>
      </c>
      <c r="X99">
        <v>0.93197722365776647</v>
      </c>
      <c r="Y99">
        <v>0.90746857577799689</v>
      </c>
      <c r="Z99">
        <f>Table1[[#This Row],[xGoalsF]]/Table1[[#This Row],[Matches]]</f>
        <v>1.527315676060043</v>
      </c>
      <c r="AA99">
        <f>Table1[[#This Row],[xGoalsA]]/Table1[[#This Row],[Matches]]</f>
        <v>1.1615322912425763</v>
      </c>
      <c r="AB99">
        <v>474</v>
      </c>
      <c r="AC99">
        <v>508.59612012799431</v>
      </c>
      <c r="AD99">
        <v>351</v>
      </c>
      <c r="AE99">
        <v>386.79025298377792</v>
      </c>
      <c r="AF99">
        <f>Table1[[#This Row],[SHGoalsF]]/Table1[[#This Row],[xSHGoalsF]]</f>
        <v>0.86721468721623018</v>
      </c>
      <c r="AG99">
        <v>248</v>
      </c>
      <c r="AH99">
        <v>285.97301643504568</v>
      </c>
      <c r="AI99">
        <f>Table1[[#This Row],[SHGoalsA]]/Table1[[#This Row],[xSHGoalsA]]</f>
        <v>0.89881429214242303</v>
      </c>
      <c r="AJ99">
        <v>-195</v>
      </c>
      <c r="AK99">
        <v>-216.95249141532449</v>
      </c>
      <c r="AL99">
        <f>Table1[[#This Row],[HTGoalsF]]/Table1[[#This Row],[xHTGoalsF]]</f>
        <v>1.0151686696081148</v>
      </c>
      <c r="AM99">
        <v>226</v>
      </c>
      <c r="AN99">
        <v>222.6231036929486</v>
      </c>
      <c r="AO99">
        <f>Table1[[#This Row],[HTGoalsA]]/Table1[[#This Row],[xHTGoalsA]]</f>
        <v>0.91852364609223802</v>
      </c>
      <c r="AP99">
        <v>156</v>
      </c>
      <c r="AQ99">
        <v>169.8377615684534</v>
      </c>
      <c r="AR99">
        <v>0.86526396486858781</v>
      </c>
      <c r="AS99">
        <v>3591</v>
      </c>
      <c r="AT99">
        <v>4150.1786111540932</v>
      </c>
      <c r="AU99">
        <v>0.81903426066268437</v>
      </c>
      <c r="AV99">
        <v>2904</v>
      </c>
      <c r="AW99">
        <v>3545.6392235049611</v>
      </c>
      <c r="AX99">
        <v>0.81946017370112811</v>
      </c>
      <c r="AY99">
        <v>1458</v>
      </c>
      <c r="AZ99">
        <v>1779.2200851139339</v>
      </c>
      <c r="BA99">
        <v>0.82140400817797421</v>
      </c>
      <c r="BB99">
        <v>1209</v>
      </c>
      <c r="BC99">
        <v>1471.870100417193</v>
      </c>
      <c r="BD99">
        <v>0.93423905689990783</v>
      </c>
      <c r="BE99">
        <v>3992</v>
      </c>
      <c r="BF99">
        <v>4272.9962641967486</v>
      </c>
      <c r="BG99">
        <v>0.9395482312242871</v>
      </c>
      <c r="BH99">
        <v>4115</v>
      </c>
      <c r="BI99">
        <v>4379.7645115439263</v>
      </c>
      <c r="BJ99">
        <v>0.85363716009501545</v>
      </c>
      <c r="BK99">
        <v>475</v>
      </c>
      <c r="BL99">
        <v>556.44250532290482</v>
      </c>
      <c r="BM99">
        <v>0.98370215348960111</v>
      </c>
      <c r="BN99">
        <v>600</v>
      </c>
      <c r="BO99">
        <v>609.94072023889566</v>
      </c>
      <c r="BP99">
        <v>0.92189828026507048</v>
      </c>
      <c r="BQ99">
        <v>29</v>
      </c>
      <c r="BR99">
        <v>31.456832733934291</v>
      </c>
      <c r="BS99">
        <v>1.221559618044521</v>
      </c>
      <c r="BT99">
        <v>45</v>
      </c>
      <c r="BU99">
        <v>36.838152911469223</v>
      </c>
    </row>
    <row r="100" spans="1:73" hidden="1" x14ac:dyDescent="0.45">
      <c r="A100" s="1">
        <v>391</v>
      </c>
      <c r="B100" s="20" t="s">
        <v>419</v>
      </c>
      <c r="C100" t="s">
        <v>396</v>
      </c>
      <c r="D100">
        <v>0.93221351409606401</v>
      </c>
      <c r="E100">
        <v>281</v>
      </c>
      <c r="F100">
        <v>301.43308989944887</v>
      </c>
      <c r="G100">
        <v>184</v>
      </c>
      <c r="H100">
        <f>(Table1[[#This Row],[xWins]]*3+Table1[[#This Row],[xDraws]])/Table1[[#This Row],[Matches]]</f>
        <v>1.6382233146709178</v>
      </c>
      <c r="I100">
        <f>Table1[[#This Row],[Wins]]*3+Table1[[#This Row],[Draws]]</f>
        <v>281</v>
      </c>
      <c r="J100">
        <f>Table1[[#This Row],[xWins]]*3+Table1[[#This Row],[xDraws]]</f>
        <v>301.43308989944887</v>
      </c>
      <c r="K100">
        <v>0.89072300701909735</v>
      </c>
      <c r="L100">
        <v>1.146852209030442</v>
      </c>
      <c r="M100">
        <v>1.0398389531273009</v>
      </c>
      <c r="N100">
        <v>75</v>
      </c>
      <c r="O100">
        <v>56</v>
      </c>
      <c r="P100">
        <v>53</v>
      </c>
      <c r="Q100">
        <v>84.201260559099921</v>
      </c>
      <c r="R100">
        <v>48.829308222149088</v>
      </c>
      <c r="S100">
        <v>50.969431218750998</v>
      </c>
      <c r="T100">
        <v>58</v>
      </c>
      <c r="U100">
        <v>71.271049552487057</v>
      </c>
      <c r="V100">
        <v>-13.623135288351991</v>
      </c>
      <c r="W100">
        <v>0.3520857358649323</v>
      </c>
      <c r="X100">
        <v>0.95057332442684939</v>
      </c>
      <c r="Y100">
        <v>0.99827706316479681</v>
      </c>
      <c r="Z100">
        <f>Table1[[#This Row],[xGoalsF]]/Table1[[#This Row],[Matches]]</f>
        <v>1.4979518222193042</v>
      </c>
      <c r="AA100">
        <f>Table1[[#This Row],[xGoalsA]]/Table1[[#This Row],[Matches]]</f>
        <v>1.1106091616079614</v>
      </c>
      <c r="AB100">
        <v>262</v>
      </c>
      <c r="AC100">
        <v>275.62313528835199</v>
      </c>
      <c r="AD100">
        <v>204</v>
      </c>
      <c r="AE100">
        <v>204.3520857358649</v>
      </c>
      <c r="AF100">
        <f>Table1[[#This Row],[SHGoalsF]]/Table1[[#This Row],[xSHGoalsF]]</f>
        <v>0.95468786826425522</v>
      </c>
      <c r="AG100">
        <v>148</v>
      </c>
      <c r="AH100">
        <v>155.02449011851689</v>
      </c>
      <c r="AI100">
        <f>Table1[[#This Row],[SHGoalsA]]/Table1[[#This Row],[xSHGoalsA]]</f>
        <v>0.93284046787849728</v>
      </c>
      <c r="AJ100">
        <v>-107</v>
      </c>
      <c r="AK100">
        <v>-114.7034285973288</v>
      </c>
      <c r="AL100">
        <f>Table1[[#This Row],[HTGoalsF]]/Table1[[#This Row],[xHTGoalsF]]</f>
        <v>0.94528425124061355</v>
      </c>
      <c r="AM100">
        <v>114</v>
      </c>
      <c r="AN100">
        <v>120.59864516983509</v>
      </c>
      <c r="AO100">
        <f>Table1[[#This Row],[HTGoalsA]]/Table1[[#This Row],[xHTGoalsA]]</f>
        <v>1.082001706395932</v>
      </c>
      <c r="AP100">
        <v>97</v>
      </c>
      <c r="AQ100">
        <v>89.64865713853618</v>
      </c>
      <c r="AR100">
        <v>0.89542248630125021</v>
      </c>
      <c r="AS100">
        <v>2030</v>
      </c>
      <c r="AT100">
        <v>2267.0862425907849</v>
      </c>
      <c r="AU100">
        <v>0.82050242594398826</v>
      </c>
      <c r="AV100">
        <v>1572</v>
      </c>
      <c r="AW100">
        <v>1915.899271341475</v>
      </c>
      <c r="AX100">
        <v>0.8367264687228716</v>
      </c>
      <c r="AY100">
        <v>817</v>
      </c>
      <c r="AZ100">
        <v>976.42423245797295</v>
      </c>
      <c r="BA100">
        <v>0.82896310944891005</v>
      </c>
      <c r="BB100">
        <v>662</v>
      </c>
      <c r="BC100">
        <v>798.58801007453008</v>
      </c>
      <c r="BD100">
        <v>0.78836378683468988</v>
      </c>
      <c r="BE100">
        <v>1866</v>
      </c>
      <c r="BF100">
        <v>2366.927592516724</v>
      </c>
      <c r="BG100">
        <v>0.78126788072546416</v>
      </c>
      <c r="BH100">
        <v>1901</v>
      </c>
      <c r="BI100">
        <v>2433.224309995674</v>
      </c>
      <c r="BJ100">
        <v>0.83074904118709481</v>
      </c>
      <c r="BK100">
        <v>254</v>
      </c>
      <c r="BL100">
        <v>305.74817111681278</v>
      </c>
      <c r="BM100">
        <v>0.87746443410892416</v>
      </c>
      <c r="BN100">
        <v>295</v>
      </c>
      <c r="BO100">
        <v>336.19596251735959</v>
      </c>
      <c r="BP100">
        <v>0.95592947827602459</v>
      </c>
      <c r="BQ100">
        <v>17</v>
      </c>
      <c r="BR100">
        <v>17.783738640070741</v>
      </c>
      <c r="BS100">
        <v>0.92522875800679238</v>
      </c>
      <c r="BT100">
        <v>19</v>
      </c>
      <c r="BU100">
        <v>20.53546199853476</v>
      </c>
    </row>
    <row r="101" spans="1:73" hidden="1" x14ac:dyDescent="0.45">
      <c r="A101" s="1">
        <v>499</v>
      </c>
      <c r="B101" s="20" t="s">
        <v>496</v>
      </c>
      <c r="C101" s="24" t="s">
        <v>495</v>
      </c>
      <c r="D101">
        <v>1.0922858343794419</v>
      </c>
      <c r="E101">
        <v>254</v>
      </c>
      <c r="F101">
        <v>232.5398645715336</v>
      </c>
      <c r="G101">
        <v>142</v>
      </c>
      <c r="H101">
        <f>(Table1[[#This Row],[xWins]]*3+Table1[[#This Row],[xDraws]])/Table1[[#This Row],[Matches]]</f>
        <v>1.6376046800812225</v>
      </c>
      <c r="I101">
        <f>Table1[[#This Row],[Wins]]*3+Table1[[#This Row],[Draws]]</f>
        <v>254</v>
      </c>
      <c r="J101">
        <f>Table1[[#This Row],[xWins]]*3+Table1[[#This Row],[xDraws]]</f>
        <v>232.5398645715336</v>
      </c>
      <c r="K101">
        <v>1.0663230445395839</v>
      </c>
      <c r="L101">
        <v>1.235905700136295</v>
      </c>
      <c r="M101">
        <v>0.68707558128405755</v>
      </c>
      <c r="N101">
        <v>70</v>
      </c>
      <c r="O101">
        <v>44</v>
      </c>
      <c r="P101">
        <v>28</v>
      </c>
      <c r="Q101">
        <v>65.646147627077255</v>
      </c>
      <c r="R101">
        <v>35.601421690301848</v>
      </c>
      <c r="S101">
        <v>40.752430682620883</v>
      </c>
      <c r="T101">
        <v>77</v>
      </c>
      <c r="U101">
        <v>54.770943428246369</v>
      </c>
      <c r="V101">
        <v>38.03255139162377</v>
      </c>
      <c r="W101">
        <v>-15.80349481987014</v>
      </c>
      <c r="X101">
        <v>1.1769223742377419</v>
      </c>
      <c r="Y101">
        <v>1.098650684058933</v>
      </c>
      <c r="Z101">
        <f>Table1[[#This Row],[xGoalsF]]/Table1[[#This Row],[Matches]]</f>
        <v>1.5138552718899732</v>
      </c>
      <c r="AA101">
        <f>Table1[[#This Row],[xGoalsA]]/Table1[[#This Row],[Matches]]</f>
        <v>1.1281444026769711</v>
      </c>
      <c r="AB101">
        <v>253</v>
      </c>
      <c r="AC101">
        <v>214.9674486083762</v>
      </c>
      <c r="AD101">
        <v>176</v>
      </c>
      <c r="AE101">
        <v>160.19650518012989</v>
      </c>
      <c r="AF101">
        <f>Table1[[#This Row],[SHGoalsF]]/Table1[[#This Row],[xSHGoalsF]]</f>
        <v>1.1838986299382737</v>
      </c>
      <c r="AG101">
        <v>143</v>
      </c>
      <c r="AH101">
        <v>120.78736843158249</v>
      </c>
      <c r="AI101">
        <f>Table1[[#This Row],[SHGoalsA]]/Table1[[#This Row],[xSHGoalsA]]</f>
        <v>1.1571487554837814</v>
      </c>
      <c r="AJ101">
        <v>-104</v>
      </c>
      <c r="AK101">
        <v>-89.87608508166231</v>
      </c>
      <c r="AL101">
        <f>Table1[[#This Row],[HTGoalsF]]/Table1[[#This Row],[xHTGoalsF]]</f>
        <v>1.167975221442892</v>
      </c>
      <c r="AM101">
        <v>110</v>
      </c>
      <c r="AN101">
        <v>94.180080176793751</v>
      </c>
      <c r="AO101">
        <f>Table1[[#This Row],[HTGoalsA]]/Table1[[#This Row],[xHTGoalsA]]</f>
        <v>1.0238846681970981</v>
      </c>
      <c r="AP101">
        <v>72</v>
      </c>
      <c r="AQ101">
        <v>70.320420098467551</v>
      </c>
      <c r="AR101">
        <v>1.056720380742036</v>
      </c>
      <c r="AS101">
        <v>1856</v>
      </c>
      <c r="AT101">
        <v>1756.3775941339411</v>
      </c>
      <c r="AU101">
        <v>1.141268450584513</v>
      </c>
      <c r="AV101">
        <v>1699</v>
      </c>
      <c r="AW101">
        <v>1488.694442687729</v>
      </c>
      <c r="AX101">
        <v>0.97743975416923068</v>
      </c>
      <c r="AY101">
        <v>739</v>
      </c>
      <c r="AZ101">
        <v>756.05682789944308</v>
      </c>
      <c r="BA101">
        <v>1.056344689577406</v>
      </c>
      <c r="BB101">
        <v>656</v>
      </c>
      <c r="BC101">
        <v>621.00941716518196</v>
      </c>
      <c r="BD101">
        <v>1.0222966968869951</v>
      </c>
      <c r="BE101">
        <v>1866</v>
      </c>
      <c r="BF101">
        <v>1825.3017990590929</v>
      </c>
      <c r="BG101">
        <v>1.072248303456331</v>
      </c>
      <c r="BH101">
        <v>2002</v>
      </c>
      <c r="BI101">
        <v>1867.104842737142</v>
      </c>
      <c r="BJ101">
        <v>1.301787815788342</v>
      </c>
      <c r="BK101">
        <v>306</v>
      </c>
      <c r="BL101">
        <v>235.0613489301183</v>
      </c>
      <c r="BM101">
        <v>1.4933390952159611</v>
      </c>
      <c r="BN101">
        <v>386</v>
      </c>
      <c r="BO101">
        <v>258.4811455325746</v>
      </c>
      <c r="BP101">
        <v>1.3316397355528979</v>
      </c>
      <c r="BQ101">
        <v>18</v>
      </c>
      <c r="BR101">
        <v>13.51716948617967</v>
      </c>
      <c r="BS101">
        <v>1.3329977746702391</v>
      </c>
      <c r="BT101">
        <v>21</v>
      </c>
      <c r="BU101">
        <v>15.75396478452115</v>
      </c>
    </row>
    <row r="102" spans="1:73" hidden="1" x14ac:dyDescent="0.45">
      <c r="A102" s="1">
        <v>297</v>
      </c>
      <c r="B102" s="20" t="s">
        <v>162</v>
      </c>
      <c r="C102" s="24" t="s">
        <v>357</v>
      </c>
      <c r="D102">
        <v>0.98915114641762669</v>
      </c>
      <c r="E102">
        <v>203</v>
      </c>
      <c r="F102">
        <v>205.22647194536231</v>
      </c>
      <c r="G102">
        <v>126</v>
      </c>
      <c r="H102">
        <f>(Table1[[#This Row],[xWins]]*3+Table1[[#This Row],[xDraws]])/Table1[[#This Row],[Matches]]</f>
        <v>1.6287815233758915</v>
      </c>
      <c r="I102">
        <f>Table1[[#This Row],[Wins]]*3+Table1[[#This Row],[Draws]]</f>
        <v>203</v>
      </c>
      <c r="J102">
        <f>Table1[[#This Row],[xWins]]*3+Table1[[#This Row],[xDraws]]</f>
        <v>205.22647194536233</v>
      </c>
      <c r="K102">
        <v>0.94037170815747539</v>
      </c>
      <c r="L102">
        <v>1.217339452979936</v>
      </c>
      <c r="M102">
        <v>0.86580315056527724</v>
      </c>
      <c r="N102">
        <v>53</v>
      </c>
      <c r="O102">
        <v>44</v>
      </c>
      <c r="P102">
        <v>29</v>
      </c>
      <c r="Q102">
        <v>56.360691777771542</v>
      </c>
      <c r="R102">
        <v>36.144396612047693</v>
      </c>
      <c r="S102">
        <v>33.494911610180779</v>
      </c>
      <c r="T102">
        <v>41</v>
      </c>
      <c r="U102">
        <v>48.777563849584112</v>
      </c>
      <c r="V102">
        <v>-8.962175067145921</v>
      </c>
      <c r="W102">
        <v>1.1846112175618091</v>
      </c>
      <c r="X102">
        <v>0.95231926283070323</v>
      </c>
      <c r="Y102">
        <v>0.99148892102942243</v>
      </c>
      <c r="Z102">
        <f>Table1[[#This Row],[xGoalsF]]/Table1[[#This Row],[Matches]]</f>
        <v>1.4917632941836976</v>
      </c>
      <c r="AA102">
        <f>Table1[[#This Row],[xGoalsA]]/Table1[[#This Row],[Matches]]</f>
        <v>1.1046397715679508</v>
      </c>
      <c r="AB102">
        <v>179</v>
      </c>
      <c r="AC102">
        <v>187.96217506714589</v>
      </c>
      <c r="AD102">
        <v>138</v>
      </c>
      <c r="AE102">
        <v>139.18461121756181</v>
      </c>
      <c r="AF102">
        <f>Table1[[#This Row],[SHGoalsF]]/Table1[[#This Row],[xSHGoalsF]]</f>
        <v>0.96502761631913014</v>
      </c>
      <c r="AG102">
        <v>102</v>
      </c>
      <c r="AH102">
        <v>105.6964570496489</v>
      </c>
      <c r="AI102">
        <f>Table1[[#This Row],[SHGoalsA]]/Table1[[#This Row],[xSHGoalsA]]</f>
        <v>0.96219191965749529</v>
      </c>
      <c r="AJ102">
        <v>-75</v>
      </c>
      <c r="AK102">
        <v>-77.94702747732201</v>
      </c>
      <c r="AL102">
        <f>Table1[[#This Row],[HTGoalsF]]/Table1[[#This Row],[xHTGoalsF]]</f>
        <v>0.93599134433644615</v>
      </c>
      <c r="AM102">
        <v>77</v>
      </c>
      <c r="AN102">
        <v>82.26571801749698</v>
      </c>
      <c r="AO102">
        <f>Table1[[#This Row],[HTGoalsA]]/Table1[[#This Row],[xHTGoalsA]]</f>
        <v>1.0287799771335866</v>
      </c>
      <c r="AP102">
        <v>63</v>
      </c>
      <c r="AQ102">
        <v>61.237583740239799</v>
      </c>
      <c r="AR102">
        <v>1.08771269982161</v>
      </c>
      <c r="AS102">
        <v>1679</v>
      </c>
      <c r="AT102">
        <v>1543.6061381607151</v>
      </c>
      <c r="AU102">
        <v>0.87298416593403705</v>
      </c>
      <c r="AV102">
        <v>1144</v>
      </c>
      <c r="AW102">
        <v>1310.447594173708</v>
      </c>
      <c r="AX102">
        <v>0.85683664348965327</v>
      </c>
      <c r="AY102">
        <v>572</v>
      </c>
      <c r="AZ102">
        <v>667.5718228744347</v>
      </c>
      <c r="BA102">
        <v>0.75179401562641723</v>
      </c>
      <c r="BB102">
        <v>412</v>
      </c>
      <c r="BC102">
        <v>548.02245220947827</v>
      </c>
      <c r="BD102">
        <v>1.1819318778824759</v>
      </c>
      <c r="BE102">
        <v>1920</v>
      </c>
      <c r="BF102">
        <v>1624.4591045634811</v>
      </c>
      <c r="BG102">
        <v>1.1933946744315731</v>
      </c>
      <c r="BH102">
        <v>1989</v>
      </c>
      <c r="BI102">
        <v>1666.674104229083</v>
      </c>
      <c r="BJ102">
        <v>1.660734825051597</v>
      </c>
      <c r="BK102">
        <v>345</v>
      </c>
      <c r="BL102">
        <v>207.7393662105456</v>
      </c>
      <c r="BM102">
        <v>1.3883015386763371</v>
      </c>
      <c r="BN102">
        <v>320</v>
      </c>
      <c r="BO102">
        <v>230.49747557371509</v>
      </c>
      <c r="BP102">
        <v>1.487547383901846</v>
      </c>
      <c r="BQ102">
        <v>18</v>
      </c>
      <c r="BR102">
        <v>12.10045487948484</v>
      </c>
      <c r="BS102">
        <v>1.189290530483049</v>
      </c>
      <c r="BT102">
        <v>17</v>
      </c>
      <c r="BU102">
        <v>14.2942364075624</v>
      </c>
    </row>
    <row r="103" spans="1:73" hidden="1" x14ac:dyDescent="0.45">
      <c r="A103" s="1">
        <v>270</v>
      </c>
      <c r="B103" s="20" t="s">
        <v>343</v>
      </c>
      <c r="C103" s="24" t="s">
        <v>320</v>
      </c>
      <c r="D103">
        <v>0.98838216223860609</v>
      </c>
      <c r="E103">
        <v>164</v>
      </c>
      <c r="F103">
        <v>165.92772134672401</v>
      </c>
      <c r="G103">
        <v>102</v>
      </c>
      <c r="H103">
        <f>(Table1[[#This Row],[xWins]]*3+Table1[[#This Row],[xDraws]])/Table1[[#This Row],[Matches]]</f>
        <v>1.626742366144353</v>
      </c>
      <c r="I103">
        <f>Table1[[#This Row],[Wins]]*3+Table1[[#This Row],[Draws]]</f>
        <v>164</v>
      </c>
      <c r="J103">
        <f>Table1[[#This Row],[xWins]]*3+Table1[[#This Row],[xDraws]]</f>
        <v>165.92772134672401</v>
      </c>
      <c r="K103">
        <v>0.96949087412267765</v>
      </c>
      <c r="L103">
        <v>1.074771023240384</v>
      </c>
      <c r="M103">
        <v>0.96864675246529808</v>
      </c>
      <c r="N103">
        <v>44</v>
      </c>
      <c r="O103">
        <v>32</v>
      </c>
      <c r="P103">
        <v>26</v>
      </c>
      <c r="Q103">
        <v>45.384645873863398</v>
      </c>
      <c r="R103">
        <v>29.773783725133839</v>
      </c>
      <c r="S103">
        <v>26.84157040100277</v>
      </c>
      <c r="T103">
        <v>49</v>
      </c>
      <c r="U103">
        <v>40.420382124347817</v>
      </c>
      <c r="V103">
        <v>-16.758608441121229</v>
      </c>
      <c r="W103">
        <v>25.338226316773401</v>
      </c>
      <c r="X103">
        <v>0.89029352511036652</v>
      </c>
      <c r="Y103">
        <v>0.77444697902453785</v>
      </c>
      <c r="Z103">
        <f>Table1[[#This Row],[xGoalsF]]/Table1[[#This Row],[Matches]]</f>
        <v>1.4976334160894236</v>
      </c>
      <c r="AA103">
        <f>Table1[[#This Row],[xGoalsA]]/Table1[[#This Row],[Matches]]</f>
        <v>1.1013551599683666</v>
      </c>
      <c r="AB103">
        <v>136</v>
      </c>
      <c r="AC103">
        <v>152.7586084411212</v>
      </c>
      <c r="AD103">
        <v>87</v>
      </c>
      <c r="AE103">
        <v>112.3382263167734</v>
      </c>
      <c r="AF103">
        <f>Table1[[#This Row],[SHGoalsF]]/Table1[[#This Row],[xSHGoalsF]]</f>
        <v>0.83643854251230121</v>
      </c>
      <c r="AG103">
        <v>72</v>
      </c>
      <c r="AH103">
        <v>86.079247118076367</v>
      </c>
      <c r="AI103">
        <f>Table1[[#This Row],[SHGoalsA]]/Table1[[#This Row],[xSHGoalsA]]</f>
        <v>0.83865280085156724</v>
      </c>
      <c r="AJ103">
        <v>-53</v>
      </c>
      <c r="AK103">
        <v>-63.196593329425298</v>
      </c>
      <c r="AL103">
        <f>Table1[[#This Row],[HTGoalsF]]/Table1[[#This Row],[xHTGoalsF]]</f>
        <v>0.95981723175085587</v>
      </c>
      <c r="AM103">
        <v>64</v>
      </c>
      <c r="AN103">
        <v>66.679361323044859</v>
      </c>
      <c r="AO103">
        <f>Table1[[#This Row],[HTGoalsA]]/Table1[[#This Row],[xHTGoalsA]]</f>
        <v>0.69187769988745729</v>
      </c>
      <c r="AP103">
        <v>34</v>
      </c>
      <c r="AQ103">
        <v>49.141632987348103</v>
      </c>
      <c r="AR103">
        <v>1.0937005285009269</v>
      </c>
      <c r="AS103">
        <v>1374</v>
      </c>
      <c r="AT103">
        <v>1256.2853945798699</v>
      </c>
      <c r="AU103">
        <v>0.92780968615576254</v>
      </c>
      <c r="AV103">
        <v>982</v>
      </c>
      <c r="AW103">
        <v>1058.4067127696919</v>
      </c>
      <c r="AX103">
        <v>0.89641295503680307</v>
      </c>
      <c r="AY103">
        <v>485</v>
      </c>
      <c r="AZ103">
        <v>541.04528194830459</v>
      </c>
      <c r="BA103">
        <v>0.74909557139001026</v>
      </c>
      <c r="BB103">
        <v>330</v>
      </c>
      <c r="BC103">
        <v>440.5312387412157</v>
      </c>
      <c r="BD103">
        <v>0.9123815904721202</v>
      </c>
      <c r="BE103">
        <v>1200</v>
      </c>
      <c r="BF103">
        <v>1315.2391636694999</v>
      </c>
      <c r="BG103">
        <v>1.0197434747053229</v>
      </c>
      <c r="BH103">
        <v>1377</v>
      </c>
      <c r="BI103">
        <v>1350.3396041812521</v>
      </c>
      <c r="BJ103">
        <v>0.91884749311756408</v>
      </c>
      <c r="BK103">
        <v>156</v>
      </c>
      <c r="BL103">
        <v>169.7779023923834</v>
      </c>
      <c r="BM103">
        <v>1.061840679203643</v>
      </c>
      <c r="BN103">
        <v>199</v>
      </c>
      <c r="BO103">
        <v>187.4104127836255</v>
      </c>
      <c r="BP103">
        <v>1.213937544848354</v>
      </c>
      <c r="BQ103">
        <v>12</v>
      </c>
      <c r="BR103">
        <v>9.8851872989059295</v>
      </c>
      <c r="BS103">
        <v>1.626397938142377</v>
      </c>
      <c r="BT103">
        <v>19</v>
      </c>
      <c r="BU103">
        <v>11.68225780075768</v>
      </c>
    </row>
    <row r="104" spans="1:73" hidden="1" x14ac:dyDescent="0.45">
      <c r="A104" s="1">
        <v>549</v>
      </c>
      <c r="B104" s="20" t="s">
        <v>526</v>
      </c>
      <c r="C104" t="s">
        <v>520</v>
      </c>
      <c r="D104">
        <v>1.02935612881049</v>
      </c>
      <c r="E104">
        <v>154</v>
      </c>
      <c r="F104">
        <v>149.60808576324339</v>
      </c>
      <c r="G104">
        <v>92</v>
      </c>
      <c r="H104">
        <f>(Table1[[#This Row],[xWins]]*3+Table1[[#This Row],[xDraws]])/Table1[[#This Row],[Matches]]</f>
        <v>1.6261748452526452</v>
      </c>
      <c r="I104">
        <f>Table1[[#This Row],[Wins]]*3+Table1[[#This Row],[Draws]]</f>
        <v>154</v>
      </c>
      <c r="J104">
        <f>Table1[[#This Row],[xWins]]*3+Table1[[#This Row],[xDraws]]</f>
        <v>149.60808576324337</v>
      </c>
      <c r="K104">
        <v>1.0560975713286691</v>
      </c>
      <c r="L104">
        <v>0.89359572537761978</v>
      </c>
      <c r="M104">
        <v>1.010982830494414</v>
      </c>
      <c r="N104">
        <v>44</v>
      </c>
      <c r="O104">
        <v>22</v>
      </c>
      <c r="P104">
        <v>26</v>
      </c>
      <c r="Q104">
        <v>41.66281714353714</v>
      </c>
      <c r="R104">
        <v>24.61963433263195</v>
      </c>
      <c r="S104">
        <v>25.71754852383091</v>
      </c>
      <c r="T104">
        <v>33</v>
      </c>
      <c r="U104">
        <v>33.111774950361728</v>
      </c>
      <c r="V104">
        <v>3.9291144953834589</v>
      </c>
      <c r="W104">
        <v>-4.0408894457451936</v>
      </c>
      <c r="X104">
        <v>1.0290892776833771</v>
      </c>
      <c r="Y104">
        <v>1.0396324509284041</v>
      </c>
      <c r="Z104">
        <f>Table1[[#This Row],[xGoalsF]]/Table1[[#This Row],[Matches]]</f>
        <v>1.468161798963223</v>
      </c>
      <c r="AA104">
        <f>Table1[[#This Row],[xGoalsA]]/Table1[[#This Row],[Matches]]</f>
        <v>1.1082512016766828</v>
      </c>
      <c r="AB104">
        <v>139</v>
      </c>
      <c r="AC104">
        <v>135.07088550461651</v>
      </c>
      <c r="AD104">
        <v>106</v>
      </c>
      <c r="AE104">
        <v>101.95911055425481</v>
      </c>
      <c r="AF104">
        <f>Table1[[#This Row],[SHGoalsF]]/Table1[[#This Row],[xSHGoalsF]]</f>
        <v>0.90858529048938386</v>
      </c>
      <c r="AG104">
        <v>69</v>
      </c>
      <c r="AH104">
        <v>75.942237588762964</v>
      </c>
      <c r="AI104">
        <f>Table1[[#This Row],[SHGoalsA]]/Table1[[#This Row],[xSHGoalsA]]</f>
        <v>0.99413160002273471</v>
      </c>
      <c r="AJ104">
        <v>-57</v>
      </c>
      <c r="AK104">
        <v>-57.336473358956169</v>
      </c>
      <c r="AL104">
        <f>Table1[[#This Row],[HTGoalsF]]/Table1[[#This Row],[xHTGoalsF]]</f>
        <v>1.1838593045391048</v>
      </c>
      <c r="AM104">
        <v>70</v>
      </c>
      <c r="AN104">
        <v>59.128647915853577</v>
      </c>
      <c r="AO104">
        <f>Table1[[#This Row],[HTGoalsA]]/Table1[[#This Row],[xHTGoalsA]]</f>
        <v>1.0980973577501276</v>
      </c>
      <c r="AP104">
        <v>49</v>
      </c>
      <c r="AQ104">
        <v>44.622637195298637</v>
      </c>
      <c r="AR104">
        <v>0.87702862181262831</v>
      </c>
      <c r="AS104">
        <v>984</v>
      </c>
      <c r="AT104">
        <v>1121.970224832897</v>
      </c>
      <c r="AU104">
        <v>0.87654944035756444</v>
      </c>
      <c r="AV104">
        <v>841</v>
      </c>
      <c r="AW104">
        <v>959.4438844852117</v>
      </c>
      <c r="AX104">
        <v>0.85824831788863698</v>
      </c>
      <c r="AY104">
        <v>414</v>
      </c>
      <c r="AZ104">
        <v>482.37787522668827</v>
      </c>
      <c r="BA104">
        <v>0.84204280433758938</v>
      </c>
      <c r="BB104">
        <v>337</v>
      </c>
      <c r="BC104">
        <v>400.21718404815311</v>
      </c>
      <c r="BD104">
        <v>0.95550737399836372</v>
      </c>
      <c r="BE104">
        <v>1135</v>
      </c>
      <c r="BF104">
        <v>1187.850592141996</v>
      </c>
      <c r="BG104">
        <v>0.82479377765730799</v>
      </c>
      <c r="BH104">
        <v>1003</v>
      </c>
      <c r="BI104">
        <v>1216.0615503779111</v>
      </c>
      <c r="BJ104">
        <v>1.1071625896832411</v>
      </c>
      <c r="BK104">
        <v>169</v>
      </c>
      <c r="BL104">
        <v>152.64244075330521</v>
      </c>
      <c r="BM104">
        <v>0.83921046419662926</v>
      </c>
      <c r="BN104">
        <v>141</v>
      </c>
      <c r="BO104">
        <v>168.0150641769921</v>
      </c>
      <c r="BP104">
        <v>0.67483257112553297</v>
      </c>
      <c r="BQ104">
        <v>6</v>
      </c>
      <c r="BR104">
        <v>8.8910942605997523</v>
      </c>
      <c r="BS104">
        <v>1.058298654680061</v>
      </c>
      <c r="BT104">
        <v>11</v>
      </c>
      <c r="BU104">
        <v>10.394041371360769</v>
      </c>
    </row>
    <row r="105" spans="1:73" hidden="1" x14ac:dyDescent="0.45">
      <c r="A105" s="1">
        <v>65</v>
      </c>
      <c r="B105" s="20" t="s">
        <v>131</v>
      </c>
      <c r="C105" s="24" t="s">
        <v>117</v>
      </c>
      <c r="D105">
        <v>0.98019329458727289</v>
      </c>
      <c r="E105">
        <v>204</v>
      </c>
      <c r="F105">
        <v>208.1222154104795</v>
      </c>
      <c r="G105">
        <v>128</v>
      </c>
      <c r="H105">
        <f>(Table1[[#This Row],[xWins]]*3+Table1[[#This Row],[xDraws]])/Table1[[#This Row],[Matches]]</f>
        <v>1.6259548078943709</v>
      </c>
      <c r="I105">
        <f>Table1[[#This Row],[Wins]]*3+Table1[[#This Row],[Draws]]</f>
        <v>204</v>
      </c>
      <c r="J105">
        <f>Table1[[#This Row],[xWins]]*3+Table1[[#This Row],[xDraws]]</f>
        <v>208.12221541047947</v>
      </c>
      <c r="K105">
        <v>0.9578835774644705</v>
      </c>
      <c r="L105">
        <v>1.1147273251891019</v>
      </c>
      <c r="M105">
        <v>0.97711091749541834</v>
      </c>
      <c r="N105">
        <v>57</v>
      </c>
      <c r="O105">
        <v>33</v>
      </c>
      <c r="P105">
        <v>38</v>
      </c>
      <c r="Q105">
        <v>59.506187746614977</v>
      </c>
      <c r="R105">
        <v>29.60365217063455</v>
      </c>
      <c r="S105">
        <v>38.890160082750462</v>
      </c>
      <c r="T105">
        <v>59</v>
      </c>
      <c r="U105">
        <v>44.112231677266607</v>
      </c>
      <c r="V105">
        <v>34.834434806244417</v>
      </c>
      <c r="W105">
        <v>-19.94666648351102</v>
      </c>
      <c r="X105">
        <v>1.1784865827722311</v>
      </c>
      <c r="Y105">
        <v>1.1320504885205569</v>
      </c>
      <c r="Z105">
        <f>Table1[[#This Row],[xGoalsF]]/Table1[[#This Row],[Matches]]</f>
        <v>1.5247309780762157</v>
      </c>
      <c r="AA105">
        <f>Table1[[#This Row],[xGoalsA]]/Table1[[#This Row],[Matches]]</f>
        <v>1.1801041680975703</v>
      </c>
      <c r="AB105">
        <v>230</v>
      </c>
      <c r="AC105">
        <v>195.16556519375561</v>
      </c>
      <c r="AD105">
        <v>171</v>
      </c>
      <c r="AE105">
        <v>151.053333516489</v>
      </c>
      <c r="AF105">
        <f>Table1[[#This Row],[SHGoalsF]]/Table1[[#This Row],[xSHGoalsF]]</f>
        <v>1.1217962959529373</v>
      </c>
      <c r="AG105">
        <v>123</v>
      </c>
      <c r="AH105">
        <v>109.6455750867983</v>
      </c>
      <c r="AI105">
        <f>Table1[[#This Row],[SHGoalsA]]/Table1[[#This Row],[xSHGoalsA]]</f>
        <v>1.122159286635882</v>
      </c>
      <c r="AJ105">
        <v>-95</v>
      </c>
      <c r="AK105">
        <v>-84.658213082030642</v>
      </c>
      <c r="AL105">
        <f>Table1[[#This Row],[HTGoalsF]]/Table1[[#This Row],[xHTGoalsF]]</f>
        <v>1.2511694618553904</v>
      </c>
      <c r="AM105">
        <v>107</v>
      </c>
      <c r="AN105">
        <v>85.519990106957238</v>
      </c>
      <c r="AO105">
        <f>Table1[[#This Row],[HTGoalsA]]/Table1[[#This Row],[xHTGoalsA]]</f>
        <v>1.1446624315565943</v>
      </c>
      <c r="AP105">
        <v>76</v>
      </c>
      <c r="AQ105">
        <v>66.395120434458335</v>
      </c>
      <c r="AR105">
        <v>1.2354458982866019</v>
      </c>
      <c r="AS105">
        <v>1968</v>
      </c>
      <c r="AT105">
        <v>1592.947131662627</v>
      </c>
      <c r="AU105">
        <v>1.0913289410586</v>
      </c>
      <c r="AV105">
        <v>1502</v>
      </c>
      <c r="AW105">
        <v>1376.303645482951</v>
      </c>
      <c r="AX105">
        <v>0.98531661980971086</v>
      </c>
      <c r="AY105">
        <v>671</v>
      </c>
      <c r="AZ105">
        <v>680.99937269868315</v>
      </c>
      <c r="BA105">
        <v>0.97312226465834206</v>
      </c>
      <c r="BB105">
        <v>555</v>
      </c>
      <c r="BC105">
        <v>570.32915611570911</v>
      </c>
      <c r="BD105">
        <v>0.91028770097426071</v>
      </c>
      <c r="BE105">
        <v>1498</v>
      </c>
      <c r="BF105">
        <v>1645.6335710091701</v>
      </c>
      <c r="BG105">
        <v>0.95579795062598216</v>
      </c>
      <c r="BH105">
        <v>1606</v>
      </c>
      <c r="BI105">
        <v>1680.271441205937</v>
      </c>
      <c r="BJ105">
        <v>1.025654331656652</v>
      </c>
      <c r="BK105">
        <v>219</v>
      </c>
      <c r="BL105">
        <v>213.52222989812549</v>
      </c>
      <c r="BM105">
        <v>0.91160616212521517</v>
      </c>
      <c r="BN105">
        <v>212</v>
      </c>
      <c r="BO105">
        <v>232.5565675266688</v>
      </c>
      <c r="BP105">
        <v>1.333783524762381</v>
      </c>
      <c r="BQ105">
        <v>16</v>
      </c>
      <c r="BR105">
        <v>11.995949644714999</v>
      </c>
      <c r="BS105">
        <v>0.79266442090498224</v>
      </c>
      <c r="BT105">
        <v>11</v>
      </c>
      <c r="BU105">
        <v>13.877247054234299</v>
      </c>
    </row>
    <row r="106" spans="1:73" hidden="1" x14ac:dyDescent="0.45">
      <c r="A106" s="1">
        <v>545</v>
      </c>
      <c r="B106" s="20" t="s">
        <v>524</v>
      </c>
      <c r="C106" t="s">
        <v>520</v>
      </c>
      <c r="D106">
        <v>1.0394302667754041</v>
      </c>
      <c r="E106">
        <v>233</v>
      </c>
      <c r="F106">
        <v>224.16126165233729</v>
      </c>
      <c r="G106">
        <v>138</v>
      </c>
      <c r="H106">
        <f>(Table1[[#This Row],[xWins]]*3+Table1[[#This Row],[xDraws]])/Table1[[#This Row],[Matches]]</f>
        <v>1.624356968495198</v>
      </c>
      <c r="I106">
        <f>Table1[[#This Row],[Wins]]*3+Table1[[#This Row],[Draws]]</f>
        <v>233</v>
      </c>
      <c r="J106">
        <f>Table1[[#This Row],[xWins]]*3+Table1[[#This Row],[xDraws]]</f>
        <v>224.16126165233732</v>
      </c>
      <c r="K106">
        <v>0.99280667763046626</v>
      </c>
      <c r="L106">
        <v>1.276701755570544</v>
      </c>
      <c r="M106">
        <v>0.74863490841511215</v>
      </c>
      <c r="N106">
        <v>62</v>
      </c>
      <c r="O106">
        <v>47</v>
      </c>
      <c r="P106">
        <v>29</v>
      </c>
      <c r="Q106">
        <v>62.449217352139023</v>
      </c>
      <c r="R106">
        <v>36.813609595920248</v>
      </c>
      <c r="S106">
        <v>38.737173051940729</v>
      </c>
      <c r="T106">
        <v>70</v>
      </c>
      <c r="U106">
        <v>49.073337048790108</v>
      </c>
      <c r="V106">
        <v>2.0412281215656378</v>
      </c>
      <c r="W106">
        <v>18.88543482964425</v>
      </c>
      <c r="X106">
        <v>1.010057353533792</v>
      </c>
      <c r="Y106">
        <v>0.87727600828141405</v>
      </c>
      <c r="Z106">
        <f>Table1[[#This Row],[xGoalsF]]/Table1[[#This Row],[Matches]]</f>
        <v>1.4707157382495246</v>
      </c>
      <c r="AA106">
        <f>Table1[[#This Row],[xGoalsA]]/Table1[[#This Row],[Matches]]</f>
        <v>1.1151118465916254</v>
      </c>
      <c r="AB106">
        <v>205</v>
      </c>
      <c r="AC106">
        <v>202.95877187843439</v>
      </c>
      <c r="AD106">
        <v>135</v>
      </c>
      <c r="AE106">
        <v>153.88543482964431</v>
      </c>
      <c r="AF106">
        <f>Table1[[#This Row],[SHGoalsF]]/Table1[[#This Row],[xSHGoalsF]]</f>
        <v>0.97233931730859713</v>
      </c>
      <c r="AG106">
        <v>111</v>
      </c>
      <c r="AH106">
        <v>114.1576793451532</v>
      </c>
      <c r="AI106">
        <f>Table1[[#This Row],[SHGoalsA]]/Table1[[#This Row],[xSHGoalsA]]</f>
        <v>0.90339483434679657</v>
      </c>
      <c r="AJ106">
        <v>-78</v>
      </c>
      <c r="AK106">
        <v>-86.340985175544233</v>
      </c>
      <c r="AL106">
        <f>Table1[[#This Row],[HTGoalsF]]/Table1[[#This Row],[xHTGoalsF]]</f>
        <v>1.058545534952404</v>
      </c>
      <c r="AM106">
        <v>94</v>
      </c>
      <c r="AN106">
        <v>88.801092533281121</v>
      </c>
      <c r="AO106">
        <f>Table1[[#This Row],[HTGoalsA]]/Table1[[#This Row],[xHTGoalsA]]</f>
        <v>0.84388873241104334</v>
      </c>
      <c r="AP106">
        <v>57</v>
      </c>
      <c r="AQ106">
        <v>67.544449654100021</v>
      </c>
      <c r="AR106">
        <v>1.0567995275822559</v>
      </c>
      <c r="AS106">
        <v>1778</v>
      </c>
      <c r="AT106">
        <v>1682.438299407368</v>
      </c>
      <c r="AU106">
        <v>0.84555273688152577</v>
      </c>
      <c r="AV106">
        <v>1218</v>
      </c>
      <c r="AW106">
        <v>1440.477863618647</v>
      </c>
      <c r="AX106">
        <v>1.054937848253823</v>
      </c>
      <c r="AY106">
        <v>766</v>
      </c>
      <c r="AZ106">
        <v>726.10912696697255</v>
      </c>
      <c r="BA106">
        <v>0.84181950999188959</v>
      </c>
      <c r="BB106">
        <v>508</v>
      </c>
      <c r="BC106">
        <v>603.45477144488405</v>
      </c>
      <c r="BD106">
        <v>0.98615122296112778</v>
      </c>
      <c r="BE106">
        <v>1755</v>
      </c>
      <c r="BF106">
        <v>1779.6459195479581</v>
      </c>
      <c r="BG106">
        <v>0.79848968750183658</v>
      </c>
      <c r="BH106">
        <v>1454</v>
      </c>
      <c r="BI106">
        <v>1820.937731267388</v>
      </c>
      <c r="BJ106">
        <v>0.95992211130998573</v>
      </c>
      <c r="BK106">
        <v>220</v>
      </c>
      <c r="BL106">
        <v>229.1852613956049</v>
      </c>
      <c r="BM106">
        <v>0.75497820482073674</v>
      </c>
      <c r="BN106">
        <v>190</v>
      </c>
      <c r="BO106">
        <v>251.66289408992131</v>
      </c>
      <c r="BP106">
        <v>0.68081563442674531</v>
      </c>
      <c r="BQ106">
        <v>9</v>
      </c>
      <c r="BR106">
        <v>13.21943789904018</v>
      </c>
      <c r="BS106">
        <v>0.77392637849150958</v>
      </c>
      <c r="BT106">
        <v>12</v>
      </c>
      <c r="BU106">
        <v>15.505350810486229</v>
      </c>
    </row>
    <row r="107" spans="1:73" hidden="1" x14ac:dyDescent="0.45">
      <c r="A107" s="1">
        <v>444</v>
      </c>
      <c r="B107" s="20" t="s">
        <v>462</v>
      </c>
      <c r="C107" s="24" t="s">
        <v>456</v>
      </c>
      <c r="D107">
        <v>1.249661523700766</v>
      </c>
      <c r="E107">
        <v>71</v>
      </c>
      <c r="F107">
        <v>56.81538452887591</v>
      </c>
      <c r="G107">
        <v>35</v>
      </c>
      <c r="H107">
        <f>(Table1[[#This Row],[xWins]]*3+Table1[[#This Row],[xDraws]])/Table1[[#This Row],[Matches]]</f>
        <v>1.6232967008250256</v>
      </c>
      <c r="I107">
        <f>Table1[[#This Row],[Wins]]*3+Table1[[#This Row],[Draws]]</f>
        <v>71</v>
      </c>
      <c r="J107">
        <f>Table1[[#This Row],[xWins]]*3+Table1[[#This Row],[xDraws]]</f>
        <v>56.815384528875896</v>
      </c>
      <c r="K107">
        <v>1.37849333179434</v>
      </c>
      <c r="L107">
        <v>0.5594703231440562</v>
      </c>
      <c r="M107">
        <v>0.79180308508689923</v>
      </c>
      <c r="N107">
        <v>22</v>
      </c>
      <c r="O107">
        <v>5</v>
      </c>
      <c r="P107">
        <v>8</v>
      </c>
      <c r="Q107">
        <v>15.95945333399858</v>
      </c>
      <c r="R107">
        <v>8.9370245268801618</v>
      </c>
      <c r="S107">
        <v>10.10352213912126</v>
      </c>
      <c r="T107">
        <v>26</v>
      </c>
      <c r="U107">
        <v>12.662753621619879</v>
      </c>
      <c r="V107">
        <v>10.16770856970572</v>
      </c>
      <c r="W107">
        <v>3.1695378086744062</v>
      </c>
      <c r="X107">
        <v>1.196165523250686</v>
      </c>
      <c r="Y107">
        <v>0.91908156220386938</v>
      </c>
      <c r="Z107">
        <f>Table1[[#This Row],[xGoalsF]]/Table1[[#This Row],[Matches]]</f>
        <v>1.4809226122941224</v>
      </c>
      <c r="AA107">
        <f>Table1[[#This Row],[xGoalsA]]/Table1[[#This Row],[Matches]]</f>
        <v>1.1191296516764118</v>
      </c>
      <c r="AB107">
        <v>62</v>
      </c>
      <c r="AC107">
        <v>51.832291430294283</v>
      </c>
      <c r="AD107">
        <v>36</v>
      </c>
      <c r="AE107">
        <v>39.169537808674413</v>
      </c>
      <c r="AF107">
        <f>Table1[[#This Row],[SHGoalsF]]/Table1[[#This Row],[xSHGoalsF]]</f>
        <v>1.2704667554446216</v>
      </c>
      <c r="AG107">
        <v>37</v>
      </c>
      <c r="AH107">
        <v>29.123154810179361</v>
      </c>
      <c r="AI107">
        <f>Table1[[#This Row],[SHGoalsA]]/Table1[[#This Row],[xSHGoalsA]]</f>
        <v>0.8644146571013811</v>
      </c>
      <c r="AJ107">
        <v>-19</v>
      </c>
      <c r="AK107">
        <v>-21.980191848796501</v>
      </c>
      <c r="AL107">
        <f>Table1[[#This Row],[HTGoalsF]]/Table1[[#This Row],[xHTGoalsF]]</f>
        <v>1.1008784886104348</v>
      </c>
      <c r="AM107">
        <v>25</v>
      </c>
      <c r="AN107">
        <v>22.709136620114929</v>
      </c>
      <c r="AO107">
        <f>Table1[[#This Row],[HTGoalsA]]/Table1[[#This Row],[xHTGoalsA]]</f>
        <v>0.98898469084746687</v>
      </c>
      <c r="AP107">
        <v>17</v>
      </c>
      <c r="AQ107">
        <v>17.189345959877901</v>
      </c>
      <c r="AR107">
        <v>1.011740444728717</v>
      </c>
      <c r="AS107">
        <v>433</v>
      </c>
      <c r="AT107">
        <v>427.97537872087571</v>
      </c>
      <c r="AU107">
        <v>0.90466959663121638</v>
      </c>
      <c r="AV107">
        <v>331</v>
      </c>
      <c r="AW107">
        <v>365.87943403046671</v>
      </c>
      <c r="AX107">
        <v>0.93066401702315604</v>
      </c>
      <c r="AY107">
        <v>172</v>
      </c>
      <c r="AZ107">
        <v>184.81427975496811</v>
      </c>
      <c r="BA107">
        <v>0.9845911111313731</v>
      </c>
      <c r="BB107">
        <v>151</v>
      </c>
      <c r="BC107">
        <v>153.36315582464391</v>
      </c>
      <c r="BD107">
        <v>0.83100325137899489</v>
      </c>
      <c r="BE107">
        <v>375</v>
      </c>
      <c r="BF107">
        <v>451.26177229476821</v>
      </c>
      <c r="BG107">
        <v>0.94521626597250208</v>
      </c>
      <c r="BH107">
        <v>438</v>
      </c>
      <c r="BI107">
        <v>463.38601626724659</v>
      </c>
      <c r="BJ107">
        <v>0.65038613152553615</v>
      </c>
      <c r="BK107">
        <v>38</v>
      </c>
      <c r="BL107">
        <v>58.426830090715129</v>
      </c>
      <c r="BM107">
        <v>1.276712787481648</v>
      </c>
      <c r="BN107">
        <v>81</v>
      </c>
      <c r="BO107">
        <v>63.444183213496913</v>
      </c>
      <c r="BP107">
        <v>1.457917566982798</v>
      </c>
      <c r="BQ107">
        <v>5</v>
      </c>
      <c r="BR107">
        <v>3.4295491825012041</v>
      </c>
      <c r="BS107">
        <v>1.258904450698664</v>
      </c>
      <c r="BT107">
        <v>5</v>
      </c>
      <c r="BU107">
        <v>3.9717073025082321</v>
      </c>
    </row>
    <row r="108" spans="1:73" hidden="1" x14ac:dyDescent="0.45">
      <c r="A108" s="1">
        <v>133</v>
      </c>
      <c r="B108" s="20" t="s">
        <v>202</v>
      </c>
      <c r="C108" t="s">
        <v>193</v>
      </c>
      <c r="D108">
        <v>1.140212504313292</v>
      </c>
      <c r="E108">
        <v>85</v>
      </c>
      <c r="F108">
        <v>74.547507309782048</v>
      </c>
      <c r="G108">
        <v>46</v>
      </c>
      <c r="H108">
        <f>(Table1[[#This Row],[xWins]]*3+Table1[[#This Row],[xDraws]])/Table1[[#This Row],[Matches]]</f>
        <v>1.6205979849952619</v>
      </c>
      <c r="I108">
        <f>Table1[[#This Row],[Wins]]*3+Table1[[#This Row],[Draws]]</f>
        <v>85</v>
      </c>
      <c r="J108">
        <f>Table1[[#This Row],[xWins]]*3+Table1[[#This Row],[xDraws]]</f>
        <v>74.547507309782048</v>
      </c>
      <c r="K108">
        <v>1.198057948385864</v>
      </c>
      <c r="L108">
        <v>0.8370866326262244</v>
      </c>
      <c r="M108">
        <v>0.83417376261458254</v>
      </c>
      <c r="N108">
        <v>25</v>
      </c>
      <c r="O108">
        <v>10</v>
      </c>
      <c r="P108">
        <v>11</v>
      </c>
      <c r="Q108">
        <v>20.86710416109868</v>
      </c>
      <c r="R108">
        <v>11.94619482648601</v>
      </c>
      <c r="S108">
        <v>13.186701012415311</v>
      </c>
      <c r="T108">
        <v>25</v>
      </c>
      <c r="U108">
        <v>16.37823846393626</v>
      </c>
      <c r="V108">
        <v>17.103508064939181</v>
      </c>
      <c r="W108">
        <v>-8.4817465288754335</v>
      </c>
      <c r="X108">
        <v>1.2519056224774869</v>
      </c>
      <c r="Y108">
        <v>1.1646357544637911</v>
      </c>
      <c r="Z108">
        <f>Table1[[#This Row],[xGoalsF]]/Table1[[#This Row],[Matches]]</f>
        <v>1.4760106942404527</v>
      </c>
      <c r="AA108">
        <f>Table1[[#This Row],[xGoalsA]]/Table1[[#This Row],[Matches]]</f>
        <v>1.1199620319809689</v>
      </c>
      <c r="AB108">
        <v>85</v>
      </c>
      <c r="AC108">
        <v>67.896491935060823</v>
      </c>
      <c r="AD108">
        <v>60</v>
      </c>
      <c r="AE108">
        <v>51.518253471124567</v>
      </c>
      <c r="AF108">
        <f>Table1[[#This Row],[SHGoalsF]]/Table1[[#This Row],[xSHGoalsF]]</f>
        <v>1.1777300676880129</v>
      </c>
      <c r="AG108">
        <v>45</v>
      </c>
      <c r="AH108">
        <v>38.209094965486393</v>
      </c>
      <c r="AI108">
        <f>Table1[[#This Row],[SHGoalsA]]/Table1[[#This Row],[xSHGoalsA]]</f>
        <v>1.2107774872236197</v>
      </c>
      <c r="AJ108">
        <v>-35</v>
      </c>
      <c r="AK108">
        <v>-28.907045571401358</v>
      </c>
      <c r="AL108">
        <f>Table1[[#This Row],[HTGoalsF]]/Table1[[#This Row],[xHTGoalsF]]</f>
        <v>1.3473730971090054</v>
      </c>
      <c r="AM108">
        <v>40</v>
      </c>
      <c r="AN108">
        <v>29.687396969574429</v>
      </c>
      <c r="AO108">
        <f>Table1[[#This Row],[HTGoalsA]]/Table1[[#This Row],[xHTGoalsA]]</f>
        <v>1.1056463728461867</v>
      </c>
      <c r="AP108">
        <v>25</v>
      </c>
      <c r="AQ108">
        <v>22.611207899723201</v>
      </c>
      <c r="AR108">
        <v>0.87316690417572018</v>
      </c>
      <c r="AS108">
        <v>488</v>
      </c>
      <c r="AT108">
        <v>558.88513142934312</v>
      </c>
      <c r="AU108">
        <v>0.80374615280568107</v>
      </c>
      <c r="AV108">
        <v>386</v>
      </c>
      <c r="AW108">
        <v>480.25113234143453</v>
      </c>
      <c r="AX108">
        <v>1.1162769782725599</v>
      </c>
      <c r="AY108">
        <v>269</v>
      </c>
      <c r="AZ108">
        <v>240.97961817350901</v>
      </c>
      <c r="BA108">
        <v>1.0344349827543851</v>
      </c>
      <c r="BB108">
        <v>208</v>
      </c>
      <c r="BC108">
        <v>201.07595302525391</v>
      </c>
      <c r="BD108">
        <v>0.87129161403560218</v>
      </c>
      <c r="BE108">
        <v>515</v>
      </c>
      <c r="BF108">
        <v>591.07650263572532</v>
      </c>
      <c r="BG108">
        <v>0.80391313138775278</v>
      </c>
      <c r="BH108">
        <v>486</v>
      </c>
      <c r="BI108">
        <v>604.54293010619676</v>
      </c>
      <c r="BJ108">
        <v>0.77630916885076728</v>
      </c>
      <c r="BK108">
        <v>59</v>
      </c>
      <c r="BL108">
        <v>76.000648153289788</v>
      </c>
      <c r="BM108">
        <v>0.88168784663264532</v>
      </c>
      <c r="BN108">
        <v>74</v>
      </c>
      <c r="BO108">
        <v>83.929930850948949</v>
      </c>
      <c r="BP108">
        <v>0.22447133044617701</v>
      </c>
      <c r="BQ108">
        <v>1</v>
      </c>
      <c r="BR108">
        <v>4.4549118945939359</v>
      </c>
      <c r="BS108">
        <v>0.7720208767508755</v>
      </c>
      <c r="BT108">
        <v>4</v>
      </c>
      <c r="BU108">
        <v>5.1812070378645547</v>
      </c>
    </row>
    <row r="109" spans="1:73" hidden="1" x14ac:dyDescent="0.45">
      <c r="A109" s="1">
        <v>328</v>
      </c>
      <c r="B109" s="20" t="s">
        <v>190</v>
      </c>
      <c r="C109" s="24" t="s">
        <v>357</v>
      </c>
      <c r="D109">
        <v>1.102837299493725</v>
      </c>
      <c r="E109">
        <v>73</v>
      </c>
      <c r="F109">
        <v>66.192900832708347</v>
      </c>
      <c r="G109">
        <v>41</v>
      </c>
      <c r="H109">
        <f>(Table1[[#This Row],[xWins]]*3+Table1[[#This Row],[xDraws]])/Table1[[#This Row],[Matches]]</f>
        <v>1.6144609959197154</v>
      </c>
      <c r="I109">
        <f>Table1[[#This Row],[Wins]]*3+Table1[[#This Row],[Draws]]</f>
        <v>73</v>
      </c>
      <c r="J109">
        <f>Table1[[#This Row],[xWins]]*3+Table1[[#This Row],[xDraws]]</f>
        <v>66.192900832708332</v>
      </c>
      <c r="K109">
        <v>1.1734114090003041</v>
      </c>
      <c r="L109">
        <v>0.79978939205413535</v>
      </c>
      <c r="M109">
        <v>0.9433809206268029</v>
      </c>
      <c r="N109">
        <v>21</v>
      </c>
      <c r="O109">
        <v>10</v>
      </c>
      <c r="P109">
        <v>10</v>
      </c>
      <c r="Q109">
        <v>17.896536405667892</v>
      </c>
      <c r="R109">
        <v>12.50329161570466</v>
      </c>
      <c r="S109">
        <v>10.600171978627451</v>
      </c>
      <c r="T109">
        <v>20</v>
      </c>
      <c r="U109">
        <v>15.253868983252829</v>
      </c>
      <c r="V109">
        <v>-9.517102452605414</v>
      </c>
      <c r="W109">
        <v>14.26323346935258</v>
      </c>
      <c r="X109">
        <v>0.84273697736835917</v>
      </c>
      <c r="Y109">
        <v>0.68488257740114566</v>
      </c>
      <c r="Z109">
        <f>Table1[[#This Row],[xGoalsF]]/Table1[[#This Row],[Matches]]</f>
        <v>1.4760268890879367</v>
      </c>
      <c r="AA109">
        <f>Table1[[#This Row],[xGoalsA]]/Table1[[#This Row],[Matches]]</f>
        <v>1.1039813041305506</v>
      </c>
      <c r="AB109">
        <v>51</v>
      </c>
      <c r="AC109">
        <v>60.517102452605407</v>
      </c>
      <c r="AD109">
        <v>31</v>
      </c>
      <c r="AE109">
        <v>45.263233469352578</v>
      </c>
      <c r="AF109">
        <f>Table1[[#This Row],[SHGoalsF]]/Table1[[#This Row],[xSHGoalsF]]</f>
        <v>0.79185049597313695</v>
      </c>
      <c r="AG109">
        <v>27</v>
      </c>
      <c r="AH109">
        <v>34.097345568772568</v>
      </c>
      <c r="AI109">
        <f>Table1[[#This Row],[SHGoalsA]]/Table1[[#This Row],[xSHGoalsA]]</f>
        <v>0.86558829414586558</v>
      </c>
      <c r="AJ109">
        <v>-22</v>
      </c>
      <c r="AK109">
        <v>-25.41624020194137</v>
      </c>
      <c r="AL109">
        <f>Table1[[#This Row],[HTGoalsF]]/Table1[[#This Row],[xHTGoalsF]]</f>
        <v>0.90841108438383922</v>
      </c>
      <c r="AM109">
        <v>24</v>
      </c>
      <c r="AN109">
        <v>26.41975688383285</v>
      </c>
      <c r="AO109">
        <f>Table1[[#This Row],[HTGoalsA]]/Table1[[#This Row],[xHTGoalsA]]</f>
        <v>0.45346919196964769</v>
      </c>
      <c r="AP109">
        <v>9</v>
      </c>
      <c r="AQ109">
        <v>19.846993267411211</v>
      </c>
      <c r="AR109">
        <v>0.88092340125136004</v>
      </c>
      <c r="AS109">
        <v>442</v>
      </c>
      <c r="AT109">
        <v>501.74623511208222</v>
      </c>
      <c r="AU109">
        <v>0.9314387442371469</v>
      </c>
      <c r="AV109">
        <v>397</v>
      </c>
      <c r="AW109">
        <v>426.22233878100599</v>
      </c>
      <c r="AX109">
        <v>0.72876335141572646</v>
      </c>
      <c r="AY109">
        <v>157</v>
      </c>
      <c r="AZ109">
        <v>215.43344584357209</v>
      </c>
      <c r="BA109">
        <v>0.71156771567270727</v>
      </c>
      <c r="BB109">
        <v>126</v>
      </c>
      <c r="BC109">
        <v>177.07380088328091</v>
      </c>
      <c r="BD109">
        <v>1.1848739409432101</v>
      </c>
      <c r="BE109">
        <v>626</v>
      </c>
      <c r="BF109">
        <v>528.32624498575569</v>
      </c>
      <c r="BG109">
        <v>1.204594512955802</v>
      </c>
      <c r="BH109">
        <v>652</v>
      </c>
      <c r="BI109">
        <v>541.26097453336365</v>
      </c>
      <c r="BJ109">
        <v>1.2948847331180899</v>
      </c>
      <c r="BK109">
        <v>88</v>
      </c>
      <c r="BL109">
        <v>67.959716992025619</v>
      </c>
      <c r="BM109">
        <v>1.338161505028955</v>
      </c>
      <c r="BN109">
        <v>101</v>
      </c>
      <c r="BO109">
        <v>75.476689189183162</v>
      </c>
      <c r="BP109">
        <v>1.548467299596997</v>
      </c>
      <c r="BQ109">
        <v>6</v>
      </c>
      <c r="BR109">
        <v>3.8747992944775498</v>
      </c>
      <c r="BS109">
        <v>1.4769727859339761</v>
      </c>
      <c r="BT109">
        <v>7</v>
      </c>
      <c r="BU109">
        <v>4.7394238178691239</v>
      </c>
    </row>
    <row r="110" spans="1:73" hidden="1" x14ac:dyDescent="0.45">
      <c r="A110" s="1">
        <v>414</v>
      </c>
      <c r="B110" s="20" t="s">
        <v>436</v>
      </c>
      <c r="C110" t="s">
        <v>396</v>
      </c>
      <c r="D110">
        <v>1.0102298402987111</v>
      </c>
      <c r="E110">
        <v>75</v>
      </c>
      <c r="F110">
        <v>74.240531221908398</v>
      </c>
      <c r="G110">
        <v>46</v>
      </c>
      <c r="H110">
        <f>(Table1[[#This Row],[xWins]]*3+Table1[[#This Row],[xDraws]])/Table1[[#This Row],[Matches]]</f>
        <v>1.6139245917806171</v>
      </c>
      <c r="I110">
        <f>Table1[[#This Row],[Wins]]*3+Table1[[#This Row],[Draws]]</f>
        <v>75</v>
      </c>
      <c r="J110">
        <f>Table1[[#This Row],[xWins]]*3+Table1[[#This Row],[xDraws]]</f>
        <v>74.240531221908384</v>
      </c>
      <c r="K110">
        <v>1.074523506163743</v>
      </c>
      <c r="L110">
        <v>0.70213998407151368</v>
      </c>
      <c r="M110">
        <v>1.1803726028609089</v>
      </c>
      <c r="N110">
        <v>22</v>
      </c>
      <c r="O110">
        <v>9</v>
      </c>
      <c r="P110">
        <v>15</v>
      </c>
      <c r="Q110">
        <v>20.47419146607994</v>
      </c>
      <c r="R110">
        <v>12.81795682366857</v>
      </c>
      <c r="S110">
        <v>12.707851710251481</v>
      </c>
      <c r="T110">
        <v>17</v>
      </c>
      <c r="U110">
        <v>15.875484161570659</v>
      </c>
      <c r="V110">
        <v>-3.0851202543567808</v>
      </c>
      <c r="W110">
        <v>4.2096360927861198</v>
      </c>
      <c r="X110">
        <v>0.95401185475021311</v>
      </c>
      <c r="Y110">
        <v>0.91779601625837115</v>
      </c>
      <c r="Z110">
        <f>Table1[[#This Row],[xGoalsF]]/Table1[[#This Row],[Matches]]</f>
        <v>1.4583721794425386</v>
      </c>
      <c r="AA110">
        <f>Table1[[#This Row],[xGoalsA]]/Table1[[#This Row],[Matches]]</f>
        <v>1.1132529585388287</v>
      </c>
      <c r="AB110">
        <v>64</v>
      </c>
      <c r="AC110">
        <v>67.085120254356781</v>
      </c>
      <c r="AD110">
        <v>47</v>
      </c>
      <c r="AE110">
        <v>51.20963609278612</v>
      </c>
      <c r="AF110">
        <f>Table1[[#This Row],[SHGoalsF]]/Table1[[#This Row],[xSHGoalsF]]</f>
        <v>0.9264229601152747</v>
      </c>
      <c r="AG110">
        <v>35</v>
      </c>
      <c r="AH110">
        <v>37.779719962515777</v>
      </c>
      <c r="AI110">
        <f>Table1[[#This Row],[SHGoalsA]]/Table1[[#This Row],[xSHGoalsA]]</f>
        <v>0.72719400459195216</v>
      </c>
      <c r="AJ110">
        <v>-21</v>
      </c>
      <c r="AK110">
        <v>-28.878125874791358</v>
      </c>
      <c r="AL110">
        <f>Table1[[#This Row],[HTGoalsF]]/Table1[[#This Row],[xHTGoalsF]]</f>
        <v>0.9895787026008982</v>
      </c>
      <c r="AM110">
        <v>29</v>
      </c>
      <c r="AN110">
        <v>29.305400291841</v>
      </c>
      <c r="AO110">
        <f>Table1[[#This Row],[HTGoalsA]]/Table1[[#This Row],[xHTGoalsA]]</f>
        <v>1.1642741465397699</v>
      </c>
      <c r="AP110">
        <v>26</v>
      </c>
      <c r="AQ110">
        <v>22.331510217994762</v>
      </c>
      <c r="AR110">
        <v>1.0310613010865111</v>
      </c>
      <c r="AS110">
        <v>575</v>
      </c>
      <c r="AT110">
        <v>557.6778018863447</v>
      </c>
      <c r="AU110">
        <v>0.86274228117104224</v>
      </c>
      <c r="AV110">
        <v>415</v>
      </c>
      <c r="AW110">
        <v>481.02429782008619</v>
      </c>
      <c r="AX110">
        <v>0.93837861214029161</v>
      </c>
      <c r="AY110">
        <v>225</v>
      </c>
      <c r="AZ110">
        <v>239.77528589106581</v>
      </c>
      <c r="BA110">
        <v>0.78709438370387996</v>
      </c>
      <c r="BB110">
        <v>158</v>
      </c>
      <c r="BC110">
        <v>200.73831457987211</v>
      </c>
      <c r="BD110">
        <v>0.83465304352314829</v>
      </c>
      <c r="BE110">
        <v>496</v>
      </c>
      <c r="BF110">
        <v>594.25890056823823</v>
      </c>
      <c r="BG110">
        <v>0.8954206115653518</v>
      </c>
      <c r="BH110">
        <v>544</v>
      </c>
      <c r="BI110">
        <v>607.5357133548589</v>
      </c>
      <c r="BJ110">
        <v>0.89915677720409903</v>
      </c>
      <c r="BK110">
        <v>69</v>
      </c>
      <c r="BL110">
        <v>76.738564118432635</v>
      </c>
      <c r="BM110">
        <v>0.97564170417284724</v>
      </c>
      <c r="BN110">
        <v>82</v>
      </c>
      <c r="BO110">
        <v>84.047247723507184</v>
      </c>
      <c r="BP110">
        <v>0.44572502633547278</v>
      </c>
      <c r="BQ110">
        <v>2</v>
      </c>
      <c r="BR110">
        <v>4.4870713597641014</v>
      </c>
      <c r="BS110">
        <v>1.336654331610357</v>
      </c>
      <c r="BT110">
        <v>7</v>
      </c>
      <c r="BU110">
        <v>5.2369560584647434</v>
      </c>
    </row>
    <row r="111" spans="1:73" hidden="1" x14ac:dyDescent="0.45">
      <c r="A111" s="1">
        <v>582</v>
      </c>
      <c r="B111" s="20" t="s">
        <v>65</v>
      </c>
      <c r="C111" s="24" t="s">
        <v>530</v>
      </c>
      <c r="D111">
        <v>1.0472730870805429</v>
      </c>
      <c r="E111">
        <v>233</v>
      </c>
      <c r="F111">
        <v>222.4825624513357</v>
      </c>
      <c r="G111">
        <v>138</v>
      </c>
      <c r="H111">
        <f>(Table1[[#This Row],[xWins]]*3+Table1[[#This Row],[xDraws]])/Table1[[#This Row],[Matches]]</f>
        <v>1.6121924815314181</v>
      </c>
      <c r="I111">
        <f>Table1[[#This Row],[Wins]]*3+Table1[[#This Row],[Draws]]</f>
        <v>233</v>
      </c>
      <c r="J111">
        <f>Table1[[#This Row],[xWins]]*3+Table1[[#This Row],[xDraws]]</f>
        <v>222.4825624513357</v>
      </c>
      <c r="K111">
        <v>1.0622967567572921</v>
      </c>
      <c r="L111">
        <v>0.96969112855476625</v>
      </c>
      <c r="M111">
        <v>0.93019745727161762</v>
      </c>
      <c r="N111">
        <v>66</v>
      </c>
      <c r="O111">
        <v>35</v>
      </c>
      <c r="P111">
        <v>37</v>
      </c>
      <c r="Q111">
        <v>62.12953167763397</v>
      </c>
      <c r="R111">
        <v>36.093967418433763</v>
      </c>
      <c r="S111">
        <v>39.776500903932273</v>
      </c>
      <c r="T111">
        <v>81</v>
      </c>
      <c r="U111">
        <v>47.991473210111337</v>
      </c>
      <c r="V111">
        <v>33.579165957944547</v>
      </c>
      <c r="W111">
        <v>-0.57063916805589088</v>
      </c>
      <c r="X111">
        <v>1.1642648906864179</v>
      </c>
      <c r="Y111">
        <v>1.003647903213444</v>
      </c>
      <c r="Z111">
        <f>Table1[[#This Row],[xGoalsF]]/Table1[[#This Row],[Matches]]</f>
        <v>1.4813103916090971</v>
      </c>
      <c r="AA111">
        <f>Table1[[#This Row],[xGoalsA]]/Table1[[#This Row],[Matches]]</f>
        <v>1.1335460929851022</v>
      </c>
      <c r="AB111">
        <v>238</v>
      </c>
      <c r="AC111">
        <v>204.42083404205539</v>
      </c>
      <c r="AD111">
        <v>157</v>
      </c>
      <c r="AE111">
        <v>156.42936083194411</v>
      </c>
      <c r="AF111">
        <f>Table1[[#This Row],[SHGoalsF]]/Table1[[#This Row],[xSHGoalsF]]</f>
        <v>1.1057574767656497</v>
      </c>
      <c r="AG111">
        <v>127</v>
      </c>
      <c r="AH111">
        <v>114.8533947710452</v>
      </c>
      <c r="AI111">
        <f>Table1[[#This Row],[SHGoalsA]]/Table1[[#This Row],[xSHGoalsA]]</f>
        <v>1.0025745419929017</v>
      </c>
      <c r="AJ111">
        <v>-88</v>
      </c>
      <c r="AK111">
        <v>-87.774022094232521</v>
      </c>
      <c r="AL111">
        <f>Table1[[#This Row],[HTGoalsF]]/Table1[[#This Row],[xHTGoalsF]]</f>
        <v>1.2392896448020558</v>
      </c>
      <c r="AM111">
        <v>111</v>
      </c>
      <c r="AN111">
        <v>89.567439271010244</v>
      </c>
      <c r="AO111">
        <f>Table1[[#This Row],[HTGoalsA]]/Table1[[#This Row],[xHTGoalsA]]</f>
        <v>1.0050201669473242</v>
      </c>
      <c r="AP111">
        <v>69</v>
      </c>
      <c r="AQ111">
        <v>68.655338737711588</v>
      </c>
      <c r="AR111">
        <v>1.173590006838634</v>
      </c>
      <c r="AS111">
        <v>1983</v>
      </c>
      <c r="AT111">
        <v>1689.6871892610261</v>
      </c>
      <c r="AU111">
        <v>1.1205015044710489</v>
      </c>
      <c r="AV111">
        <v>1629</v>
      </c>
      <c r="AW111">
        <v>1453.8133090405761</v>
      </c>
      <c r="AX111">
        <v>0.95405058585272062</v>
      </c>
      <c r="AY111">
        <v>693</v>
      </c>
      <c r="AZ111">
        <v>726.37657821949108</v>
      </c>
      <c r="BA111">
        <v>0.86412094737113609</v>
      </c>
      <c r="BB111">
        <v>524</v>
      </c>
      <c r="BC111">
        <v>606.39659482174818</v>
      </c>
      <c r="BD111">
        <v>0.81047921737074458</v>
      </c>
      <c r="BE111">
        <v>1442</v>
      </c>
      <c r="BF111">
        <v>1779.1942952935381</v>
      </c>
      <c r="BG111">
        <v>0.95655176995404911</v>
      </c>
      <c r="BH111">
        <v>1743</v>
      </c>
      <c r="BI111">
        <v>1822.170064129127</v>
      </c>
      <c r="BJ111">
        <v>0.89409331796546021</v>
      </c>
      <c r="BK111">
        <v>206</v>
      </c>
      <c r="BL111">
        <v>230.4010060926974</v>
      </c>
      <c r="BM111">
        <v>1.0128783267243711</v>
      </c>
      <c r="BN111">
        <v>254</v>
      </c>
      <c r="BO111">
        <v>250.77049562451509</v>
      </c>
      <c r="BP111">
        <v>0.74632762547738618</v>
      </c>
      <c r="BQ111">
        <v>10</v>
      </c>
      <c r="BR111">
        <v>13.398941240589251</v>
      </c>
      <c r="BS111">
        <v>1.556319460526719</v>
      </c>
      <c r="BT111">
        <v>24</v>
      </c>
      <c r="BU111">
        <v>15.420998457397349</v>
      </c>
    </row>
    <row r="112" spans="1:73" hidden="1" x14ac:dyDescent="0.45">
      <c r="A112" s="1">
        <v>284</v>
      </c>
      <c r="B112" s="20" t="s">
        <v>158</v>
      </c>
      <c r="C112" t="s">
        <v>350</v>
      </c>
      <c r="D112">
        <v>1.128364745310882</v>
      </c>
      <c r="E112">
        <v>129</v>
      </c>
      <c r="F112">
        <v>114.324734564849</v>
      </c>
      <c r="G112">
        <v>71</v>
      </c>
      <c r="H112">
        <f>(Table1[[#This Row],[xWins]]*3+Table1[[#This Row],[xDraws]])/Table1[[#This Row],[Matches]]</f>
        <v>1.6102075290823799</v>
      </c>
      <c r="I112">
        <f>Table1[[#This Row],[Wins]]*3+Table1[[#This Row],[Draws]]</f>
        <v>129</v>
      </c>
      <c r="J112">
        <f>Table1[[#This Row],[xWins]]*3+Table1[[#This Row],[xDraws]]</f>
        <v>114.32473456484897</v>
      </c>
      <c r="K112">
        <v>1.170258208142972</v>
      </c>
      <c r="L112">
        <v>0.88703148003837418</v>
      </c>
      <c r="M112">
        <v>0.83263183754792425</v>
      </c>
      <c r="N112">
        <v>38</v>
      </c>
      <c r="O112">
        <v>15</v>
      </c>
      <c r="P112">
        <v>18</v>
      </c>
      <c r="Q112">
        <v>32.471466327333367</v>
      </c>
      <c r="R112">
        <v>16.910335582848852</v>
      </c>
      <c r="S112">
        <v>21.618198089817771</v>
      </c>
      <c r="T112">
        <v>38</v>
      </c>
      <c r="U112">
        <v>24.032963593977811</v>
      </c>
      <c r="V112">
        <v>9.6495935784925706</v>
      </c>
      <c r="W112">
        <v>4.3174428275296179</v>
      </c>
      <c r="X112">
        <v>1.0907339605290041</v>
      </c>
      <c r="Y112">
        <v>0.94755130043852964</v>
      </c>
      <c r="Z112">
        <f>Table1[[#This Row],[xGoalsF]]/Table1[[#This Row],[Matches]]</f>
        <v>1.497893048190245</v>
      </c>
      <c r="AA112">
        <f>Table1[[#This Row],[xGoalsA]]/Table1[[#This Row],[Matches]]</f>
        <v>1.1594006032046424</v>
      </c>
      <c r="AB112">
        <v>116</v>
      </c>
      <c r="AC112">
        <v>106.3504064215074</v>
      </c>
      <c r="AD112">
        <v>78</v>
      </c>
      <c r="AE112">
        <v>82.317442827529618</v>
      </c>
      <c r="AF112">
        <f>Table1[[#This Row],[SHGoalsF]]/Table1[[#This Row],[xSHGoalsF]]</f>
        <v>1.1414110157427237</v>
      </c>
      <c r="AG112">
        <v>68</v>
      </c>
      <c r="AH112">
        <v>59.575384381367613</v>
      </c>
      <c r="AI112">
        <f>Table1[[#This Row],[SHGoalsA]]/Table1[[#This Row],[xSHGoalsA]]</f>
        <v>0.99682590095406887</v>
      </c>
      <c r="AJ112">
        <v>-46</v>
      </c>
      <c r="AK112">
        <v>-46.146473477437823</v>
      </c>
      <c r="AL112">
        <f>Table1[[#This Row],[HTGoalsF]]/Table1[[#This Row],[xHTGoalsF]]</f>
        <v>1.0261887200995645</v>
      </c>
      <c r="AM112">
        <v>48</v>
      </c>
      <c r="AN112">
        <v>46.775022040139817</v>
      </c>
      <c r="AO112">
        <f>Table1[[#This Row],[HTGoalsA]]/Table1[[#This Row],[xHTGoalsA]]</f>
        <v>0.88468737705860745</v>
      </c>
      <c r="AP112">
        <v>32</v>
      </c>
      <c r="AQ112">
        <v>36.170969350091802</v>
      </c>
      <c r="AR112">
        <v>1.005149599540615</v>
      </c>
      <c r="AS112">
        <v>875</v>
      </c>
      <c r="AT112">
        <v>870.51718510349315</v>
      </c>
      <c r="AU112">
        <v>0.81897167090393186</v>
      </c>
      <c r="AV112">
        <v>618</v>
      </c>
      <c r="AW112">
        <v>754.6048562557587</v>
      </c>
      <c r="AX112">
        <v>0.96634678753694747</v>
      </c>
      <c r="AY112">
        <v>362</v>
      </c>
      <c r="AZ112">
        <v>374.6067195221666</v>
      </c>
      <c r="BA112">
        <v>0.82956347721654444</v>
      </c>
      <c r="BB112">
        <v>262</v>
      </c>
      <c r="BC112">
        <v>315.82875475556767</v>
      </c>
      <c r="BD112">
        <v>0.79461668496856985</v>
      </c>
      <c r="BE112">
        <v>724</v>
      </c>
      <c r="BF112">
        <v>911.13113240082168</v>
      </c>
      <c r="BG112">
        <v>0.82987635624674438</v>
      </c>
      <c r="BH112">
        <v>775</v>
      </c>
      <c r="BI112">
        <v>933.87405746208753</v>
      </c>
      <c r="BJ112">
        <v>0.86797728624098669</v>
      </c>
      <c r="BK112">
        <v>103</v>
      </c>
      <c r="BL112">
        <v>118.6666997313601</v>
      </c>
      <c r="BM112">
        <v>1.1435890102470421</v>
      </c>
      <c r="BN112">
        <v>147</v>
      </c>
      <c r="BO112">
        <v>128.54268332663031</v>
      </c>
      <c r="BP112">
        <v>1.1671813696243449</v>
      </c>
      <c r="BQ112">
        <v>8</v>
      </c>
      <c r="BR112">
        <v>6.8541189982965394</v>
      </c>
      <c r="BS112">
        <v>0.64099336987842803</v>
      </c>
      <c r="BT112">
        <v>5</v>
      </c>
      <c r="BU112">
        <v>7.8003926950887319</v>
      </c>
    </row>
    <row r="113" spans="1:73" hidden="1" x14ac:dyDescent="0.45">
      <c r="A113" s="1">
        <v>148</v>
      </c>
      <c r="B113" s="20" t="s">
        <v>217</v>
      </c>
      <c r="C113" t="s">
        <v>193</v>
      </c>
      <c r="D113">
        <v>0.92562568545966206</v>
      </c>
      <c r="E113">
        <v>274</v>
      </c>
      <c r="F113">
        <v>296.01598605588902</v>
      </c>
      <c r="G113">
        <v>184</v>
      </c>
      <c r="H113">
        <f>(Table1[[#This Row],[xWins]]*3+Table1[[#This Row],[xDraws]])/Table1[[#This Row],[Matches]]</f>
        <v>1.6087825329124399</v>
      </c>
      <c r="I113">
        <f>Table1[[#This Row],[Wins]]*3+Table1[[#This Row],[Draws]]</f>
        <v>274</v>
      </c>
      <c r="J113">
        <f>Table1[[#This Row],[xWins]]*3+Table1[[#This Row],[xDraws]]</f>
        <v>296.01598605588896</v>
      </c>
      <c r="K113">
        <v>0.90307048150670621</v>
      </c>
      <c r="L113">
        <v>1.0455341283738071</v>
      </c>
      <c r="M113">
        <v>1.109385272966521</v>
      </c>
      <c r="N113">
        <v>75</v>
      </c>
      <c r="O113">
        <v>49</v>
      </c>
      <c r="P113">
        <v>60</v>
      </c>
      <c r="Q113">
        <v>83.049996136368065</v>
      </c>
      <c r="R113">
        <v>46.865997646784763</v>
      </c>
      <c r="S113">
        <v>54.084006216847172</v>
      </c>
      <c r="T113">
        <v>48</v>
      </c>
      <c r="U113">
        <v>60.861140220004224</v>
      </c>
      <c r="V113">
        <v>-8.1409759218419708</v>
      </c>
      <c r="W113">
        <v>-4.7201642981622456</v>
      </c>
      <c r="X113">
        <v>0.96986397234236188</v>
      </c>
      <c r="Y113">
        <v>1.022554319590002</v>
      </c>
      <c r="Z113">
        <f>Table1[[#This Row],[xGoalsF]]/Table1[[#This Row],[Matches]]</f>
        <v>1.468157477836098</v>
      </c>
      <c r="AA113">
        <f>Table1[[#This Row],[xGoalsA]]/Table1[[#This Row],[Matches]]</f>
        <v>1.1373904114230315</v>
      </c>
      <c r="AB113">
        <v>262</v>
      </c>
      <c r="AC113">
        <v>270.14097592184203</v>
      </c>
      <c r="AD113">
        <v>214</v>
      </c>
      <c r="AE113">
        <v>209.27983570183781</v>
      </c>
      <c r="AF113">
        <f>Table1[[#This Row],[SHGoalsF]]/Table1[[#This Row],[xSHGoalsF]]</f>
        <v>0.86239628633644072</v>
      </c>
      <c r="AG113">
        <v>131</v>
      </c>
      <c r="AH113">
        <v>151.90232388001479</v>
      </c>
      <c r="AI113">
        <f>Table1[[#This Row],[SHGoalsA]]/Table1[[#This Row],[xSHGoalsA]]</f>
        <v>0.91040239479306417</v>
      </c>
      <c r="AJ113">
        <v>-107</v>
      </c>
      <c r="AK113">
        <v>-117.5304465497603</v>
      </c>
      <c r="AL113">
        <f>Table1[[#This Row],[HTGoalsF]]/Table1[[#This Row],[xHTGoalsF]]</f>
        <v>1.107928733437002</v>
      </c>
      <c r="AM113">
        <v>131</v>
      </c>
      <c r="AN113">
        <v>118.23865204182719</v>
      </c>
      <c r="AO113">
        <f>Table1[[#This Row],[HTGoalsA]]/Table1[[#This Row],[xHTGoalsA]]</f>
        <v>1.1662202984550036</v>
      </c>
      <c r="AP113">
        <v>107</v>
      </c>
      <c r="AQ113">
        <v>91.749389152077413</v>
      </c>
      <c r="AR113">
        <v>0.76566809334035546</v>
      </c>
      <c r="AS113">
        <v>1716</v>
      </c>
      <c r="AT113">
        <v>2241.179977232252</v>
      </c>
      <c r="AU113">
        <v>0.8063167288684685</v>
      </c>
      <c r="AV113">
        <v>1566</v>
      </c>
      <c r="AW113">
        <v>1942.164839116783</v>
      </c>
      <c r="AX113">
        <v>0.84379779164337831</v>
      </c>
      <c r="AY113">
        <v>812</v>
      </c>
      <c r="AZ113">
        <v>962.31586292558427</v>
      </c>
      <c r="BA113">
        <v>0.86568524113791245</v>
      </c>
      <c r="BB113">
        <v>702</v>
      </c>
      <c r="BC113">
        <v>810.91829528853464</v>
      </c>
      <c r="BD113">
        <v>0.74793842107533115</v>
      </c>
      <c r="BE113">
        <v>1777</v>
      </c>
      <c r="BF113">
        <v>2375.8640416481871</v>
      </c>
      <c r="BG113">
        <v>0.80368695726929684</v>
      </c>
      <c r="BH113">
        <v>1950</v>
      </c>
      <c r="BI113">
        <v>2426.3178372653369</v>
      </c>
      <c r="BJ113">
        <v>0.83323594661049794</v>
      </c>
      <c r="BK113">
        <v>256</v>
      </c>
      <c r="BL113">
        <v>307.23590483749138</v>
      </c>
      <c r="BM113">
        <v>0.89297145152448176</v>
      </c>
      <c r="BN113">
        <v>298</v>
      </c>
      <c r="BO113">
        <v>333.71727560971192</v>
      </c>
      <c r="BP113">
        <v>1.388348568882648</v>
      </c>
      <c r="BQ113">
        <v>25</v>
      </c>
      <c r="BR113">
        <v>18.007005272544902</v>
      </c>
      <c r="BS113">
        <v>1.022869871870145</v>
      </c>
      <c r="BT113">
        <v>21</v>
      </c>
      <c r="BU113">
        <v>20.530470764189239</v>
      </c>
    </row>
    <row r="114" spans="1:73" hidden="1" x14ac:dyDescent="0.45">
      <c r="A114" s="1">
        <v>646</v>
      </c>
      <c r="B114" s="20" t="s">
        <v>277</v>
      </c>
      <c r="C114" s="24" t="s">
        <v>535</v>
      </c>
      <c r="D114">
        <v>0.91975545815035431</v>
      </c>
      <c r="E114">
        <v>173</v>
      </c>
      <c r="F114">
        <v>188.0934747024022</v>
      </c>
      <c r="G114">
        <v>117</v>
      </c>
      <c r="H114">
        <f>(Table1[[#This Row],[xWins]]*3+Table1[[#This Row],[xDraws]])/Table1[[#This Row],[Matches]]</f>
        <v>1.6076365359179674</v>
      </c>
      <c r="I114">
        <f>Table1[[#This Row],[Wins]]*3+Table1[[#This Row],[Draws]]</f>
        <v>173</v>
      </c>
      <c r="J114">
        <f>Table1[[#This Row],[xWins]]*3+Table1[[#This Row],[xDraws]]</f>
        <v>188.09347470240218</v>
      </c>
      <c r="K114">
        <v>0.85486637610408611</v>
      </c>
      <c r="L114">
        <v>1.2172175926689901</v>
      </c>
      <c r="M114">
        <v>1.004817158760215</v>
      </c>
      <c r="N114">
        <v>44</v>
      </c>
      <c r="O114">
        <v>41</v>
      </c>
      <c r="P114">
        <v>32</v>
      </c>
      <c r="Q114">
        <v>51.470032311392117</v>
      </c>
      <c r="R114">
        <v>33.683377768225817</v>
      </c>
      <c r="S114">
        <v>31.846589920382051</v>
      </c>
      <c r="T114">
        <v>16</v>
      </c>
      <c r="U114">
        <v>41.107089560496952</v>
      </c>
      <c r="V114">
        <v>-29.919829458232641</v>
      </c>
      <c r="W114">
        <v>4.8127398977356961</v>
      </c>
      <c r="X114">
        <v>0.82596638472409856</v>
      </c>
      <c r="Y114">
        <v>0.9632089359071746</v>
      </c>
      <c r="Z114">
        <f>Table1[[#This Row],[xGoalsF]]/Table1[[#This Row],[Matches]]</f>
        <v>1.469400251779766</v>
      </c>
      <c r="AA114">
        <f>Table1[[#This Row],[xGoalsA]]/Table1[[#This Row],[Matches]]</f>
        <v>1.118057605963553</v>
      </c>
      <c r="AB114">
        <v>142</v>
      </c>
      <c r="AC114">
        <v>171.91982945823261</v>
      </c>
      <c r="AD114">
        <v>126</v>
      </c>
      <c r="AE114">
        <v>130.8127398977357</v>
      </c>
      <c r="AF114">
        <f>Table1[[#This Row],[SHGoalsF]]/Table1[[#This Row],[xSHGoalsF]]</f>
        <v>0.9005635811462892</v>
      </c>
      <c r="AG114">
        <v>87</v>
      </c>
      <c r="AH114">
        <v>96.606171758868356</v>
      </c>
      <c r="AI114">
        <f>Table1[[#This Row],[SHGoalsA]]/Table1[[#This Row],[xSHGoalsA]]</f>
        <v>0.87140102220304128</v>
      </c>
      <c r="AJ114">
        <v>-64</v>
      </c>
      <c r="AK114">
        <v>-73.444944829417068</v>
      </c>
      <c r="AL114">
        <f>Table1[[#This Row],[HTGoalsF]]/Table1[[#This Row],[xHTGoalsF]]</f>
        <v>0.73027923062172895</v>
      </c>
      <c r="AM114">
        <v>55</v>
      </c>
      <c r="AN114">
        <v>75.313657699364285</v>
      </c>
      <c r="AO114">
        <f>Table1[[#This Row],[HTGoalsA]]/Table1[[#This Row],[xHTGoalsA]]</f>
        <v>1.0807457376767735</v>
      </c>
      <c r="AP114">
        <v>62</v>
      </c>
      <c r="AQ114">
        <v>57.367795068318642</v>
      </c>
      <c r="AR114">
        <v>1.0198623653933281</v>
      </c>
      <c r="AS114">
        <v>1449</v>
      </c>
      <c r="AT114">
        <v>1420.7799494995261</v>
      </c>
      <c r="AU114">
        <v>1.019525078684798</v>
      </c>
      <c r="AV114">
        <v>1248</v>
      </c>
      <c r="AW114">
        <v>1224.099363607552</v>
      </c>
      <c r="AX114">
        <v>0.81164501650119225</v>
      </c>
      <c r="AY114">
        <v>499</v>
      </c>
      <c r="AZ114">
        <v>614.80079327175542</v>
      </c>
      <c r="BA114">
        <v>0.87380820043757423</v>
      </c>
      <c r="BB114">
        <v>449</v>
      </c>
      <c r="BC114">
        <v>513.84274006029659</v>
      </c>
      <c r="BD114">
        <v>1.2026133059170661</v>
      </c>
      <c r="BE114">
        <v>1819</v>
      </c>
      <c r="BF114">
        <v>1512.539393211604</v>
      </c>
      <c r="BG114">
        <v>1.3160812375523121</v>
      </c>
      <c r="BH114">
        <v>2037</v>
      </c>
      <c r="BI114">
        <v>1547.776795138022</v>
      </c>
      <c r="BJ114">
        <v>1.3040365991615479</v>
      </c>
      <c r="BK114">
        <v>253</v>
      </c>
      <c r="BL114">
        <v>194.01295957695561</v>
      </c>
      <c r="BM114">
        <v>1.3003873289861061</v>
      </c>
      <c r="BN114">
        <v>277</v>
      </c>
      <c r="BO114">
        <v>213.01345670291411</v>
      </c>
      <c r="BP114">
        <v>0.95556600138386749</v>
      </c>
      <c r="BQ114">
        <v>11</v>
      </c>
      <c r="BR114">
        <v>11.511502066910721</v>
      </c>
      <c r="BS114">
        <v>0.60803888634976444</v>
      </c>
      <c r="BT114">
        <v>8</v>
      </c>
      <c r="BU114">
        <v>13.157053240502989</v>
      </c>
    </row>
    <row r="115" spans="1:73" hidden="1" x14ac:dyDescent="0.45">
      <c r="A115" s="1">
        <v>358</v>
      </c>
      <c r="B115" s="20" t="s">
        <v>318</v>
      </c>
      <c r="C115" s="24" t="s">
        <v>379</v>
      </c>
      <c r="D115">
        <v>0.95190120929692701</v>
      </c>
      <c r="E115">
        <v>104</v>
      </c>
      <c r="F115">
        <v>109.2550350648407</v>
      </c>
      <c r="G115">
        <v>68</v>
      </c>
      <c r="H115">
        <f>(Table1[[#This Row],[xWins]]*3+Table1[[#This Row],[xDraws]])/Table1[[#This Row],[Matches]]</f>
        <v>1.6066916921300098</v>
      </c>
      <c r="I115">
        <f>Table1[[#This Row],[Wins]]*3+Table1[[#This Row],[Draws]]</f>
        <v>104</v>
      </c>
      <c r="J115">
        <f>Table1[[#This Row],[xWins]]*3+Table1[[#This Row],[xDraws]]</f>
        <v>109.25503506484067</v>
      </c>
      <c r="K115">
        <v>0.8558734114429275</v>
      </c>
      <c r="L115">
        <v>1.4348736499422949</v>
      </c>
      <c r="M115">
        <v>0.82044493764187365</v>
      </c>
      <c r="N115">
        <v>26</v>
      </c>
      <c r="O115">
        <v>26</v>
      </c>
      <c r="P115">
        <v>16</v>
      </c>
      <c r="Q115">
        <v>30.37832423858837</v>
      </c>
      <c r="R115">
        <v>18.12006234907555</v>
      </c>
      <c r="S115">
        <v>19.501613412336081</v>
      </c>
      <c r="T115">
        <v>29</v>
      </c>
      <c r="U115">
        <v>22.24684437937854</v>
      </c>
      <c r="V115">
        <v>9.0015342693212972</v>
      </c>
      <c r="W115">
        <v>-2.2483786486998412</v>
      </c>
      <c r="X115">
        <v>1.090925997720102</v>
      </c>
      <c r="Y115">
        <v>1.029294216970464</v>
      </c>
      <c r="Z115">
        <f>Table1[[#This Row],[xGoalsF]]/Table1[[#This Row],[Matches]]</f>
        <v>1.4558597901570398</v>
      </c>
      <c r="AA115">
        <f>Table1[[#This Row],[xGoalsA]]/Table1[[#This Row],[Matches]]</f>
        <v>1.1287003139897083</v>
      </c>
      <c r="AB115">
        <v>108</v>
      </c>
      <c r="AC115">
        <v>98.998465730678703</v>
      </c>
      <c r="AD115">
        <v>79</v>
      </c>
      <c r="AE115">
        <v>76.751621351300159</v>
      </c>
      <c r="AF115">
        <f>Table1[[#This Row],[SHGoalsF]]/Table1[[#This Row],[xSHGoalsF]]</f>
        <v>1.1706196349189866</v>
      </c>
      <c r="AG115">
        <v>65</v>
      </c>
      <c r="AH115">
        <v>55.526148768637697</v>
      </c>
      <c r="AI115">
        <f>Table1[[#This Row],[SHGoalsA]]/Table1[[#This Row],[xSHGoalsA]]</f>
        <v>1.2140243241975643</v>
      </c>
      <c r="AJ115">
        <v>-52</v>
      </c>
      <c r="AK115">
        <v>-42.832749693356043</v>
      </c>
      <c r="AL115">
        <f>Table1[[#This Row],[HTGoalsF]]/Table1[[#This Row],[xHTGoalsF]]</f>
        <v>0.98913522455098424</v>
      </c>
      <c r="AM115">
        <v>43</v>
      </c>
      <c r="AN115">
        <v>43.472316962041013</v>
      </c>
      <c r="AO115">
        <f>Table1[[#This Row],[HTGoalsA]]/Table1[[#This Row],[xHTGoalsA]]</f>
        <v>0.79601704538648299</v>
      </c>
      <c r="AP115">
        <v>27</v>
      </c>
      <c r="AQ115">
        <v>33.918871657944123</v>
      </c>
      <c r="AR115">
        <v>1.2099337993717381</v>
      </c>
      <c r="AS115">
        <v>995</v>
      </c>
      <c r="AT115">
        <v>822.35904188861969</v>
      </c>
      <c r="AU115">
        <v>1.134280544349193</v>
      </c>
      <c r="AV115">
        <v>810</v>
      </c>
      <c r="AW115">
        <v>714.109048273192</v>
      </c>
      <c r="AX115">
        <v>0.94589397292241018</v>
      </c>
      <c r="AY115">
        <v>337</v>
      </c>
      <c r="AZ115">
        <v>356.27671773699262</v>
      </c>
      <c r="BA115">
        <v>0.88424879102038378</v>
      </c>
      <c r="BB115">
        <v>266</v>
      </c>
      <c r="BC115">
        <v>300.82031516610601</v>
      </c>
      <c r="BD115">
        <v>1.2064787658142</v>
      </c>
      <c r="BE115">
        <v>1057</v>
      </c>
      <c r="BF115">
        <v>876.10327670100105</v>
      </c>
      <c r="BG115">
        <v>1.0402069362160029</v>
      </c>
      <c r="BH115">
        <v>932</v>
      </c>
      <c r="BI115">
        <v>895.97556750618151</v>
      </c>
      <c r="BJ115">
        <v>1.152852131270808</v>
      </c>
      <c r="BK115">
        <v>130</v>
      </c>
      <c r="BL115">
        <v>112.76381113742561</v>
      </c>
      <c r="BM115">
        <v>1.081366294831164</v>
      </c>
      <c r="BN115">
        <v>133</v>
      </c>
      <c r="BO115">
        <v>122.99255177059651</v>
      </c>
      <c r="BP115">
        <v>1.0690260933291329</v>
      </c>
      <c r="BQ115">
        <v>7</v>
      </c>
      <c r="BR115">
        <v>6.5480160341089384</v>
      </c>
      <c r="BS115">
        <v>0.91294571416357606</v>
      </c>
      <c r="BT115">
        <v>7</v>
      </c>
      <c r="BU115">
        <v>7.6674876626298314</v>
      </c>
    </row>
    <row r="116" spans="1:73" hidden="1" x14ac:dyDescent="0.45">
      <c r="A116" s="1">
        <v>603</v>
      </c>
      <c r="B116" s="20" t="s">
        <v>81</v>
      </c>
      <c r="C116" s="24" t="s">
        <v>530</v>
      </c>
      <c r="D116">
        <v>1.0691126352016429</v>
      </c>
      <c r="E116">
        <v>158</v>
      </c>
      <c r="F116">
        <v>147.78611233062449</v>
      </c>
      <c r="G116">
        <v>92</v>
      </c>
      <c r="H116">
        <f>(Table1[[#This Row],[xWins]]*3+Table1[[#This Row],[xDraws]])/Table1[[#This Row],[Matches]]</f>
        <v>1.6063707862024401</v>
      </c>
      <c r="I116">
        <f>Table1[[#This Row],[Wins]]*3+Table1[[#This Row],[Draws]]</f>
        <v>158</v>
      </c>
      <c r="J116">
        <f>Table1[[#This Row],[xWins]]*3+Table1[[#This Row],[xDraws]]</f>
        <v>147.78611233062449</v>
      </c>
      <c r="K116">
        <v>1.1219979042216739</v>
      </c>
      <c r="L116">
        <v>0.80673689254771608</v>
      </c>
      <c r="M116">
        <v>0.99196978452903062</v>
      </c>
      <c r="N116">
        <v>46</v>
      </c>
      <c r="O116">
        <v>20</v>
      </c>
      <c r="P116">
        <v>26</v>
      </c>
      <c r="Q116">
        <v>40.998294049319128</v>
      </c>
      <c r="R116">
        <v>24.7912301826671</v>
      </c>
      <c r="S116">
        <v>26.210475768013769</v>
      </c>
      <c r="T116">
        <v>44</v>
      </c>
      <c r="U116">
        <v>32.137350327177437</v>
      </c>
      <c r="V116">
        <v>4.4347115316039663</v>
      </c>
      <c r="W116">
        <v>7.4279381412185899</v>
      </c>
      <c r="X116">
        <v>1.0327127362889641</v>
      </c>
      <c r="Y116">
        <v>0.92818247878946769</v>
      </c>
      <c r="Z116">
        <f>Table1[[#This Row],[xGoalsF]]/Table1[[#This Row],[Matches]]</f>
        <v>1.4735357442216956</v>
      </c>
      <c r="AA116">
        <f>Table1[[#This Row],[xGoalsA]]/Table1[[#This Row],[Matches]]</f>
        <v>1.1242167189262893</v>
      </c>
      <c r="AB116">
        <v>140</v>
      </c>
      <c r="AC116">
        <v>135.56528846839601</v>
      </c>
      <c r="AD116">
        <v>96</v>
      </c>
      <c r="AE116">
        <v>103.4279381412186</v>
      </c>
      <c r="AF116">
        <f>Table1[[#This Row],[SHGoalsF]]/Table1[[#This Row],[xSHGoalsF]]</f>
        <v>0.94569528224920907</v>
      </c>
      <c r="AG116">
        <v>72</v>
      </c>
      <c r="AH116">
        <v>76.134460382162089</v>
      </c>
      <c r="AI116">
        <f>Table1[[#This Row],[SHGoalsA]]/Table1[[#This Row],[xSHGoalsA]]</f>
        <v>0.96359155307090694</v>
      </c>
      <c r="AJ116">
        <v>-56</v>
      </c>
      <c r="AK116">
        <v>-58.115910025914452</v>
      </c>
      <c r="AL116">
        <f>Table1[[#This Row],[HTGoalsF]]/Table1[[#This Row],[xHTGoalsF]]</f>
        <v>1.1441873214576823</v>
      </c>
      <c r="AM116">
        <v>68</v>
      </c>
      <c r="AN116">
        <v>59.430828086233937</v>
      </c>
      <c r="AO116">
        <f>Table1[[#This Row],[HTGoalsA]]/Table1[[#This Row],[xHTGoalsA]]</f>
        <v>0.88276781383991942</v>
      </c>
      <c r="AP116">
        <v>40</v>
      </c>
      <c r="AQ116">
        <v>45.312028115304138</v>
      </c>
      <c r="AR116">
        <v>0.99738570018354222</v>
      </c>
      <c r="AS116">
        <v>1119</v>
      </c>
      <c r="AT116">
        <v>1121.933069417456</v>
      </c>
      <c r="AU116">
        <v>1.0340384518809611</v>
      </c>
      <c r="AV116">
        <v>999</v>
      </c>
      <c r="AW116">
        <v>966.11494300117693</v>
      </c>
      <c r="AX116">
        <v>0.79888652197063093</v>
      </c>
      <c r="AY116">
        <v>386</v>
      </c>
      <c r="AZ116">
        <v>483.17250245735192</v>
      </c>
      <c r="BA116">
        <v>0.75637352918876322</v>
      </c>
      <c r="BB116">
        <v>305</v>
      </c>
      <c r="BC116">
        <v>403.23991814880549</v>
      </c>
      <c r="BD116">
        <v>0.91855674671034415</v>
      </c>
      <c r="BE116">
        <v>1089</v>
      </c>
      <c r="BF116">
        <v>1185.5554965984079</v>
      </c>
      <c r="BG116">
        <v>0.85451545113158522</v>
      </c>
      <c r="BH116">
        <v>1036</v>
      </c>
      <c r="BI116">
        <v>1212.3829927569891</v>
      </c>
      <c r="BJ116">
        <v>1.025098217732253</v>
      </c>
      <c r="BK116">
        <v>157</v>
      </c>
      <c r="BL116">
        <v>153.15605596049059</v>
      </c>
      <c r="BM116">
        <v>0.89974433492621753</v>
      </c>
      <c r="BN116">
        <v>150</v>
      </c>
      <c r="BO116">
        <v>166.71402550403451</v>
      </c>
      <c r="BP116">
        <v>0.78320566045225026</v>
      </c>
      <c r="BQ116">
        <v>7</v>
      </c>
      <c r="BR116">
        <v>8.9376269266975878</v>
      </c>
      <c r="BS116">
        <v>0.98051956874199431</v>
      </c>
      <c r="BT116">
        <v>10</v>
      </c>
      <c r="BU116">
        <v>10.19867457906015</v>
      </c>
    </row>
    <row r="117" spans="1:73" hidden="1" x14ac:dyDescent="0.45">
      <c r="A117" s="1">
        <v>257</v>
      </c>
      <c r="B117" s="20" t="s">
        <v>330</v>
      </c>
      <c r="C117" s="24" t="s">
        <v>320</v>
      </c>
      <c r="D117">
        <v>1.1293293042303889</v>
      </c>
      <c r="E117">
        <v>67</v>
      </c>
      <c r="F117">
        <v>59.327248260558441</v>
      </c>
      <c r="G117">
        <v>37</v>
      </c>
      <c r="H117">
        <f>(Table1[[#This Row],[xWins]]*3+Table1[[#This Row],[xDraws]])/Table1[[#This Row],[Matches]]</f>
        <v>1.6034391421772549</v>
      </c>
      <c r="I117">
        <f>Table1[[#This Row],[Wins]]*3+Table1[[#This Row],[Draws]]</f>
        <v>67</v>
      </c>
      <c r="J117">
        <f>Table1[[#This Row],[xWins]]*3+Table1[[#This Row],[xDraws]]</f>
        <v>59.327248260558434</v>
      </c>
      <c r="K117">
        <v>1.170424575685552</v>
      </c>
      <c r="L117">
        <v>0.94100180718121862</v>
      </c>
      <c r="M117">
        <v>0.78898556595649794</v>
      </c>
      <c r="N117">
        <v>19</v>
      </c>
      <c r="O117">
        <v>10</v>
      </c>
      <c r="P117">
        <v>8</v>
      </c>
      <c r="Q117">
        <v>16.233425369482809</v>
      </c>
      <c r="R117">
        <v>10.62697215211001</v>
      </c>
      <c r="S117">
        <v>10.139602478407181</v>
      </c>
      <c r="T117">
        <v>25</v>
      </c>
      <c r="U117">
        <v>12.212084460851891</v>
      </c>
      <c r="V117">
        <v>13.184610332140229</v>
      </c>
      <c r="W117">
        <v>-0.39669479299212179</v>
      </c>
      <c r="X117">
        <v>1.2449970243366</v>
      </c>
      <c r="Y117">
        <v>1.0095351749342569</v>
      </c>
      <c r="Z117">
        <f>Table1[[#This Row],[xGoalsF]]/Table1[[#This Row],[Matches]]</f>
        <v>1.454469991023237</v>
      </c>
      <c r="AA117">
        <f>Table1[[#This Row],[xGoalsA]]/Table1[[#This Row],[Matches]]</f>
        <v>1.1244136542434562</v>
      </c>
      <c r="AB117">
        <v>67</v>
      </c>
      <c r="AC117">
        <v>53.815389667859769</v>
      </c>
      <c r="AD117">
        <v>42</v>
      </c>
      <c r="AE117">
        <v>41.603305207007878</v>
      </c>
      <c r="AF117">
        <f>Table1[[#This Row],[SHGoalsF]]/Table1[[#This Row],[xSHGoalsF]]</f>
        <v>1.4159123654970995</v>
      </c>
      <c r="AG117">
        <v>43</v>
      </c>
      <c r="AH117">
        <v>30.3691111454511</v>
      </c>
      <c r="AI117">
        <f>Table1[[#This Row],[SHGoalsA]]/Table1[[#This Row],[xSHGoalsA]]</f>
        <v>0.89639937073318221</v>
      </c>
      <c r="AJ117">
        <v>-21</v>
      </c>
      <c r="AK117">
        <v>-23.42705794496899</v>
      </c>
      <c r="AL117">
        <f>Table1[[#This Row],[HTGoalsF]]/Table1[[#This Row],[xHTGoalsF]]</f>
        <v>1.0236166041046606</v>
      </c>
      <c r="AM117">
        <v>24</v>
      </c>
      <c r="AN117">
        <v>23.446278522408669</v>
      </c>
      <c r="AO117">
        <f>Table1[[#This Row],[HTGoalsA]]/Table1[[#This Row],[xHTGoalsA]]</f>
        <v>1.1553540011451391</v>
      </c>
      <c r="AP117">
        <v>21</v>
      </c>
      <c r="AQ117">
        <v>18.176247262038881</v>
      </c>
      <c r="AR117">
        <v>1.1046770501055641</v>
      </c>
      <c r="AS117">
        <v>497</v>
      </c>
      <c r="AT117">
        <v>449.90524601964529</v>
      </c>
      <c r="AU117">
        <v>1.1131257462720121</v>
      </c>
      <c r="AV117">
        <v>433</v>
      </c>
      <c r="AW117">
        <v>388.99468586560653</v>
      </c>
      <c r="AX117">
        <v>0.95532032778218767</v>
      </c>
      <c r="AY117">
        <v>184</v>
      </c>
      <c r="AZ117">
        <v>192.6055529742186</v>
      </c>
      <c r="BA117">
        <v>0.82977438551994975</v>
      </c>
      <c r="BB117">
        <v>134</v>
      </c>
      <c r="BC117">
        <v>161.48968001227641</v>
      </c>
      <c r="BD117">
        <v>1.279154816526938</v>
      </c>
      <c r="BE117">
        <v>612</v>
      </c>
      <c r="BF117">
        <v>478.44091433877787</v>
      </c>
      <c r="BG117">
        <v>1.2162972306114199</v>
      </c>
      <c r="BH117">
        <v>596</v>
      </c>
      <c r="BI117">
        <v>490.01180385850012</v>
      </c>
      <c r="BJ117">
        <v>1.2405642136981909</v>
      </c>
      <c r="BK117">
        <v>77</v>
      </c>
      <c r="BL117">
        <v>62.068532325673601</v>
      </c>
      <c r="BM117">
        <v>1.2403293374734421</v>
      </c>
      <c r="BN117">
        <v>84</v>
      </c>
      <c r="BO117">
        <v>67.723948359641724</v>
      </c>
      <c r="BP117">
        <v>1.9511717016914141</v>
      </c>
      <c r="BQ117">
        <v>7</v>
      </c>
      <c r="BR117">
        <v>3.5875879062472591</v>
      </c>
      <c r="BS117">
        <v>1.421700878535576</v>
      </c>
      <c r="BT117">
        <v>6</v>
      </c>
      <c r="BU117">
        <v>4.2202970333536722</v>
      </c>
    </row>
    <row r="118" spans="1:73" hidden="1" x14ac:dyDescent="0.45">
      <c r="A118" s="1">
        <v>551</v>
      </c>
      <c r="B118" s="20" t="s">
        <v>78</v>
      </c>
      <c r="C118" t="s">
        <v>520</v>
      </c>
      <c r="D118">
        <v>1.0530626586805809</v>
      </c>
      <c r="E118">
        <v>230</v>
      </c>
      <c r="F118">
        <v>218.41055525430471</v>
      </c>
      <c r="G118">
        <v>137</v>
      </c>
      <c r="H118">
        <f>(Table1[[#This Row],[xWins]]*3+Table1[[#This Row],[xDraws]])/Table1[[#This Row],[Matches]]</f>
        <v>1.5942376295934646</v>
      </c>
      <c r="I118">
        <f>Table1[[#This Row],[Wins]]*3+Table1[[#This Row],[Draws]]</f>
        <v>230</v>
      </c>
      <c r="J118">
        <f>Table1[[#This Row],[xWins]]*3+Table1[[#This Row],[xDraws]]</f>
        <v>218.41055525430465</v>
      </c>
      <c r="K118">
        <v>1.061956780656832</v>
      </c>
      <c r="L118">
        <v>1.006115362383474</v>
      </c>
      <c r="M118">
        <v>0.90232958436905941</v>
      </c>
      <c r="N118">
        <v>65</v>
      </c>
      <c r="O118">
        <v>35</v>
      </c>
      <c r="P118">
        <v>37</v>
      </c>
      <c r="Q118">
        <v>61.207763991861121</v>
      </c>
      <c r="R118">
        <v>34.787263278721291</v>
      </c>
      <c r="S118">
        <v>41.004972729417602</v>
      </c>
      <c r="T118">
        <v>73</v>
      </c>
      <c r="U118">
        <v>43.302224517247247</v>
      </c>
      <c r="V118">
        <v>19.994526842423799</v>
      </c>
      <c r="W118">
        <v>9.7032486403289511</v>
      </c>
      <c r="X118">
        <v>1.098009756958725</v>
      </c>
      <c r="Y118">
        <v>0.93962008408401343</v>
      </c>
      <c r="Z118">
        <f>Table1[[#This Row],[xGoalsF]]/Table1[[#This Row],[Matches]]</f>
        <v>1.4890910449458117</v>
      </c>
      <c r="AA118">
        <f>Table1[[#This Row],[xGoalsA]]/Table1[[#This Row],[Matches]]</f>
        <v>1.1730164134330585</v>
      </c>
      <c r="AB118">
        <v>224</v>
      </c>
      <c r="AC118">
        <v>204.0054731575762</v>
      </c>
      <c r="AD118">
        <v>151</v>
      </c>
      <c r="AE118">
        <v>160.70324864032901</v>
      </c>
      <c r="AF118">
        <f>Table1[[#This Row],[SHGoalsF]]/Table1[[#This Row],[xSHGoalsF]]</f>
        <v>1.0644680065859691</v>
      </c>
      <c r="AG118">
        <v>122</v>
      </c>
      <c r="AH118">
        <v>114.6112417143342</v>
      </c>
      <c r="AI118">
        <f>Table1[[#This Row],[SHGoalsA]]/Table1[[#This Row],[xSHGoalsA]]</f>
        <v>0.98621572459490348</v>
      </c>
      <c r="AJ118">
        <v>-89</v>
      </c>
      <c r="AK118">
        <v>-90.243947424948544</v>
      </c>
      <c r="AL118">
        <f>Table1[[#This Row],[HTGoalsF]]/Table1[[#This Row],[xHTGoalsF]]</f>
        <v>1.1410132214712492</v>
      </c>
      <c r="AM118">
        <v>102</v>
      </c>
      <c r="AN118">
        <v>89.394231443242006</v>
      </c>
      <c r="AO118">
        <f>Table1[[#This Row],[HTGoalsA]]/Table1[[#This Row],[xHTGoalsA]]</f>
        <v>0.87994060302241761</v>
      </c>
      <c r="AP118">
        <v>62</v>
      </c>
      <c r="AQ118">
        <v>70.459301215380407</v>
      </c>
      <c r="AR118">
        <v>0.94860800859351135</v>
      </c>
      <c r="AS118">
        <v>1595</v>
      </c>
      <c r="AT118">
        <v>1681.4110628950791</v>
      </c>
      <c r="AU118">
        <v>0.900475913634181</v>
      </c>
      <c r="AV118">
        <v>1321</v>
      </c>
      <c r="AW118">
        <v>1467.00203747666</v>
      </c>
      <c r="AX118">
        <v>0.86452686952412994</v>
      </c>
      <c r="AY118">
        <v>621</v>
      </c>
      <c r="AZ118">
        <v>718.31197142758924</v>
      </c>
      <c r="BA118">
        <v>0.75658141052840611</v>
      </c>
      <c r="BB118">
        <v>461</v>
      </c>
      <c r="BC118">
        <v>609.31975539556504</v>
      </c>
      <c r="BD118">
        <v>0.95588643851709509</v>
      </c>
      <c r="BE118">
        <v>1686</v>
      </c>
      <c r="BF118">
        <v>1763.8078458520231</v>
      </c>
      <c r="BG118">
        <v>0.88755496779180798</v>
      </c>
      <c r="BH118">
        <v>1604</v>
      </c>
      <c r="BI118">
        <v>1807.212013009934</v>
      </c>
      <c r="BJ118">
        <v>0.86580550705234416</v>
      </c>
      <c r="BK118">
        <v>200</v>
      </c>
      <c r="BL118">
        <v>230.99876169753739</v>
      </c>
      <c r="BM118">
        <v>0.97517652788976861</v>
      </c>
      <c r="BN118">
        <v>243</v>
      </c>
      <c r="BO118">
        <v>249.1856531102521</v>
      </c>
      <c r="BP118">
        <v>0.74427924566734094</v>
      </c>
      <c r="BQ118">
        <v>10</v>
      </c>
      <c r="BR118">
        <v>13.43581734706807</v>
      </c>
      <c r="BS118">
        <v>0.93825537549686855</v>
      </c>
      <c r="BT118">
        <v>14</v>
      </c>
      <c r="BU118">
        <v>14.92131072799457</v>
      </c>
    </row>
    <row r="119" spans="1:73" hidden="1" x14ac:dyDescent="0.45">
      <c r="A119" s="1">
        <v>158</v>
      </c>
      <c r="B119" s="20" t="s">
        <v>227</v>
      </c>
      <c r="C119" t="s">
        <v>193</v>
      </c>
      <c r="D119">
        <v>1.071286674504295</v>
      </c>
      <c r="E119">
        <v>157</v>
      </c>
      <c r="F119">
        <v>146.55274235782591</v>
      </c>
      <c r="G119">
        <v>92</v>
      </c>
      <c r="H119">
        <f>(Table1[[#This Row],[xWins]]*3+Table1[[#This Row],[xDraws]])/Table1[[#This Row],[Matches]]</f>
        <v>1.5929645908459331</v>
      </c>
      <c r="I119">
        <f>Table1[[#This Row],[Wins]]*3+Table1[[#This Row],[Draws]]</f>
        <v>157</v>
      </c>
      <c r="J119">
        <f>Table1[[#This Row],[xWins]]*3+Table1[[#This Row],[xDraws]]</f>
        <v>146.55274235782585</v>
      </c>
      <c r="K119">
        <v>1.0945841960602329</v>
      </c>
      <c r="L119">
        <v>0.94753101449063226</v>
      </c>
      <c r="M119">
        <v>0.90349708024730835</v>
      </c>
      <c r="N119">
        <v>45</v>
      </c>
      <c r="O119">
        <v>22</v>
      </c>
      <c r="P119">
        <v>25</v>
      </c>
      <c r="Q119">
        <v>41.111501666084457</v>
      </c>
      <c r="R119">
        <v>23.21823735957247</v>
      </c>
      <c r="S119">
        <v>27.670260974343069</v>
      </c>
      <c r="T119">
        <v>37</v>
      </c>
      <c r="U119">
        <v>28.526820265428871</v>
      </c>
      <c r="V119">
        <v>16.379126919322861</v>
      </c>
      <c r="W119">
        <v>-7.9059471847517244</v>
      </c>
      <c r="X119">
        <v>1.121668553653689</v>
      </c>
      <c r="Y119">
        <v>1.0745182880186419</v>
      </c>
      <c r="Z119">
        <f>Table1[[#This Row],[xGoalsF]]/Table1[[#This Row],[Matches]]</f>
        <v>1.4632703595725771</v>
      </c>
      <c r="AA119">
        <f>Table1[[#This Row],[xGoalsA]]/Table1[[#This Row],[Matches]]</f>
        <v>1.1531962262526989</v>
      </c>
      <c r="AB119">
        <v>151</v>
      </c>
      <c r="AC119">
        <v>134.62087308067709</v>
      </c>
      <c r="AD119">
        <v>114</v>
      </c>
      <c r="AE119">
        <v>106.0940528152483</v>
      </c>
      <c r="AF119">
        <f>Table1[[#This Row],[SHGoalsF]]/Table1[[#This Row],[xSHGoalsF]]</f>
        <v>1.2554449736171347</v>
      </c>
      <c r="AG119">
        <v>95</v>
      </c>
      <c r="AH119">
        <v>75.670381415674512</v>
      </c>
      <c r="AI119">
        <f>Table1[[#This Row],[SHGoalsA]]/Table1[[#This Row],[xSHGoalsA]]</f>
        <v>0.8900866842313182</v>
      </c>
      <c r="AJ119">
        <v>-53</v>
      </c>
      <c r="AK119">
        <v>-59.544762256241341</v>
      </c>
      <c r="AL119">
        <f>Table1[[#This Row],[HTGoalsF]]/Table1[[#This Row],[xHTGoalsF]]</f>
        <v>0.94994966824417071</v>
      </c>
      <c r="AM119">
        <v>56</v>
      </c>
      <c r="AN119">
        <v>58.95049166500263</v>
      </c>
      <c r="AO119">
        <f>Table1[[#This Row],[HTGoalsA]]/Table1[[#This Row],[xHTGoalsA]]</f>
        <v>1.3104388760270154</v>
      </c>
      <c r="AP119">
        <v>61</v>
      </c>
      <c r="AQ119">
        <v>46.549290559006927</v>
      </c>
      <c r="AR119">
        <v>0.75642483433308927</v>
      </c>
      <c r="AS119">
        <v>844</v>
      </c>
      <c r="AT119">
        <v>1115.7751063846581</v>
      </c>
      <c r="AU119">
        <v>0.70537211330665284</v>
      </c>
      <c r="AV119">
        <v>689</v>
      </c>
      <c r="AW119">
        <v>976.7893952740726</v>
      </c>
      <c r="AX119">
        <v>0.78211285064326863</v>
      </c>
      <c r="AY119">
        <v>375</v>
      </c>
      <c r="AZ119">
        <v>479.47044942628378</v>
      </c>
      <c r="BA119">
        <v>0.74642896344746212</v>
      </c>
      <c r="BB119">
        <v>305</v>
      </c>
      <c r="BC119">
        <v>408.61222559120012</v>
      </c>
      <c r="BD119">
        <v>0.71343840786178048</v>
      </c>
      <c r="BE119">
        <v>849</v>
      </c>
      <c r="BF119">
        <v>1190.0116262937199</v>
      </c>
      <c r="BG119">
        <v>0.71127714749941529</v>
      </c>
      <c r="BH119">
        <v>862</v>
      </c>
      <c r="BI119">
        <v>1211.9045340209091</v>
      </c>
      <c r="BJ119">
        <v>0.90697830027469617</v>
      </c>
      <c r="BK119">
        <v>140</v>
      </c>
      <c r="BL119">
        <v>154.35870952766811</v>
      </c>
      <c r="BM119">
        <v>0.66774782015761647</v>
      </c>
      <c r="BN119">
        <v>111</v>
      </c>
      <c r="BO119">
        <v>166.23041910312691</v>
      </c>
      <c r="BP119">
        <v>1.328487907222061</v>
      </c>
      <c r="BQ119">
        <v>12</v>
      </c>
      <c r="BR119">
        <v>9.0328259179209542</v>
      </c>
      <c r="BS119">
        <v>1.1708142672365129</v>
      </c>
      <c r="BT119">
        <v>12</v>
      </c>
      <c r="BU119">
        <v>10.2492772216756</v>
      </c>
    </row>
    <row r="120" spans="1:73" hidden="1" x14ac:dyDescent="0.45">
      <c r="A120" s="1">
        <v>386</v>
      </c>
      <c r="B120" s="20" t="s">
        <v>213</v>
      </c>
      <c r="C120" t="s">
        <v>396</v>
      </c>
      <c r="D120">
        <v>1.0155743069370331</v>
      </c>
      <c r="E120">
        <v>296</v>
      </c>
      <c r="F120">
        <v>291.46070157360958</v>
      </c>
      <c r="G120">
        <v>183</v>
      </c>
      <c r="H120">
        <f>(Table1[[#This Row],[xWins]]*3+Table1[[#This Row],[xDraws]])/Table1[[#This Row],[Matches]]</f>
        <v>1.5926814293639868</v>
      </c>
      <c r="I120">
        <f>Table1[[#This Row],[Wins]]*3+Table1[[#This Row],[Draws]]</f>
        <v>296</v>
      </c>
      <c r="J120">
        <f>Table1[[#This Row],[xWins]]*3+Table1[[#This Row],[xDraws]]</f>
        <v>291.46070157360958</v>
      </c>
      <c r="K120">
        <v>1.0138307091141361</v>
      </c>
      <c r="L120">
        <v>1.0242408937228811</v>
      </c>
      <c r="M120">
        <v>0.95681202876124238</v>
      </c>
      <c r="N120">
        <v>82</v>
      </c>
      <c r="O120">
        <v>50</v>
      </c>
      <c r="P120">
        <v>51</v>
      </c>
      <c r="Q120">
        <v>80.881353526615811</v>
      </c>
      <c r="R120">
        <v>48.816640993762171</v>
      </c>
      <c r="S120">
        <v>53.302005479622018</v>
      </c>
      <c r="T120">
        <v>86</v>
      </c>
      <c r="U120">
        <v>57.921774953337717</v>
      </c>
      <c r="V120">
        <v>13.652825252018831</v>
      </c>
      <c r="W120">
        <v>14.42539979464345</v>
      </c>
      <c r="X120">
        <v>1.051452687464963</v>
      </c>
      <c r="Y120">
        <v>0.93045499823587186</v>
      </c>
      <c r="Z120">
        <f>Table1[[#This Row],[xGoalsF]]/Table1[[#This Row],[Matches]]</f>
        <v>1.4499845614643783</v>
      </c>
      <c r="AA120">
        <f>Table1[[#This Row],[xGoalsA]]/Table1[[#This Row],[Matches]]</f>
        <v>1.1334721300253743</v>
      </c>
      <c r="AB120">
        <v>279</v>
      </c>
      <c r="AC120">
        <v>265.34717474798123</v>
      </c>
      <c r="AD120">
        <v>193</v>
      </c>
      <c r="AE120">
        <v>207.42539979464351</v>
      </c>
      <c r="AF120">
        <f>Table1[[#This Row],[SHGoalsF]]/Table1[[#This Row],[xSHGoalsF]]</f>
        <v>1.0323700118426586</v>
      </c>
      <c r="AG120">
        <v>154</v>
      </c>
      <c r="AH120">
        <v>149.1713225233346</v>
      </c>
      <c r="AI120">
        <f>Table1[[#This Row],[SHGoalsA]]/Table1[[#This Row],[xSHGoalsA]]</f>
        <v>0.9299041167840304</v>
      </c>
      <c r="AJ120">
        <v>-108</v>
      </c>
      <c r="AK120">
        <v>-116.1410064227976</v>
      </c>
      <c r="AL120">
        <f>Table1[[#This Row],[HTGoalsF]]/Table1[[#This Row],[xHTGoalsF]]</f>
        <v>1.0759550939922553</v>
      </c>
      <c r="AM120">
        <v>125</v>
      </c>
      <c r="AN120">
        <v>116.1758522246466</v>
      </c>
      <c r="AO120">
        <f>Table1[[#This Row],[HTGoalsA]]/Table1[[#This Row],[xHTGoalsA]]</f>
        <v>0.93115588393903792</v>
      </c>
      <c r="AP120">
        <v>85</v>
      </c>
      <c r="AQ120">
        <v>91.28439337184588</v>
      </c>
      <c r="AR120">
        <v>0.93776719239574191</v>
      </c>
      <c r="AS120">
        <v>2072</v>
      </c>
      <c r="AT120">
        <v>2209.503613265249</v>
      </c>
      <c r="AU120">
        <v>1.0154474089585379</v>
      </c>
      <c r="AV120">
        <v>1961</v>
      </c>
      <c r="AW120">
        <v>1931.168451166998</v>
      </c>
      <c r="AX120">
        <v>0.86625952387387195</v>
      </c>
      <c r="AY120">
        <v>823</v>
      </c>
      <c r="AZ120">
        <v>950.06170474130272</v>
      </c>
      <c r="BA120">
        <v>0.93877815710620316</v>
      </c>
      <c r="BB120">
        <v>759</v>
      </c>
      <c r="BC120">
        <v>808.49772041951655</v>
      </c>
      <c r="BD120">
        <v>0.84979028725515637</v>
      </c>
      <c r="BE120">
        <v>2010</v>
      </c>
      <c r="BF120">
        <v>2365.2894486383811</v>
      </c>
      <c r="BG120">
        <v>0.79863990382642802</v>
      </c>
      <c r="BH120">
        <v>1928</v>
      </c>
      <c r="BI120">
        <v>2414.1042674709888</v>
      </c>
      <c r="BJ120">
        <v>0.97859990953081288</v>
      </c>
      <c r="BK120">
        <v>300</v>
      </c>
      <c r="BL120">
        <v>306.56042073806668</v>
      </c>
      <c r="BM120">
        <v>0.9088697794292</v>
      </c>
      <c r="BN120">
        <v>302</v>
      </c>
      <c r="BO120">
        <v>332.28082486103341</v>
      </c>
      <c r="BP120">
        <v>1.285866440741801</v>
      </c>
      <c r="BQ120">
        <v>23</v>
      </c>
      <c r="BR120">
        <v>17.88677211820815</v>
      </c>
      <c r="BS120">
        <v>0.68056436769846584</v>
      </c>
      <c r="BT120">
        <v>14</v>
      </c>
      <c r="BU120">
        <v>20.571162206662731</v>
      </c>
    </row>
    <row r="121" spans="1:73" hidden="1" x14ac:dyDescent="0.45">
      <c r="A121" s="1">
        <v>370</v>
      </c>
      <c r="B121" s="20" t="s">
        <v>405</v>
      </c>
      <c r="C121" t="s">
        <v>396</v>
      </c>
      <c r="D121">
        <v>1.0154254498235029</v>
      </c>
      <c r="E121">
        <v>223</v>
      </c>
      <c r="F121">
        <v>219.61238024786641</v>
      </c>
      <c r="G121">
        <v>138</v>
      </c>
      <c r="H121">
        <f>(Table1[[#This Row],[xWins]]*3+Table1[[#This Row],[xDraws]])/Table1[[#This Row],[Matches]]</f>
        <v>1.5913940597671481</v>
      </c>
      <c r="I121">
        <f>Table1[[#This Row],[Wins]]*3+Table1[[#This Row],[Draws]]</f>
        <v>223</v>
      </c>
      <c r="J121">
        <f>Table1[[#This Row],[xWins]]*3+Table1[[#This Row],[xDraws]]</f>
        <v>219.61238024786644</v>
      </c>
      <c r="K121">
        <v>1.004633557914629</v>
      </c>
      <c r="L121">
        <v>1.0679079891510239</v>
      </c>
      <c r="M121">
        <v>0.92906622256958493</v>
      </c>
      <c r="N121">
        <v>61</v>
      </c>
      <c r="O121">
        <v>40</v>
      </c>
      <c r="P121">
        <v>37</v>
      </c>
      <c r="Q121">
        <v>60.718656588200133</v>
      </c>
      <c r="R121">
        <v>37.456410483266048</v>
      </c>
      <c r="S121">
        <v>39.824932928533833</v>
      </c>
      <c r="T121">
        <v>54</v>
      </c>
      <c r="U121">
        <v>43.527868553010961</v>
      </c>
      <c r="V121">
        <v>1.574766777443187</v>
      </c>
      <c r="W121">
        <v>8.8973646695458513</v>
      </c>
      <c r="X121">
        <v>1.0078965271946589</v>
      </c>
      <c r="Y121">
        <v>0.9429280623928088</v>
      </c>
      <c r="Z121">
        <f>Table1[[#This Row],[xGoalsF]]/Table1[[#This Row],[Matches]]</f>
        <v>1.4451103856707015</v>
      </c>
      <c r="AA121">
        <f>Table1[[#This Row],[xGoalsA]]/Table1[[#This Row],[Matches]]</f>
        <v>1.1296910483300429</v>
      </c>
      <c r="AB121">
        <v>201</v>
      </c>
      <c r="AC121">
        <v>199.42523322255681</v>
      </c>
      <c r="AD121">
        <v>147</v>
      </c>
      <c r="AE121">
        <v>155.89736466954591</v>
      </c>
      <c r="AF121">
        <f>Table1[[#This Row],[SHGoalsF]]/Table1[[#This Row],[xSHGoalsF]]</f>
        <v>1.0546620356124377</v>
      </c>
      <c r="AG121">
        <v>118</v>
      </c>
      <c r="AH121">
        <v>111.884182814524</v>
      </c>
      <c r="AI121">
        <f>Table1[[#This Row],[SHGoalsA]]/Table1[[#This Row],[xSHGoalsA]]</f>
        <v>0.93760216111582273</v>
      </c>
      <c r="AJ121">
        <v>-82</v>
      </c>
      <c r="AK121">
        <v>-87.457136300126848</v>
      </c>
      <c r="AL121">
        <f>Table1[[#This Row],[HTGoalsF]]/Table1[[#This Row],[xHTGoalsF]]</f>
        <v>0.94812661731991132</v>
      </c>
      <c r="AM121">
        <v>83</v>
      </c>
      <c r="AN121">
        <v>87.541050408032817</v>
      </c>
      <c r="AO121">
        <f>Table1[[#This Row],[HTGoalsA]]/Table1[[#This Row],[xHTGoalsA]]</f>
        <v>0.94973382685326935</v>
      </c>
      <c r="AP121">
        <v>65</v>
      </c>
      <c r="AQ121">
        <v>68.440228369419003</v>
      </c>
      <c r="AR121">
        <v>0.90570822085425251</v>
      </c>
      <c r="AS121">
        <v>1504</v>
      </c>
      <c r="AT121">
        <v>1660.5789429419619</v>
      </c>
      <c r="AU121">
        <v>0.84639893128330357</v>
      </c>
      <c r="AV121">
        <v>1227</v>
      </c>
      <c r="AW121">
        <v>1449.671017589344</v>
      </c>
      <c r="AX121">
        <v>0.85122294109009411</v>
      </c>
      <c r="AY121">
        <v>611</v>
      </c>
      <c r="AZ121">
        <v>717.79080485958298</v>
      </c>
      <c r="BA121">
        <v>0.75336878774967087</v>
      </c>
      <c r="BB121">
        <v>459</v>
      </c>
      <c r="BC121">
        <v>609.26336140237913</v>
      </c>
      <c r="BD121">
        <v>0.77130844413268107</v>
      </c>
      <c r="BE121">
        <v>1375</v>
      </c>
      <c r="BF121">
        <v>1782.68500813077</v>
      </c>
      <c r="BG121">
        <v>0.90793648659994408</v>
      </c>
      <c r="BH121">
        <v>1655</v>
      </c>
      <c r="BI121">
        <v>1822.8147281509439</v>
      </c>
      <c r="BJ121">
        <v>0.74282911140610919</v>
      </c>
      <c r="BK121">
        <v>171</v>
      </c>
      <c r="BL121">
        <v>230.20099424524739</v>
      </c>
      <c r="BM121">
        <v>0.91061805306963362</v>
      </c>
      <c r="BN121">
        <v>228</v>
      </c>
      <c r="BO121">
        <v>250.37939807082341</v>
      </c>
      <c r="BP121">
        <v>0.65738053730125723</v>
      </c>
      <c r="BQ121">
        <v>9</v>
      </c>
      <c r="BR121">
        <v>13.690700422844399</v>
      </c>
      <c r="BS121">
        <v>1.224004874728579</v>
      </c>
      <c r="BT121">
        <v>19</v>
      </c>
      <c r="BU121">
        <v>15.522813995502441</v>
      </c>
    </row>
    <row r="122" spans="1:73" hidden="1" x14ac:dyDescent="0.45">
      <c r="A122" s="1">
        <v>352</v>
      </c>
      <c r="B122" s="20" t="s">
        <v>312</v>
      </c>
      <c r="C122" s="24" t="s">
        <v>379</v>
      </c>
      <c r="D122">
        <v>0.74047772379222243</v>
      </c>
      <c r="E122">
        <v>80</v>
      </c>
      <c r="F122">
        <v>108.03836149221949</v>
      </c>
      <c r="G122">
        <v>68</v>
      </c>
      <c r="H122">
        <f>(Table1[[#This Row],[xWins]]*3+Table1[[#This Row],[xDraws]])/Table1[[#This Row],[Matches]]</f>
        <v>1.5887994337091103</v>
      </c>
      <c r="I122">
        <f>Table1[[#This Row],[Wins]]*3+Table1[[#This Row],[Draws]]</f>
        <v>80</v>
      </c>
      <c r="J122">
        <f>Table1[[#This Row],[xWins]]*3+Table1[[#This Row],[xDraws]]</f>
        <v>108.03836149221949</v>
      </c>
      <c r="K122">
        <v>0.70102484783203256</v>
      </c>
      <c r="L122">
        <v>0.93561149179536951</v>
      </c>
      <c r="M122">
        <v>1.509515773869271</v>
      </c>
      <c r="N122">
        <v>21</v>
      </c>
      <c r="O122">
        <v>17</v>
      </c>
      <c r="P122">
        <v>30</v>
      </c>
      <c r="Q122">
        <v>29.956142160929019</v>
      </c>
      <c r="R122">
        <v>18.169935009432439</v>
      </c>
      <c r="S122">
        <v>19.873922829638541</v>
      </c>
      <c r="T122">
        <v>-10</v>
      </c>
      <c r="U122">
        <v>20.575112033297781</v>
      </c>
      <c r="V122">
        <v>-8.3487278703535992</v>
      </c>
      <c r="W122">
        <v>-22.226384162944189</v>
      </c>
      <c r="X122">
        <v>0.9151109724432922</v>
      </c>
      <c r="Y122">
        <v>1.285783088824247</v>
      </c>
      <c r="Z122">
        <f>Table1[[#This Row],[xGoalsF]]/Table1[[#This Row],[Matches]]</f>
        <v>1.4463048216228471</v>
      </c>
      <c r="AA122">
        <f>Table1[[#This Row],[xGoalsA]]/Table1[[#This Row],[Matches]]</f>
        <v>1.1437296446625855</v>
      </c>
      <c r="AB122">
        <v>90</v>
      </c>
      <c r="AC122">
        <v>98.348727870353599</v>
      </c>
      <c r="AD122">
        <v>100</v>
      </c>
      <c r="AE122">
        <v>77.773615837055814</v>
      </c>
      <c r="AF122">
        <f>Table1[[#This Row],[SHGoalsF]]/Table1[[#This Row],[xSHGoalsF]]</f>
        <v>0.95972660216993932</v>
      </c>
      <c r="AG122">
        <v>53</v>
      </c>
      <c r="AH122">
        <v>55.224060560754637</v>
      </c>
      <c r="AI122">
        <f>Table1[[#This Row],[SHGoalsA]]/Table1[[#This Row],[xSHGoalsA]]</f>
        <v>1.5130158469067903</v>
      </c>
      <c r="AJ122">
        <v>-66</v>
      </c>
      <c r="AK122">
        <v>-43.621486275196922</v>
      </c>
      <c r="AL122">
        <f>Table1[[#This Row],[HTGoalsF]]/Table1[[#This Row],[xHTGoalsF]]</f>
        <v>0.85797763341270594</v>
      </c>
      <c r="AM122">
        <v>37</v>
      </c>
      <c r="AN122">
        <v>43.124667309598962</v>
      </c>
      <c r="AO122">
        <f>Table1[[#This Row],[HTGoalsA]]/Table1[[#This Row],[xHTGoalsA]]</f>
        <v>0.99554553218757991</v>
      </c>
      <c r="AP122">
        <v>34</v>
      </c>
      <c r="AQ122">
        <v>34.152129561858899</v>
      </c>
      <c r="AR122">
        <v>1.160669807428085</v>
      </c>
      <c r="AS122">
        <v>953</v>
      </c>
      <c r="AT122">
        <v>821.0776173386829</v>
      </c>
      <c r="AU122">
        <v>1.0922025709520471</v>
      </c>
      <c r="AV122">
        <v>786</v>
      </c>
      <c r="AW122">
        <v>719.64672204979593</v>
      </c>
      <c r="AX122">
        <v>0.84070358599610062</v>
      </c>
      <c r="AY122">
        <v>297</v>
      </c>
      <c r="AZ122">
        <v>353.27552415290592</v>
      </c>
      <c r="BA122">
        <v>0.87251177630345056</v>
      </c>
      <c r="BB122">
        <v>263</v>
      </c>
      <c r="BC122">
        <v>301.42859631562311</v>
      </c>
      <c r="BD122">
        <v>1.175549600981636</v>
      </c>
      <c r="BE122">
        <v>1035</v>
      </c>
      <c r="BF122">
        <v>880.4392423218294</v>
      </c>
      <c r="BG122">
        <v>1.1154215576109761</v>
      </c>
      <c r="BH122">
        <v>1001</v>
      </c>
      <c r="BI122">
        <v>897.41855280612845</v>
      </c>
      <c r="BJ122">
        <v>1.2828891742697961</v>
      </c>
      <c r="BK122">
        <v>146</v>
      </c>
      <c r="BL122">
        <v>113.8056216610459</v>
      </c>
      <c r="BM122">
        <v>0.97333064089620103</v>
      </c>
      <c r="BN122">
        <v>120</v>
      </c>
      <c r="BO122">
        <v>123.2880122724886</v>
      </c>
      <c r="BP122">
        <v>1.205314585566936</v>
      </c>
      <c r="BQ122">
        <v>8</v>
      </c>
      <c r="BR122">
        <v>6.6372713777765249</v>
      </c>
      <c r="BS122">
        <v>0.79077971684552939</v>
      </c>
      <c r="BT122">
        <v>6</v>
      </c>
      <c r="BU122">
        <v>7.5874480240014019</v>
      </c>
    </row>
    <row r="123" spans="1:73" hidden="1" x14ac:dyDescent="0.45">
      <c r="A123" s="1">
        <v>625</v>
      </c>
      <c r="B123" s="20" t="s">
        <v>257</v>
      </c>
      <c r="C123" s="24" t="s">
        <v>535</v>
      </c>
      <c r="D123">
        <v>1.0812591381709269</v>
      </c>
      <c r="E123">
        <v>72</v>
      </c>
      <c r="F123">
        <v>66.589032599341721</v>
      </c>
      <c r="G123">
        <v>42</v>
      </c>
      <c r="H123">
        <f>(Table1[[#This Row],[xWins]]*3+Table1[[#This Row],[xDraws]])/Table1[[#This Row],[Matches]]</f>
        <v>1.5854531571271839</v>
      </c>
      <c r="I123">
        <f>Table1[[#This Row],[Wins]]*3+Table1[[#This Row],[Draws]]</f>
        <v>72</v>
      </c>
      <c r="J123">
        <f>Table1[[#This Row],[xWins]]*3+Table1[[#This Row],[xDraws]]</f>
        <v>66.589032599341721</v>
      </c>
      <c r="K123">
        <v>1.1541260764311261</v>
      </c>
      <c r="L123">
        <v>0.74985781924747086</v>
      </c>
      <c r="M123">
        <v>1.0167648494405539</v>
      </c>
      <c r="N123">
        <v>21</v>
      </c>
      <c r="O123">
        <v>9</v>
      </c>
      <c r="P123">
        <v>12</v>
      </c>
      <c r="Q123">
        <v>18.195585758652779</v>
      </c>
      <c r="R123">
        <v>12.00227532338339</v>
      </c>
      <c r="S123">
        <v>11.802138917963839</v>
      </c>
      <c r="T123">
        <v>20</v>
      </c>
      <c r="U123">
        <v>13.23208404891383</v>
      </c>
      <c r="V123">
        <v>-3.8681952107772228</v>
      </c>
      <c r="W123">
        <v>10.636111161863401</v>
      </c>
      <c r="X123">
        <v>0.93644964833633959</v>
      </c>
      <c r="Y123">
        <v>0.77672167390568869</v>
      </c>
      <c r="Z123">
        <f>Table1[[#This Row],[xGoalsF]]/Table1[[#This Row],[Matches]]</f>
        <v>1.4492427431137433</v>
      </c>
      <c r="AA123">
        <f>Table1[[#This Row],[xGoalsA]]/Table1[[#This Row],[Matches]]</f>
        <v>1.1341931229015094</v>
      </c>
      <c r="AB123">
        <v>57</v>
      </c>
      <c r="AC123">
        <v>60.868195210777223</v>
      </c>
      <c r="AD123">
        <v>37</v>
      </c>
      <c r="AE123">
        <v>47.636111161863397</v>
      </c>
      <c r="AF123">
        <f>Table1[[#This Row],[SHGoalsF]]/Table1[[#This Row],[xSHGoalsF]]</f>
        <v>0.87918357490086196</v>
      </c>
      <c r="AG123">
        <v>30</v>
      </c>
      <c r="AH123">
        <v>34.122566499701549</v>
      </c>
      <c r="AI123">
        <f>Table1[[#This Row],[SHGoalsA]]/Table1[[#This Row],[xSHGoalsA]]</f>
        <v>0.90235574292805953</v>
      </c>
      <c r="AJ123">
        <v>-24</v>
      </c>
      <c r="AK123">
        <v>-26.597049099640302</v>
      </c>
      <c r="AL123">
        <f>Table1[[#This Row],[HTGoalsF]]/Table1[[#This Row],[xHTGoalsF]]</f>
        <v>1.0095107612414806</v>
      </c>
      <c r="AM123">
        <v>27</v>
      </c>
      <c r="AN123">
        <v>26.745628711075671</v>
      </c>
      <c r="AO123">
        <f>Table1[[#This Row],[HTGoalsA]]/Table1[[#This Row],[xHTGoalsA]]</f>
        <v>0.61789826759160915</v>
      </c>
      <c r="AP123">
        <v>13</v>
      </c>
      <c r="AQ123">
        <v>21.039062062223099</v>
      </c>
      <c r="AR123">
        <v>0.8444166031559206</v>
      </c>
      <c r="AS123">
        <v>428</v>
      </c>
      <c r="AT123">
        <v>506.8588163714378</v>
      </c>
      <c r="AU123">
        <v>0.93058152203565325</v>
      </c>
      <c r="AV123">
        <v>412</v>
      </c>
      <c r="AW123">
        <v>442.73391448687619</v>
      </c>
      <c r="AX123">
        <v>0.85832825674711488</v>
      </c>
      <c r="AY123">
        <v>188</v>
      </c>
      <c r="AZ123">
        <v>219.03042166231461</v>
      </c>
      <c r="BA123">
        <v>0.92180756883646975</v>
      </c>
      <c r="BB123">
        <v>172</v>
      </c>
      <c r="BC123">
        <v>186.5899194309101</v>
      </c>
      <c r="BD123">
        <v>1.13084209872838</v>
      </c>
      <c r="BE123">
        <v>614</v>
      </c>
      <c r="BF123">
        <v>542.95820848059748</v>
      </c>
      <c r="BG123">
        <v>1.1725469149894241</v>
      </c>
      <c r="BH123">
        <v>649</v>
      </c>
      <c r="BI123">
        <v>553.49597675232781</v>
      </c>
      <c r="BJ123">
        <v>1.1881158846557709</v>
      </c>
      <c r="BK123">
        <v>83</v>
      </c>
      <c r="BL123">
        <v>69.85850544709055</v>
      </c>
      <c r="BM123">
        <v>1.4604800681541379</v>
      </c>
      <c r="BN123">
        <v>111</v>
      </c>
      <c r="BO123">
        <v>76.002406619824626</v>
      </c>
      <c r="BP123">
        <v>0.98797388186131874</v>
      </c>
      <c r="BQ123">
        <v>4</v>
      </c>
      <c r="BR123">
        <v>4.0486900245420427</v>
      </c>
      <c r="BS123">
        <v>1.4942404215003571</v>
      </c>
      <c r="BT123">
        <v>7</v>
      </c>
      <c r="BU123">
        <v>4.6846544232629892</v>
      </c>
    </row>
    <row r="124" spans="1:73" hidden="1" x14ac:dyDescent="0.45">
      <c r="A124" s="1">
        <v>436</v>
      </c>
      <c r="B124" s="20" t="s">
        <v>458</v>
      </c>
      <c r="C124" s="24" t="s">
        <v>456</v>
      </c>
      <c r="D124">
        <v>1.0072696383831989</v>
      </c>
      <c r="E124">
        <v>86</v>
      </c>
      <c r="F124">
        <v>85.379323194970311</v>
      </c>
      <c r="G124">
        <v>54</v>
      </c>
      <c r="H124">
        <f>(Table1[[#This Row],[xWins]]*3+Table1[[#This Row],[xDraws]])/Table1[[#This Row],[Matches]]</f>
        <v>1.5810985776846356</v>
      </c>
      <c r="I124">
        <f>Table1[[#This Row],[Wins]]*3+Table1[[#This Row],[Draws]]</f>
        <v>86</v>
      </c>
      <c r="J124">
        <f>Table1[[#This Row],[xWins]]*3+Table1[[#This Row],[xDraws]]</f>
        <v>85.379323194970326</v>
      </c>
      <c r="K124">
        <v>0.96706601327270592</v>
      </c>
      <c r="L124">
        <v>1.2117333976058531</v>
      </c>
      <c r="M124">
        <v>0.8648791228798195</v>
      </c>
      <c r="N124">
        <v>23</v>
      </c>
      <c r="O124">
        <v>17</v>
      </c>
      <c r="P124">
        <v>14</v>
      </c>
      <c r="Q124">
        <v>23.78327816749999</v>
      </c>
      <c r="R124">
        <v>14.02948869247035</v>
      </c>
      <c r="S124">
        <v>16.187233140029662</v>
      </c>
      <c r="T124">
        <v>10</v>
      </c>
      <c r="U124">
        <v>15.061911172284271</v>
      </c>
      <c r="V124">
        <v>3.3270497226748859</v>
      </c>
      <c r="W124">
        <v>-8.3889608949591548</v>
      </c>
      <c r="X124">
        <v>1.042834084591816</v>
      </c>
      <c r="Y124">
        <v>1.1339853325367311</v>
      </c>
      <c r="Z124">
        <f>Table1[[#This Row],[xGoalsF]]/Table1[[#This Row],[Matches]]</f>
        <v>1.4383879680986131</v>
      </c>
      <c r="AA124">
        <f>Table1[[#This Row],[xGoalsA]]/Table1[[#This Row],[Matches]]</f>
        <v>1.1594636871303861</v>
      </c>
      <c r="AB124">
        <v>81</v>
      </c>
      <c r="AC124">
        <v>77.672950277325114</v>
      </c>
      <c r="AD124">
        <v>71</v>
      </c>
      <c r="AE124">
        <v>62.611039105040852</v>
      </c>
      <c r="AF124">
        <f>Table1[[#This Row],[SHGoalsF]]/Table1[[#This Row],[xSHGoalsF]]</f>
        <v>0.95702221919093022</v>
      </c>
      <c r="AG124">
        <v>42</v>
      </c>
      <c r="AH124">
        <v>43.88612840724528</v>
      </c>
      <c r="AI124">
        <f>Table1[[#This Row],[SHGoalsA]]/Table1[[#This Row],[xSHGoalsA]]</f>
        <v>0.99385866685899982</v>
      </c>
      <c r="AJ124">
        <v>-35</v>
      </c>
      <c r="AK124">
        <v>-35.216274875998543</v>
      </c>
      <c r="AL124">
        <f>Table1[[#This Row],[HTGoalsF]]/Table1[[#This Row],[xHTGoalsF]]</f>
        <v>1.1542961971968351</v>
      </c>
      <c r="AM124">
        <v>39</v>
      </c>
      <c r="AN124">
        <v>33.786821870079827</v>
      </c>
      <c r="AO124">
        <f>Table1[[#This Row],[HTGoalsA]]/Table1[[#This Row],[xHTGoalsA]]</f>
        <v>1.3141197237184079</v>
      </c>
      <c r="AP124">
        <v>36</v>
      </c>
      <c r="AQ124">
        <v>27.394764229042309</v>
      </c>
      <c r="AR124">
        <v>0.89381754399579183</v>
      </c>
      <c r="AS124">
        <v>580</v>
      </c>
      <c r="AT124">
        <v>648.90200902426091</v>
      </c>
      <c r="AU124">
        <v>0.79698043771327542</v>
      </c>
      <c r="AV124">
        <v>459</v>
      </c>
      <c r="AW124">
        <v>575.92379722265093</v>
      </c>
      <c r="AX124">
        <v>0.84430411227385194</v>
      </c>
      <c r="AY124">
        <v>235</v>
      </c>
      <c r="AZ124">
        <v>278.33572830423122</v>
      </c>
      <c r="BA124">
        <v>0.85397825380192871</v>
      </c>
      <c r="BB124">
        <v>206</v>
      </c>
      <c r="BC124">
        <v>241.22394110492129</v>
      </c>
      <c r="BD124">
        <v>0.87163260669052112</v>
      </c>
      <c r="BE124">
        <v>609</v>
      </c>
      <c r="BF124">
        <v>698.68886882547463</v>
      </c>
      <c r="BG124">
        <v>1.0036614781345481</v>
      </c>
      <c r="BH124">
        <v>714</v>
      </c>
      <c r="BI124">
        <v>711.39524187684617</v>
      </c>
      <c r="BJ124">
        <v>0.91102148454032805</v>
      </c>
      <c r="BK124">
        <v>83</v>
      </c>
      <c r="BL124">
        <v>91.106523181370534</v>
      </c>
      <c r="BM124">
        <v>0.85785257609041332</v>
      </c>
      <c r="BN124">
        <v>84</v>
      </c>
      <c r="BO124">
        <v>97.918922599524635</v>
      </c>
      <c r="BP124">
        <v>0</v>
      </c>
      <c r="BQ124">
        <v>0</v>
      </c>
      <c r="BR124">
        <v>5.3198844125259903</v>
      </c>
      <c r="BS124">
        <v>1.1506564581843399</v>
      </c>
      <c r="BT124">
        <v>7</v>
      </c>
      <c r="BU124">
        <v>6.0834838671531344</v>
      </c>
    </row>
    <row r="125" spans="1:73" hidden="1" x14ac:dyDescent="0.45">
      <c r="A125" s="1">
        <v>602</v>
      </c>
      <c r="B125" s="20" t="s">
        <v>80</v>
      </c>
      <c r="C125" s="24" t="s">
        <v>530</v>
      </c>
      <c r="D125">
        <v>1.0908706876409671</v>
      </c>
      <c r="E125">
        <v>317</v>
      </c>
      <c r="F125">
        <v>290.5935630973089</v>
      </c>
      <c r="G125">
        <v>184</v>
      </c>
      <c r="H125">
        <f>(Table1[[#This Row],[xWins]]*3+Table1[[#This Row],[xDraws]])/Table1[[#This Row],[Matches]]</f>
        <v>1.5793128429201571</v>
      </c>
      <c r="I125">
        <f>Table1[[#This Row],[Wins]]*3+Table1[[#This Row],[Draws]]</f>
        <v>317</v>
      </c>
      <c r="J125">
        <f>Table1[[#This Row],[xWins]]*3+Table1[[#This Row],[xDraws]]</f>
        <v>290.5935630973089</v>
      </c>
      <c r="K125">
        <v>1.1438592570556181</v>
      </c>
      <c r="L125">
        <v>0.83155635764334035</v>
      </c>
      <c r="M125">
        <v>0.93982558902307733</v>
      </c>
      <c r="N125">
        <v>92</v>
      </c>
      <c r="O125">
        <v>41</v>
      </c>
      <c r="P125">
        <v>51</v>
      </c>
      <c r="Q125">
        <v>80.429475420616939</v>
      </c>
      <c r="R125">
        <v>49.305136835458057</v>
      </c>
      <c r="S125">
        <v>54.265387743924997</v>
      </c>
      <c r="T125">
        <v>111</v>
      </c>
      <c r="U125">
        <v>54.729024166608752</v>
      </c>
      <c r="V125">
        <v>48.381813295352742</v>
      </c>
      <c r="W125">
        <v>7.8891625380385051</v>
      </c>
      <c r="X125">
        <v>1.1828363118116061</v>
      </c>
      <c r="Y125">
        <v>0.96241272087305252</v>
      </c>
      <c r="Z125">
        <f>Table1[[#This Row],[xGoalsF]]/Table1[[#This Row],[Matches]]</f>
        <v>1.4381423190469962</v>
      </c>
      <c r="AA125">
        <f>Table1[[#This Row],[xGoalsA]]/Table1[[#This Row],[Matches]]</f>
        <v>1.1407019703154266</v>
      </c>
      <c r="AB125">
        <v>313</v>
      </c>
      <c r="AC125">
        <v>264.61818670464731</v>
      </c>
      <c r="AD125">
        <v>202</v>
      </c>
      <c r="AE125">
        <v>209.88916253803851</v>
      </c>
      <c r="AF125">
        <f>Table1[[#This Row],[SHGoalsF]]/Table1[[#This Row],[xSHGoalsF]]</f>
        <v>1.155659135612134</v>
      </c>
      <c r="AG125">
        <v>172</v>
      </c>
      <c r="AH125">
        <v>148.83281298070159</v>
      </c>
      <c r="AI125">
        <f>Table1[[#This Row],[SHGoalsA]]/Table1[[#This Row],[xSHGoalsA]]</f>
        <v>1.079415926336998</v>
      </c>
      <c r="AJ125">
        <v>-127</v>
      </c>
      <c r="AK125">
        <v>-117.6562221302172</v>
      </c>
      <c r="AL125">
        <f>Table1[[#This Row],[HTGoalsF]]/Table1[[#This Row],[xHTGoalsF]]</f>
        <v>1.2177703924519074</v>
      </c>
      <c r="AM125">
        <v>141</v>
      </c>
      <c r="AN125">
        <v>115.7853737239456</v>
      </c>
      <c r="AO125">
        <f>Table1[[#This Row],[HTGoalsA]]/Table1[[#This Row],[xHTGoalsA]]</f>
        <v>0.81315850571798576</v>
      </c>
      <c r="AP125">
        <v>75</v>
      </c>
      <c r="AQ125">
        <v>92.232940407821303</v>
      </c>
      <c r="AR125">
        <v>1.0524756243161659</v>
      </c>
      <c r="AS125">
        <v>2328</v>
      </c>
      <c r="AT125">
        <v>2211.9277123520942</v>
      </c>
      <c r="AU125">
        <v>1.136554360866658</v>
      </c>
      <c r="AV125">
        <v>2210</v>
      </c>
      <c r="AW125">
        <v>1944.4736442828889</v>
      </c>
      <c r="AX125">
        <v>0.96005988074016224</v>
      </c>
      <c r="AY125">
        <v>915</v>
      </c>
      <c r="AZ125">
        <v>953.0655518013906</v>
      </c>
      <c r="BA125">
        <v>0.96042143257235812</v>
      </c>
      <c r="BB125">
        <v>785</v>
      </c>
      <c r="BC125">
        <v>817.34952321657829</v>
      </c>
      <c r="BD125">
        <v>0.89188119708848779</v>
      </c>
      <c r="BE125">
        <v>2123</v>
      </c>
      <c r="BF125">
        <v>2380.3618765934889</v>
      </c>
      <c r="BG125">
        <v>0.80557317526178951</v>
      </c>
      <c r="BH125">
        <v>1954</v>
      </c>
      <c r="BI125">
        <v>2425.602117852301</v>
      </c>
      <c r="BJ125">
        <v>1.07353771007123</v>
      </c>
      <c r="BK125">
        <v>330</v>
      </c>
      <c r="BL125">
        <v>307.39488413323102</v>
      </c>
      <c r="BM125">
        <v>0.90256491544097217</v>
      </c>
      <c r="BN125">
        <v>300</v>
      </c>
      <c r="BO125">
        <v>332.38606427929562</v>
      </c>
      <c r="BP125">
        <v>1.161375090030192</v>
      </c>
      <c r="BQ125">
        <v>21</v>
      </c>
      <c r="BR125">
        <v>18.082013451359689</v>
      </c>
      <c r="BS125">
        <v>0.77911059120807347</v>
      </c>
      <c r="BT125">
        <v>16</v>
      </c>
      <c r="BU125">
        <v>20.536237320546132</v>
      </c>
    </row>
    <row r="126" spans="1:73" hidden="1" x14ac:dyDescent="0.45">
      <c r="A126" s="1">
        <v>598</v>
      </c>
      <c r="B126" s="20" t="s">
        <v>75</v>
      </c>
      <c r="C126" s="24" t="s">
        <v>530</v>
      </c>
      <c r="D126">
        <v>1.0182665543956331</v>
      </c>
      <c r="E126">
        <v>221</v>
      </c>
      <c r="F126">
        <v>217.03550906782851</v>
      </c>
      <c r="G126">
        <v>138</v>
      </c>
      <c r="H126">
        <f>(Table1[[#This Row],[xWins]]*3+Table1[[#This Row],[xDraws]])/Table1[[#This Row],[Matches]]</f>
        <v>1.572721080201656</v>
      </c>
      <c r="I126">
        <f>Table1[[#This Row],[Wins]]*3+Table1[[#This Row],[Draws]]</f>
        <v>221</v>
      </c>
      <c r="J126">
        <f>Table1[[#This Row],[xWins]]*3+Table1[[#This Row],[xDraws]]</f>
        <v>217.03550906782854</v>
      </c>
      <c r="K126">
        <v>1.003244875940343</v>
      </c>
      <c r="L126">
        <v>1.089912530739787</v>
      </c>
      <c r="M126">
        <v>0.91186087718838993</v>
      </c>
      <c r="N126">
        <v>60</v>
      </c>
      <c r="O126">
        <v>41</v>
      </c>
      <c r="P126">
        <v>37</v>
      </c>
      <c r="Q126">
        <v>59.805937153441121</v>
      </c>
      <c r="R126">
        <v>37.617697607505171</v>
      </c>
      <c r="S126">
        <v>40.5763652390537</v>
      </c>
      <c r="T126">
        <v>50</v>
      </c>
      <c r="U126">
        <v>41.12921997486518</v>
      </c>
      <c r="V126">
        <v>2.0575524561541561</v>
      </c>
      <c r="W126">
        <v>6.8132275689806647</v>
      </c>
      <c r="X126">
        <v>1.0103424507014811</v>
      </c>
      <c r="Y126">
        <v>0.95682727187109473</v>
      </c>
      <c r="Z126">
        <f>Table1[[#This Row],[xGoalsF]]/Table1[[#This Row],[Matches]]</f>
        <v>1.4416119387235202</v>
      </c>
      <c r="AA126">
        <f>Table1[[#This Row],[xGoalsA]]/Table1[[#This Row],[Matches]]</f>
        <v>1.1435741128187007</v>
      </c>
      <c r="AB126">
        <v>201</v>
      </c>
      <c r="AC126">
        <v>198.94244754384579</v>
      </c>
      <c r="AD126">
        <v>151</v>
      </c>
      <c r="AE126">
        <v>157.81322756898069</v>
      </c>
      <c r="AF126">
        <f>Table1[[#This Row],[SHGoalsF]]/Table1[[#This Row],[xSHGoalsF]]</f>
        <v>0.98247237020144818</v>
      </c>
      <c r="AG126">
        <v>110</v>
      </c>
      <c r="AH126">
        <v>111.9624361318633</v>
      </c>
      <c r="AI126">
        <f>Table1[[#This Row],[SHGoalsA]]/Table1[[#This Row],[xSHGoalsA]]</f>
        <v>0.97016438962578555</v>
      </c>
      <c r="AJ126">
        <v>-86</v>
      </c>
      <c r="AK126">
        <v>-88.644770844631964</v>
      </c>
      <c r="AL126">
        <f>Table1[[#This Row],[HTGoalsF]]/Table1[[#This Row],[xHTGoalsF]]</f>
        <v>1.0462173840030524</v>
      </c>
      <c r="AM126">
        <v>91</v>
      </c>
      <c r="AN126">
        <v>86.980011411982517</v>
      </c>
      <c r="AO126">
        <f>Table1[[#This Row],[HTGoalsA]]/Table1[[#This Row],[xHTGoalsA]]</f>
        <v>0.93973471547932741</v>
      </c>
      <c r="AP126">
        <v>65</v>
      </c>
      <c r="AQ126">
        <v>69.168456724348701</v>
      </c>
      <c r="AR126">
        <v>1.0897142771759569</v>
      </c>
      <c r="AS126">
        <v>1807</v>
      </c>
      <c r="AT126">
        <v>1658.232839421835</v>
      </c>
      <c r="AU126">
        <v>1.125329678257559</v>
      </c>
      <c r="AV126">
        <v>1644</v>
      </c>
      <c r="AW126">
        <v>1460.905218944853</v>
      </c>
      <c r="AX126">
        <v>0.86359538363038291</v>
      </c>
      <c r="AY126">
        <v>618</v>
      </c>
      <c r="AZ126">
        <v>715.61290358229007</v>
      </c>
      <c r="BA126">
        <v>0.83885644954866434</v>
      </c>
      <c r="BB126">
        <v>516</v>
      </c>
      <c r="BC126">
        <v>615.12312419798047</v>
      </c>
      <c r="BD126">
        <v>0.87906809276796749</v>
      </c>
      <c r="BE126">
        <v>1568</v>
      </c>
      <c r="BF126">
        <v>1783.707101759042</v>
      </c>
      <c r="BG126">
        <v>1.0144551494106</v>
      </c>
      <c r="BH126">
        <v>1847</v>
      </c>
      <c r="BI126">
        <v>1820.6817729429531</v>
      </c>
      <c r="BJ126">
        <v>0.97516374271867534</v>
      </c>
      <c r="BK126">
        <v>225</v>
      </c>
      <c r="BL126">
        <v>230.73048160375481</v>
      </c>
      <c r="BM126">
        <v>1.1441028101896571</v>
      </c>
      <c r="BN126">
        <v>285</v>
      </c>
      <c r="BO126">
        <v>249.10348743287841</v>
      </c>
      <c r="BP126">
        <v>0.66291761528409587</v>
      </c>
      <c r="BQ126">
        <v>9</v>
      </c>
      <c r="BR126">
        <v>13.57634763731993</v>
      </c>
      <c r="BS126">
        <v>0.65311416875305528</v>
      </c>
      <c r="BT126">
        <v>10</v>
      </c>
      <c r="BU126">
        <v>15.31125870242915</v>
      </c>
    </row>
    <row r="127" spans="1:73" hidden="1" x14ac:dyDescent="0.45">
      <c r="A127" s="1">
        <v>557</v>
      </c>
      <c r="B127" s="20" t="s">
        <v>427</v>
      </c>
      <c r="C127" t="s">
        <v>520</v>
      </c>
      <c r="D127">
        <v>1.1370674636781339</v>
      </c>
      <c r="E127">
        <v>227</v>
      </c>
      <c r="F127">
        <v>199.63635162482851</v>
      </c>
      <c r="G127">
        <v>127</v>
      </c>
      <c r="H127">
        <f>(Table1[[#This Row],[xWins]]*3+Table1[[#This Row],[xDraws]])/Table1[[#This Row],[Matches]]</f>
        <v>1.5719397765734531</v>
      </c>
      <c r="I127">
        <f>Table1[[#This Row],[Wins]]*3+Table1[[#This Row],[Draws]]</f>
        <v>227</v>
      </c>
      <c r="J127">
        <f>Table1[[#This Row],[xWins]]*3+Table1[[#This Row],[xDraws]]</f>
        <v>199.63635162482854</v>
      </c>
      <c r="K127">
        <v>1.1925226162771341</v>
      </c>
      <c r="L127">
        <v>0.863049910165127</v>
      </c>
      <c r="M127">
        <v>0.84092414102794488</v>
      </c>
      <c r="N127">
        <v>66</v>
      </c>
      <c r="O127">
        <v>29</v>
      </c>
      <c r="P127">
        <v>32</v>
      </c>
      <c r="Q127">
        <v>55.34486231048723</v>
      </c>
      <c r="R127">
        <v>33.601764693366853</v>
      </c>
      <c r="S127">
        <v>38.053372996145917</v>
      </c>
      <c r="T127">
        <v>71</v>
      </c>
      <c r="U127">
        <v>36.429825403721793</v>
      </c>
      <c r="V127">
        <v>38.024217011348583</v>
      </c>
      <c r="W127">
        <v>-3.4540424150703761</v>
      </c>
      <c r="X127">
        <v>1.208952072560775</v>
      </c>
      <c r="Y127">
        <v>1.0237316272631951</v>
      </c>
      <c r="Z127">
        <f>Table1[[#This Row],[xGoalsF]]/Table1[[#This Row],[Matches]]</f>
        <v>1.432880181013003</v>
      </c>
      <c r="AA127">
        <f>Table1[[#This Row],[xGoalsA]]/Table1[[#This Row],[Matches]]</f>
        <v>1.1460311620860597</v>
      </c>
      <c r="AB127">
        <v>220</v>
      </c>
      <c r="AC127">
        <v>181.97578298865139</v>
      </c>
      <c r="AD127">
        <v>149</v>
      </c>
      <c r="AE127">
        <v>145.5459575849296</v>
      </c>
      <c r="AF127">
        <f>Table1[[#This Row],[SHGoalsF]]/Table1[[#This Row],[xSHGoalsF]]</f>
        <v>1.1829819199698477</v>
      </c>
      <c r="AG127">
        <v>121</v>
      </c>
      <c r="AH127">
        <v>102.28389627720099</v>
      </c>
      <c r="AI127">
        <f>Table1[[#This Row],[SHGoalsA]]/Table1[[#This Row],[xSHGoalsA]]</f>
        <v>1.0042309358835038</v>
      </c>
      <c r="AJ127">
        <v>-82</v>
      </c>
      <c r="AK127">
        <v>-81.654524940379304</v>
      </c>
      <c r="AL127">
        <f>Table1[[#This Row],[HTGoalsF]]/Table1[[#This Row],[xHTGoalsF]]</f>
        <v>1.2422845547434551</v>
      </c>
      <c r="AM127">
        <v>99</v>
      </c>
      <c r="AN127">
        <v>79.69188671145038</v>
      </c>
      <c r="AO127">
        <f>Table1[[#This Row],[HTGoalsA]]/Table1[[#This Row],[xHTGoalsA]]</f>
        <v>1.0486538996980033</v>
      </c>
      <c r="AP127">
        <v>67</v>
      </c>
      <c r="AQ127">
        <v>63.891432644550321</v>
      </c>
      <c r="AR127">
        <v>1.0954373717435051</v>
      </c>
      <c r="AS127">
        <v>1665</v>
      </c>
      <c r="AT127">
        <v>1519.940840935503</v>
      </c>
      <c r="AU127">
        <v>0.88181010624837308</v>
      </c>
      <c r="AV127">
        <v>1186</v>
      </c>
      <c r="AW127">
        <v>1344.960770574281</v>
      </c>
      <c r="AX127">
        <v>0.99338626646881578</v>
      </c>
      <c r="AY127">
        <v>652</v>
      </c>
      <c r="AZ127">
        <v>656.34086357732781</v>
      </c>
      <c r="BA127">
        <v>0.83940167586610293</v>
      </c>
      <c r="BB127">
        <v>475</v>
      </c>
      <c r="BC127">
        <v>565.87926097465834</v>
      </c>
      <c r="BD127">
        <v>1.003797998710199</v>
      </c>
      <c r="BE127">
        <v>1650</v>
      </c>
      <c r="BF127">
        <v>1643.7570129848041</v>
      </c>
      <c r="BG127">
        <v>0.89382770976720149</v>
      </c>
      <c r="BH127">
        <v>1498</v>
      </c>
      <c r="BI127">
        <v>1675.938196624219</v>
      </c>
      <c r="BJ127">
        <v>0.9447520059304535</v>
      </c>
      <c r="BK127">
        <v>201</v>
      </c>
      <c r="BL127">
        <v>212.754245281588</v>
      </c>
      <c r="BM127">
        <v>0.80542470114808018</v>
      </c>
      <c r="BN127">
        <v>185</v>
      </c>
      <c r="BO127">
        <v>229.69248365029611</v>
      </c>
      <c r="BP127">
        <v>0.79731638917010517</v>
      </c>
      <c r="BQ127">
        <v>10</v>
      </c>
      <c r="BR127">
        <v>12.542072552162891</v>
      </c>
      <c r="BS127">
        <v>0.5641724913933398</v>
      </c>
      <c r="BT127">
        <v>8</v>
      </c>
      <c r="BU127">
        <v>14.18006039295244</v>
      </c>
    </row>
    <row r="128" spans="1:73" hidden="1" x14ac:dyDescent="0.45">
      <c r="A128" s="1">
        <v>586</v>
      </c>
      <c r="B128" s="20" t="s">
        <v>70</v>
      </c>
      <c r="C128" s="24" t="s">
        <v>530</v>
      </c>
      <c r="D128">
        <v>1.040272183118861</v>
      </c>
      <c r="E128">
        <v>376</v>
      </c>
      <c r="F128">
        <v>361.44386642417618</v>
      </c>
      <c r="G128">
        <v>230</v>
      </c>
      <c r="H128">
        <f>(Table1[[#This Row],[xWins]]*3+Table1[[#This Row],[xDraws]])/Table1[[#This Row],[Matches]]</f>
        <v>1.571495071409462</v>
      </c>
      <c r="I128">
        <f>Table1[[#This Row],[Wins]]*3+Table1[[#This Row],[Draws]]</f>
        <v>376</v>
      </c>
      <c r="J128">
        <f>Table1[[#This Row],[xWins]]*3+Table1[[#This Row],[xDraws]]</f>
        <v>361.44386642417624</v>
      </c>
      <c r="K128">
        <v>1.005376459969888</v>
      </c>
      <c r="L128">
        <v>1.2054273625972849</v>
      </c>
      <c r="M128">
        <v>0.80015894203484017</v>
      </c>
      <c r="N128">
        <v>100</v>
      </c>
      <c r="O128">
        <v>76</v>
      </c>
      <c r="P128">
        <v>54</v>
      </c>
      <c r="Q128">
        <v>99.465229176934514</v>
      </c>
      <c r="R128">
        <v>63.048178893372658</v>
      </c>
      <c r="S128">
        <v>67.486591929692835</v>
      </c>
      <c r="T128">
        <v>95</v>
      </c>
      <c r="U128">
        <v>66.607265422628416</v>
      </c>
      <c r="V128">
        <v>-15.372490873540411</v>
      </c>
      <c r="W128">
        <v>43.765225450911998</v>
      </c>
      <c r="X128">
        <v>0.95332794541289567</v>
      </c>
      <c r="Y128">
        <v>0.83344361729825656</v>
      </c>
      <c r="Z128">
        <f>Table1[[#This Row],[xGoalsF]]/Table1[[#This Row],[Matches]]</f>
        <v>1.4320543081458279</v>
      </c>
      <c r="AA128">
        <f>Table1[[#This Row],[xGoalsA]]/Table1[[#This Row],[Matches]]</f>
        <v>1.142457501960487</v>
      </c>
      <c r="AB128">
        <v>314</v>
      </c>
      <c r="AC128">
        <v>329.37249087354041</v>
      </c>
      <c r="AD128">
        <v>219</v>
      </c>
      <c r="AE128">
        <v>262.765225450912</v>
      </c>
      <c r="AF128">
        <f>Table1[[#This Row],[SHGoalsF]]/Table1[[#This Row],[xSHGoalsF]]</f>
        <v>0.99979093946330511</v>
      </c>
      <c r="AG128">
        <v>185</v>
      </c>
      <c r="AH128">
        <v>185.03868428664629</v>
      </c>
      <c r="AI128">
        <f>Table1[[#This Row],[SHGoalsA]]/Table1[[#This Row],[xSHGoalsA]]</f>
        <v>0.80044236460655172</v>
      </c>
      <c r="AJ128">
        <v>-118</v>
      </c>
      <c r="AK128">
        <v>-147.41848410035311</v>
      </c>
      <c r="AL128">
        <f>Table1[[#This Row],[HTGoalsF]]/Table1[[#This Row],[xHTGoalsF]]</f>
        <v>0.89376150363177254</v>
      </c>
      <c r="AM128">
        <v>129</v>
      </c>
      <c r="AN128">
        <v>144.33380658689421</v>
      </c>
      <c r="AO128">
        <f>Table1[[#This Row],[HTGoalsA]]/Table1[[#This Row],[xHTGoalsA]]</f>
        <v>0.8756207485137647</v>
      </c>
      <c r="AP128">
        <v>101</v>
      </c>
      <c r="AQ128">
        <v>115.3467413505589</v>
      </c>
      <c r="AR128">
        <v>1.0816159367192051</v>
      </c>
      <c r="AS128">
        <v>2984</v>
      </c>
      <c r="AT128">
        <v>2758.8350898852059</v>
      </c>
      <c r="AU128">
        <v>1.0811981492911711</v>
      </c>
      <c r="AV128">
        <v>2633</v>
      </c>
      <c r="AW128">
        <v>2435.2612901956818</v>
      </c>
      <c r="AX128">
        <v>0.85710014249396937</v>
      </c>
      <c r="AY128">
        <v>1019</v>
      </c>
      <c r="AZ128">
        <v>1188.892580317322</v>
      </c>
      <c r="BA128">
        <v>0.88297913489837321</v>
      </c>
      <c r="BB128">
        <v>905</v>
      </c>
      <c r="BC128">
        <v>1024.939281384221</v>
      </c>
      <c r="BD128">
        <v>0.88391076734731511</v>
      </c>
      <c r="BE128">
        <v>2631</v>
      </c>
      <c r="BF128">
        <v>2976.544802023212</v>
      </c>
      <c r="BG128">
        <v>0.84445262466121829</v>
      </c>
      <c r="BH128">
        <v>2561</v>
      </c>
      <c r="BI128">
        <v>3032.7337795029471</v>
      </c>
      <c r="BJ128">
        <v>0.98024631370730564</v>
      </c>
      <c r="BK128">
        <v>377</v>
      </c>
      <c r="BL128">
        <v>384.59721268849307</v>
      </c>
      <c r="BM128">
        <v>1.0323996635186401</v>
      </c>
      <c r="BN128">
        <v>429</v>
      </c>
      <c r="BO128">
        <v>415.53674914797608</v>
      </c>
      <c r="BP128">
        <v>0.88411490004735582</v>
      </c>
      <c r="BQ128">
        <v>20</v>
      </c>
      <c r="BR128">
        <v>22.62149410549323</v>
      </c>
      <c r="BS128">
        <v>0.85515791472974179</v>
      </c>
      <c r="BT128">
        <v>22</v>
      </c>
      <c r="BU128">
        <v>25.726242628477259</v>
      </c>
    </row>
    <row r="129" spans="1:73" hidden="1" x14ac:dyDescent="0.45">
      <c r="A129" s="1">
        <v>309</v>
      </c>
      <c r="B129" s="20" t="s">
        <v>173</v>
      </c>
      <c r="C129" s="24" t="s">
        <v>357</v>
      </c>
      <c r="D129">
        <v>1.016850723969188</v>
      </c>
      <c r="E129">
        <v>67</v>
      </c>
      <c r="F129">
        <v>65.889710673038991</v>
      </c>
      <c r="G129">
        <v>42</v>
      </c>
      <c r="H129">
        <f>(Table1[[#This Row],[xWins]]*3+Table1[[#This Row],[xDraws]])/Table1[[#This Row],[Matches]]</f>
        <v>1.568802635072357</v>
      </c>
      <c r="I129">
        <f>Table1[[#This Row],[Wins]]*3+Table1[[#This Row],[Draws]]</f>
        <v>67</v>
      </c>
      <c r="J129">
        <f>Table1[[#This Row],[xWins]]*3+Table1[[#This Row],[xDraws]]</f>
        <v>65.889710673038991</v>
      </c>
      <c r="K129">
        <v>1.0539298653220659</v>
      </c>
      <c r="L129">
        <v>0.84699712640911762</v>
      </c>
      <c r="M129">
        <v>1.068567560139412</v>
      </c>
      <c r="N129">
        <v>19</v>
      </c>
      <c r="O129">
        <v>10</v>
      </c>
      <c r="P129">
        <v>13</v>
      </c>
      <c r="Q129">
        <v>18.027765058345569</v>
      </c>
      <c r="R129">
        <v>11.806415498002281</v>
      </c>
      <c r="S129">
        <v>12.165819443652151</v>
      </c>
      <c r="T129">
        <v>14</v>
      </c>
      <c r="U129">
        <v>12.26355766841785</v>
      </c>
      <c r="V129">
        <v>8.8937262459581632</v>
      </c>
      <c r="W129">
        <v>-7.1572839143760163</v>
      </c>
      <c r="X129">
        <v>1.147966687842799</v>
      </c>
      <c r="Y129">
        <v>1.1496002840132791</v>
      </c>
      <c r="Z129">
        <f>Table1[[#This Row],[xGoalsF]]/Table1[[#This Row],[Matches]]</f>
        <v>1.4311017560486152</v>
      </c>
      <c r="AA129">
        <f>Table1[[#This Row],[xGoalsA]]/Table1[[#This Row],[Matches]]</f>
        <v>1.1391122877529518</v>
      </c>
      <c r="AB129">
        <v>69</v>
      </c>
      <c r="AC129">
        <v>60.106273754041837</v>
      </c>
      <c r="AD129">
        <v>55</v>
      </c>
      <c r="AE129">
        <v>47.842716085623977</v>
      </c>
      <c r="AF129">
        <f>Table1[[#This Row],[SHGoalsF]]/Table1[[#This Row],[xSHGoalsF]]</f>
        <v>1.1827934427565128</v>
      </c>
      <c r="AG129">
        <v>40</v>
      </c>
      <c r="AH129">
        <v>33.818246326069897</v>
      </c>
      <c r="AI129">
        <f>Table1[[#This Row],[SHGoalsA]]/Table1[[#This Row],[xSHGoalsA]]</f>
        <v>1.1163189010707626</v>
      </c>
      <c r="AJ129">
        <v>-30</v>
      </c>
      <c r="AK129">
        <v>-26.87404107484365</v>
      </c>
      <c r="AL129">
        <f>Table1[[#This Row],[HTGoalsF]]/Table1[[#This Row],[xHTGoalsF]]</f>
        <v>1.1031637911767538</v>
      </c>
      <c r="AM129">
        <v>29</v>
      </c>
      <c r="AN129">
        <v>26.288027427971929</v>
      </c>
      <c r="AO129">
        <f>Table1[[#This Row],[HTGoalsA]]/Table1[[#This Row],[xHTGoalsA]]</f>
        <v>1.1922546363633897</v>
      </c>
      <c r="AP129">
        <v>25</v>
      </c>
      <c r="AQ129">
        <v>20.968675010780331</v>
      </c>
      <c r="AR129">
        <v>0.98808996850729536</v>
      </c>
      <c r="AS129">
        <v>497</v>
      </c>
      <c r="AT129">
        <v>502.99063429498881</v>
      </c>
      <c r="AU129">
        <v>1.081242909167313</v>
      </c>
      <c r="AV129">
        <v>481</v>
      </c>
      <c r="AW129">
        <v>444.85840870894378</v>
      </c>
      <c r="AX129">
        <v>0.91953110426663154</v>
      </c>
      <c r="AY129">
        <v>200</v>
      </c>
      <c r="AZ129">
        <v>217.50215851535469</v>
      </c>
      <c r="BA129">
        <v>0.8589565694411776</v>
      </c>
      <c r="BB129">
        <v>161</v>
      </c>
      <c r="BC129">
        <v>187.4367176733322</v>
      </c>
      <c r="BD129">
        <v>1.2095274490921211</v>
      </c>
      <c r="BE129">
        <v>658</v>
      </c>
      <c r="BF129">
        <v>544.01411104303486</v>
      </c>
      <c r="BG129">
        <v>1.1138858218882171</v>
      </c>
      <c r="BH129">
        <v>618</v>
      </c>
      <c r="BI129">
        <v>554.81449521674449</v>
      </c>
      <c r="BJ129">
        <v>1.7596652291313171</v>
      </c>
      <c r="BK129">
        <v>123</v>
      </c>
      <c r="BL129">
        <v>69.899659300945942</v>
      </c>
      <c r="BM129">
        <v>1.5274027342284411</v>
      </c>
      <c r="BN129">
        <v>116</v>
      </c>
      <c r="BO129">
        <v>75.94591616244341</v>
      </c>
      <c r="BP129">
        <v>1.446402612356678</v>
      </c>
      <c r="BQ129">
        <v>6</v>
      </c>
      <c r="BR129">
        <v>4.1482225963516317</v>
      </c>
      <c r="BS129">
        <v>2.1408530263454888</v>
      </c>
      <c r="BT129">
        <v>10</v>
      </c>
      <c r="BU129">
        <v>4.6710352728278357</v>
      </c>
    </row>
    <row r="130" spans="1:73" hidden="1" x14ac:dyDescent="0.45">
      <c r="A130" s="1">
        <v>286</v>
      </c>
      <c r="B130" s="20" t="s">
        <v>152</v>
      </c>
      <c r="C130" t="s">
        <v>350</v>
      </c>
      <c r="D130">
        <v>1.101791429045764</v>
      </c>
      <c r="E130">
        <v>38</v>
      </c>
      <c r="F130">
        <v>34.489286264380283</v>
      </c>
      <c r="G130">
        <v>22</v>
      </c>
      <c r="H130">
        <f>(Table1[[#This Row],[xWins]]*3+Table1[[#This Row],[xDraws]])/Table1[[#This Row],[Matches]]</f>
        <v>1.5676948301991034</v>
      </c>
      <c r="I130">
        <f>Table1[[#This Row],[Wins]]*3+Table1[[#This Row],[Draws]]</f>
        <v>38</v>
      </c>
      <c r="J130">
        <f>Table1[[#This Row],[xWins]]*3+Table1[[#This Row],[xDraws]]</f>
        <v>34.489286264380276</v>
      </c>
      <c r="K130">
        <v>1.1245496542520299</v>
      </c>
      <c r="L130">
        <v>0.97196731943035031</v>
      </c>
      <c r="M130">
        <v>0.84816435187190864</v>
      </c>
      <c r="N130">
        <v>11</v>
      </c>
      <c r="O130">
        <v>5</v>
      </c>
      <c r="P130">
        <v>6</v>
      </c>
      <c r="Q130">
        <v>9.7816934613851387</v>
      </c>
      <c r="R130">
        <v>5.1442058802248569</v>
      </c>
      <c r="S130">
        <v>7.0741006583900043</v>
      </c>
      <c r="T130">
        <v>11</v>
      </c>
      <c r="U130">
        <v>5.9110990233284184</v>
      </c>
      <c r="V130">
        <v>4.2733907968939739</v>
      </c>
      <c r="W130">
        <v>0.81551017977760765</v>
      </c>
      <c r="X130">
        <v>1.1346942173850589</v>
      </c>
      <c r="Y130">
        <v>0.9684100692142652</v>
      </c>
      <c r="Z130">
        <f>Table1[[#This Row],[xGoalsF]]/Table1[[#This Row],[Matches]]</f>
        <v>1.4421186001411832</v>
      </c>
      <c r="AA130">
        <f>Table1[[#This Row],[xGoalsA]]/Table1[[#This Row],[Matches]]</f>
        <v>1.1734322808989823</v>
      </c>
      <c r="AB130">
        <v>36</v>
      </c>
      <c r="AC130">
        <v>31.72660920310603</v>
      </c>
      <c r="AD130">
        <v>25</v>
      </c>
      <c r="AE130">
        <v>25.815510179777611</v>
      </c>
      <c r="AF130">
        <f>Table1[[#This Row],[SHGoalsF]]/Table1[[#This Row],[xSHGoalsF]]</f>
        <v>1.1825581066674069</v>
      </c>
      <c r="AG130">
        <v>21</v>
      </c>
      <c r="AH130">
        <v>17.758112587956091</v>
      </c>
      <c r="AI130">
        <f>Table1[[#This Row],[SHGoalsA]]/Table1[[#This Row],[xSHGoalsA]]</f>
        <v>0.69112842935026786</v>
      </c>
      <c r="AJ130">
        <v>-10</v>
      </c>
      <c r="AK130">
        <v>-14.46909080183698</v>
      </c>
      <c r="AL130">
        <f>Table1[[#This Row],[HTGoalsF]]/Table1[[#This Row],[xHTGoalsF]]</f>
        <v>1.0738449822675487</v>
      </c>
      <c r="AM130">
        <v>15</v>
      </c>
      <c r="AN130">
        <v>13.96849661514994</v>
      </c>
      <c r="AO130">
        <f>Table1[[#This Row],[HTGoalsA]]/Table1[[#This Row],[xHTGoalsA]]</f>
        <v>1.3220029597321734</v>
      </c>
      <c r="AP130">
        <v>15</v>
      </c>
      <c r="AQ130">
        <v>11.346419377940631</v>
      </c>
      <c r="AR130">
        <v>0.86571280579374188</v>
      </c>
      <c r="AS130">
        <v>229</v>
      </c>
      <c r="AT130">
        <v>264.5219043399016</v>
      </c>
      <c r="AU130">
        <v>0.76436539033628736</v>
      </c>
      <c r="AV130">
        <v>180</v>
      </c>
      <c r="AW130">
        <v>235.4894691409404</v>
      </c>
      <c r="AX130">
        <v>0.88137501756602377</v>
      </c>
      <c r="AY130">
        <v>101</v>
      </c>
      <c r="AZ130">
        <v>114.59367237219671</v>
      </c>
      <c r="BA130">
        <v>0.73260264471268599</v>
      </c>
      <c r="BB130">
        <v>73</v>
      </c>
      <c r="BC130">
        <v>99.644739923958824</v>
      </c>
      <c r="BD130">
        <v>0.86412591449415832</v>
      </c>
      <c r="BE130">
        <v>245</v>
      </c>
      <c r="BF130">
        <v>283.52349569728852</v>
      </c>
      <c r="BG130">
        <v>0.93453458530482236</v>
      </c>
      <c r="BH130">
        <v>271</v>
      </c>
      <c r="BI130">
        <v>289.98391740805022</v>
      </c>
      <c r="BJ130">
        <v>0.69966339657288734</v>
      </c>
      <c r="BK130">
        <v>26</v>
      </c>
      <c r="BL130">
        <v>37.160726325478791</v>
      </c>
      <c r="BM130">
        <v>1.1780819672270111</v>
      </c>
      <c r="BN130">
        <v>46</v>
      </c>
      <c r="BO130">
        <v>39.046519070549543</v>
      </c>
      <c r="BP130">
        <v>2.272700784675858</v>
      </c>
      <c r="BQ130">
        <v>5</v>
      </c>
      <c r="BR130">
        <v>2.2000256407326062</v>
      </c>
      <c r="BS130">
        <v>1.654826330610794</v>
      </c>
      <c r="BT130">
        <v>4</v>
      </c>
      <c r="BU130">
        <v>2.4171720778237828</v>
      </c>
    </row>
    <row r="131" spans="1:73" hidden="1" x14ac:dyDescent="0.45">
      <c r="A131" s="1">
        <v>210</v>
      </c>
      <c r="B131" s="20" t="s">
        <v>281</v>
      </c>
      <c r="C131" s="28" t="s">
        <v>258</v>
      </c>
      <c r="D131">
        <v>0.99063083223881976</v>
      </c>
      <c r="E131">
        <v>572</v>
      </c>
      <c r="F131">
        <v>577.40984974925868</v>
      </c>
      <c r="G131">
        <v>340</v>
      </c>
      <c r="H131">
        <f>(Table1[[#This Row],[xWins]]*3+Table1[[#This Row],[xDraws]])/Table1[[#This Row],[Matches]]</f>
        <v>1.6982642639684082</v>
      </c>
      <c r="I131">
        <f>Table1[[#This Row],[Wins]]*3+Table1[[#This Row],[Draws]]</f>
        <v>572</v>
      </c>
      <c r="J131">
        <f>Table1[[#This Row],[xWins]]*3+Table1[[#This Row],[xDraws]]</f>
        <v>577.4098497492588</v>
      </c>
      <c r="K131">
        <v>0.97971318608496116</v>
      </c>
      <c r="L131">
        <v>1.054397160884897</v>
      </c>
      <c r="M131">
        <v>0.98621740278698045</v>
      </c>
      <c r="N131">
        <v>161</v>
      </c>
      <c r="O131">
        <v>89</v>
      </c>
      <c r="P131">
        <v>90</v>
      </c>
      <c r="Q131">
        <v>164.33380941148019</v>
      </c>
      <c r="R131">
        <v>84.40842151481823</v>
      </c>
      <c r="S131">
        <v>91.257769073701581</v>
      </c>
      <c r="T131">
        <v>138</v>
      </c>
      <c r="U131">
        <v>162.67946748418979</v>
      </c>
      <c r="V131">
        <v>-11.363107420948269</v>
      </c>
      <c r="W131">
        <v>-13.31636006324158</v>
      </c>
      <c r="X131">
        <v>0.97893236065906919</v>
      </c>
      <c r="Y131">
        <v>1.035351575304617</v>
      </c>
      <c r="Z131">
        <f>Table1[[#This Row],[xGoalsF]]/Table1[[#This Row],[Matches]]</f>
        <v>1.5863620806498477</v>
      </c>
      <c r="AA131">
        <f>Table1[[#This Row],[xGoalsA]]/Table1[[#This Row],[Matches]]</f>
        <v>1.1078930586375249</v>
      </c>
      <c r="AB131">
        <v>528</v>
      </c>
      <c r="AC131">
        <v>539.36310742094827</v>
      </c>
      <c r="AD131">
        <v>390</v>
      </c>
      <c r="AE131">
        <v>376.68363993675842</v>
      </c>
      <c r="AF131">
        <f>Table1[[#This Row],[SHGoalsF]]/Table1[[#This Row],[xSHGoalsF]]</f>
        <v>1.0068533878799359</v>
      </c>
      <c r="AG131">
        <v>305</v>
      </c>
      <c r="AH131">
        <v>302.92394470879037</v>
      </c>
      <c r="AI131">
        <f>Table1[[#This Row],[SHGoalsA]]/Table1[[#This Row],[xSHGoalsA]]</f>
        <v>1.106725141211095</v>
      </c>
      <c r="AJ131">
        <v>-234</v>
      </c>
      <c r="AK131">
        <v>-211.43461125671419</v>
      </c>
      <c r="AL131">
        <f>Table1[[#This Row],[HTGoalsF]]/Table1[[#This Row],[xHTGoalsF]]</f>
        <v>0.94316016620089793</v>
      </c>
      <c r="AM131">
        <v>223</v>
      </c>
      <c r="AN131">
        <v>236.43916271215789</v>
      </c>
      <c r="AO131">
        <f>Table1[[#This Row],[HTGoalsA]]/Table1[[#This Row],[xHTGoalsA]]</f>
        <v>0.94402975464411176</v>
      </c>
      <c r="AP131">
        <v>156</v>
      </c>
      <c r="AQ131">
        <v>165.24902868004429</v>
      </c>
      <c r="AR131">
        <v>1.0936652423252451</v>
      </c>
      <c r="AS131">
        <v>4742</v>
      </c>
      <c r="AT131">
        <v>4335.8788562375976</v>
      </c>
      <c r="AU131">
        <v>1.103403898462648</v>
      </c>
      <c r="AV131">
        <v>3893</v>
      </c>
      <c r="AW131">
        <v>3528.173142603579</v>
      </c>
      <c r="AX131">
        <v>1.0078594412943449</v>
      </c>
      <c r="AY131">
        <v>1879</v>
      </c>
      <c r="AZ131">
        <v>1864.3472720629491</v>
      </c>
      <c r="BA131">
        <v>0.99154609281552208</v>
      </c>
      <c r="BB131">
        <v>1443</v>
      </c>
      <c r="BC131">
        <v>1455.3029964573429</v>
      </c>
      <c r="BD131">
        <v>1.0882989282987829</v>
      </c>
      <c r="BE131">
        <v>4727</v>
      </c>
      <c r="BF131">
        <v>4343.4757464929189</v>
      </c>
      <c r="BG131">
        <v>1.083582487789881</v>
      </c>
      <c r="BH131">
        <v>4858</v>
      </c>
      <c r="BI131">
        <v>4483.2765892226398</v>
      </c>
      <c r="BJ131">
        <v>1.3710548131673881</v>
      </c>
      <c r="BK131">
        <v>769</v>
      </c>
      <c r="BL131">
        <v>560.88202500341254</v>
      </c>
      <c r="BM131">
        <v>1.3472740615877259</v>
      </c>
      <c r="BN131">
        <v>841</v>
      </c>
      <c r="BO131">
        <v>624.22340337266235</v>
      </c>
      <c r="BP131">
        <v>1.9904514544895819</v>
      </c>
      <c r="BQ131">
        <v>63</v>
      </c>
      <c r="BR131">
        <v>31.651111037096509</v>
      </c>
      <c r="BS131">
        <v>1.3593937841043151</v>
      </c>
      <c r="BT131">
        <v>51</v>
      </c>
      <c r="BU131">
        <v>37.516722966041193</v>
      </c>
    </row>
    <row r="132" spans="1:73" hidden="1" x14ac:dyDescent="0.45">
      <c r="A132" s="1">
        <v>249</v>
      </c>
      <c r="B132" s="20" t="s">
        <v>322</v>
      </c>
      <c r="C132" s="24" t="s">
        <v>320</v>
      </c>
      <c r="D132">
        <v>1.2240581124057111</v>
      </c>
      <c r="E132">
        <v>199</v>
      </c>
      <c r="F132">
        <v>162.57398074744509</v>
      </c>
      <c r="G132">
        <v>104</v>
      </c>
      <c r="H132">
        <f>(Table1[[#This Row],[xWins]]*3+Table1[[#This Row],[xDraws]])/Table1[[#This Row],[Matches]]</f>
        <v>1.5632113533408178</v>
      </c>
      <c r="I132">
        <f>Table1[[#This Row],[Wins]]*3+Table1[[#This Row],[Draws]]</f>
        <v>199</v>
      </c>
      <c r="J132">
        <f>Table1[[#This Row],[xWins]]*3+Table1[[#This Row],[xDraws]]</f>
        <v>162.57398074744506</v>
      </c>
      <c r="K132">
        <v>1.361672088984665</v>
      </c>
      <c r="L132">
        <v>0.62533808012846037</v>
      </c>
      <c r="M132">
        <v>0.84593885710561056</v>
      </c>
      <c r="N132">
        <v>60</v>
      </c>
      <c r="O132">
        <v>19</v>
      </c>
      <c r="P132">
        <v>25</v>
      </c>
      <c r="Q132">
        <v>44.063472024853787</v>
      </c>
      <c r="R132">
        <v>30.38356467288369</v>
      </c>
      <c r="S132">
        <v>29.552963302262508</v>
      </c>
      <c r="T132">
        <v>56</v>
      </c>
      <c r="U132">
        <v>30.685839237152891</v>
      </c>
      <c r="V132">
        <v>-4.8631391454527488</v>
      </c>
      <c r="W132">
        <v>30.177299908299862</v>
      </c>
      <c r="X132">
        <v>0.96754946431001465</v>
      </c>
      <c r="Y132">
        <v>0.74678651109297178</v>
      </c>
      <c r="Z132">
        <f>Table1[[#This Row],[xGoalsF]]/Table1[[#This Row],[Matches]]</f>
        <v>1.4409917225524298</v>
      </c>
      <c r="AA132">
        <f>Table1[[#This Row],[xGoalsA]]/Table1[[#This Row],[Matches]]</f>
        <v>1.1459355760413452</v>
      </c>
      <c r="AB132">
        <v>145</v>
      </c>
      <c r="AC132">
        <v>149.86313914545269</v>
      </c>
      <c r="AD132">
        <v>89</v>
      </c>
      <c r="AE132">
        <v>119.1772999082999</v>
      </c>
      <c r="AF132">
        <f>Table1[[#This Row],[SHGoalsF]]/Table1[[#This Row],[xSHGoalsF]]</f>
        <v>0.97353023251920057</v>
      </c>
      <c r="AG132">
        <v>82</v>
      </c>
      <c r="AH132">
        <v>84.229536239269024</v>
      </c>
      <c r="AI132">
        <f>Table1[[#This Row],[SHGoalsA]]/Table1[[#This Row],[xSHGoalsA]]</f>
        <v>0.64316392393302657</v>
      </c>
      <c r="AJ132">
        <v>-43</v>
      </c>
      <c r="AK132">
        <v>-66.856983732933443</v>
      </c>
      <c r="AL132">
        <f>Table1[[#This Row],[HTGoalsF]]/Table1[[#This Row],[xHTGoalsF]]</f>
        <v>0.95987416826791938</v>
      </c>
      <c r="AM132">
        <v>63</v>
      </c>
      <c r="AN132">
        <v>65.633602906183725</v>
      </c>
      <c r="AO132">
        <f>Table1[[#This Row],[HTGoalsA]]/Table1[[#This Row],[xHTGoalsA]]</f>
        <v>0.87919957986908814</v>
      </c>
      <c r="AP132">
        <v>46</v>
      </c>
      <c r="AQ132">
        <v>52.320316175366408</v>
      </c>
      <c r="AR132">
        <v>0.96842748216957431</v>
      </c>
      <c r="AS132">
        <v>1210</v>
      </c>
      <c r="AT132">
        <v>1249.44822640641</v>
      </c>
      <c r="AU132">
        <v>0.92810671956437785</v>
      </c>
      <c r="AV132">
        <v>1021</v>
      </c>
      <c r="AW132">
        <v>1100.089007521919</v>
      </c>
      <c r="AX132">
        <v>0.8545757955786224</v>
      </c>
      <c r="AY132">
        <v>461</v>
      </c>
      <c r="AZ132">
        <v>539.44893172157163</v>
      </c>
      <c r="BA132">
        <v>0.77318719715210837</v>
      </c>
      <c r="BB132">
        <v>358</v>
      </c>
      <c r="BC132">
        <v>463.01853072402992</v>
      </c>
      <c r="BD132">
        <v>1.052851026015337</v>
      </c>
      <c r="BE132">
        <v>1412</v>
      </c>
      <c r="BF132">
        <v>1341.120410305258</v>
      </c>
      <c r="BG132">
        <v>1.1407997892172299</v>
      </c>
      <c r="BH132">
        <v>1562</v>
      </c>
      <c r="BI132">
        <v>1369.2148392416691</v>
      </c>
      <c r="BJ132">
        <v>1.21163138172411</v>
      </c>
      <c r="BK132">
        <v>211</v>
      </c>
      <c r="BL132">
        <v>174.1453739005623</v>
      </c>
      <c r="BM132">
        <v>1.1534644124921929</v>
      </c>
      <c r="BN132">
        <v>217</v>
      </c>
      <c r="BO132">
        <v>188.12890770608729</v>
      </c>
      <c r="BP132">
        <v>0.98597867579275889</v>
      </c>
      <c r="BQ132">
        <v>10</v>
      </c>
      <c r="BR132">
        <v>10.14220717497737</v>
      </c>
      <c r="BS132">
        <v>2.0655600497282149</v>
      </c>
      <c r="BT132">
        <v>24</v>
      </c>
      <c r="BU132">
        <v>11.619124800151861</v>
      </c>
    </row>
    <row r="133" spans="1:73" hidden="1" x14ac:dyDescent="0.45">
      <c r="A133" s="1">
        <v>143</v>
      </c>
      <c r="B133" s="20" t="s">
        <v>212</v>
      </c>
      <c r="C133" t="s">
        <v>193</v>
      </c>
      <c r="D133">
        <v>0.98043819228908835</v>
      </c>
      <c r="E133">
        <v>141</v>
      </c>
      <c r="F133">
        <v>143.8132470857737</v>
      </c>
      <c r="G133">
        <v>92</v>
      </c>
      <c r="H133">
        <f>(Table1[[#This Row],[xWins]]*3+Table1[[#This Row],[xDraws]])/Table1[[#This Row],[Matches]]</f>
        <v>1.5631874683236278</v>
      </c>
      <c r="I133">
        <f>Table1[[#This Row],[Wins]]*3+Table1[[#This Row],[Draws]]</f>
        <v>141</v>
      </c>
      <c r="J133">
        <f>Table1[[#This Row],[xWins]]*3+Table1[[#This Row],[xDraws]]</f>
        <v>143.81324708577375</v>
      </c>
      <c r="K133">
        <v>0.95089436192557475</v>
      </c>
      <c r="L133">
        <v>1.128474155195154</v>
      </c>
      <c r="M133">
        <v>0.9604607116479511</v>
      </c>
      <c r="N133">
        <v>38</v>
      </c>
      <c r="O133">
        <v>27</v>
      </c>
      <c r="P133">
        <v>27</v>
      </c>
      <c r="Q133">
        <v>39.962378074310443</v>
      </c>
      <c r="R133">
        <v>23.92611286284242</v>
      </c>
      <c r="S133">
        <v>28.111509062847151</v>
      </c>
      <c r="T133">
        <v>36</v>
      </c>
      <c r="U133">
        <v>24.866371647445831</v>
      </c>
      <c r="V133">
        <v>8.3569357711633359</v>
      </c>
      <c r="W133">
        <v>2.776692581390833</v>
      </c>
      <c r="X133">
        <v>1.0634817779433969</v>
      </c>
      <c r="Y133">
        <v>0.97399533068254296</v>
      </c>
      <c r="Z133">
        <f>Table1[[#This Row],[xGoalsF]]/Table1[[#This Row],[Matches]]</f>
        <v>1.4309028720525727</v>
      </c>
      <c r="AA133">
        <f>Table1[[#This Row],[xGoalsA]]/Table1[[#This Row],[Matches]]</f>
        <v>1.1606162237107696</v>
      </c>
      <c r="AB133">
        <v>140</v>
      </c>
      <c r="AC133">
        <v>131.64306422883669</v>
      </c>
      <c r="AD133">
        <v>104</v>
      </c>
      <c r="AE133">
        <v>106.7766925813908</v>
      </c>
      <c r="AF133">
        <f>Table1[[#This Row],[SHGoalsF]]/Table1[[#This Row],[xSHGoalsF]]</f>
        <v>1.0827268689199501</v>
      </c>
      <c r="AG133">
        <v>80</v>
      </c>
      <c r="AH133">
        <v>73.887517061253135</v>
      </c>
      <c r="AI133">
        <f>Table1[[#This Row],[SHGoalsA]]/Table1[[#This Row],[xSHGoalsA]]</f>
        <v>0.96926100863789044</v>
      </c>
      <c r="AJ133">
        <v>-58</v>
      </c>
      <c r="AK133">
        <v>-59.8394028885035</v>
      </c>
      <c r="AL133">
        <f>Table1[[#This Row],[HTGoalsF]]/Table1[[#This Row],[xHTGoalsF]]</f>
        <v>1.0388612512994462</v>
      </c>
      <c r="AM133">
        <v>60</v>
      </c>
      <c r="AN133">
        <v>57.755547167583522</v>
      </c>
      <c r="AO133">
        <f>Table1[[#This Row],[HTGoalsA]]/Table1[[#This Row],[xHTGoalsA]]</f>
        <v>0.98003102226353378</v>
      </c>
      <c r="AP133">
        <v>46</v>
      </c>
      <c r="AQ133">
        <v>46.937289692887333</v>
      </c>
      <c r="AR133">
        <v>0.83565448867577929</v>
      </c>
      <c r="AS133">
        <v>920</v>
      </c>
      <c r="AT133">
        <v>1100.9334748597821</v>
      </c>
      <c r="AU133">
        <v>0.88062688716533299</v>
      </c>
      <c r="AV133">
        <v>863</v>
      </c>
      <c r="AW133">
        <v>979.98370544638658</v>
      </c>
      <c r="AX133">
        <v>1.0521351000650669</v>
      </c>
      <c r="AY133">
        <v>499</v>
      </c>
      <c r="AZ133">
        <v>474.273693529605</v>
      </c>
      <c r="BA133">
        <v>1.0623895768159499</v>
      </c>
      <c r="BB133">
        <v>438</v>
      </c>
      <c r="BC133">
        <v>412.27814123771259</v>
      </c>
      <c r="BD133">
        <v>0.72953806938685661</v>
      </c>
      <c r="BE133">
        <v>865</v>
      </c>
      <c r="BF133">
        <v>1185.68178453935</v>
      </c>
      <c r="BG133">
        <v>0.83639683979965185</v>
      </c>
      <c r="BH133">
        <v>1009</v>
      </c>
      <c r="BI133">
        <v>1206.3651510707441</v>
      </c>
      <c r="BJ133">
        <v>0.52586547828893104</v>
      </c>
      <c r="BK133">
        <v>81</v>
      </c>
      <c r="BL133">
        <v>154.03178825040769</v>
      </c>
      <c r="BM133">
        <v>0.94520223310810114</v>
      </c>
      <c r="BN133">
        <v>156</v>
      </c>
      <c r="BO133">
        <v>165.04404511088219</v>
      </c>
      <c r="BP133">
        <v>0.44174225293225577</v>
      </c>
      <c r="BQ133">
        <v>4</v>
      </c>
      <c r="BR133">
        <v>9.0550541032655687</v>
      </c>
      <c r="BS133">
        <v>1.0774917262493631</v>
      </c>
      <c r="BT133">
        <v>11</v>
      </c>
      <c r="BU133">
        <v>10.20889509591861</v>
      </c>
    </row>
    <row r="134" spans="1:73" hidden="1" x14ac:dyDescent="0.45">
      <c r="A134" s="1">
        <v>301</v>
      </c>
      <c r="B134" s="20" t="s">
        <v>166</v>
      </c>
      <c r="C134" s="24" t="s">
        <v>357</v>
      </c>
      <c r="D134">
        <v>0.90680865383728948</v>
      </c>
      <c r="E134">
        <v>116</v>
      </c>
      <c r="F134">
        <v>127.9211435721633</v>
      </c>
      <c r="G134">
        <v>82</v>
      </c>
      <c r="H134">
        <f>(Table1[[#This Row],[xWins]]*3+Table1[[#This Row],[xDraws]])/Table1[[#This Row],[Matches]]</f>
        <v>1.5600139460019908</v>
      </c>
      <c r="I134">
        <f>Table1[[#This Row],[Wins]]*3+Table1[[#This Row],[Draws]]</f>
        <v>116</v>
      </c>
      <c r="J134">
        <f>Table1[[#This Row],[xWins]]*3+Table1[[#This Row],[xDraws]]</f>
        <v>127.92114357216325</v>
      </c>
      <c r="K134">
        <v>0.80877959717063119</v>
      </c>
      <c r="L134">
        <v>1.3299554225406589</v>
      </c>
      <c r="M134">
        <v>0.94343745421071645</v>
      </c>
      <c r="N134">
        <v>28</v>
      </c>
      <c r="O134">
        <v>32</v>
      </c>
      <c r="P134">
        <v>22</v>
      </c>
      <c r="Q134">
        <v>34.620062249286363</v>
      </c>
      <c r="R134">
        <v>24.06095682430416</v>
      </c>
      <c r="S134">
        <v>23.31898092640947</v>
      </c>
      <c r="T134">
        <v>1</v>
      </c>
      <c r="U134">
        <v>24.601792093354661</v>
      </c>
      <c r="V134">
        <v>-28.52392005000749</v>
      </c>
      <c r="W134">
        <v>4.9221279566528304</v>
      </c>
      <c r="X134">
        <v>0.75934039274120613</v>
      </c>
      <c r="Y134">
        <v>0.94759352174255995</v>
      </c>
      <c r="Z134">
        <f>Table1[[#This Row],[xGoalsF]]/Table1[[#This Row],[Matches]]</f>
        <v>1.445413659146433</v>
      </c>
      <c r="AA134">
        <f>Table1[[#This Row],[xGoalsA]]/Table1[[#This Row],[Matches]]</f>
        <v>1.1453918043494247</v>
      </c>
      <c r="AB134">
        <v>90</v>
      </c>
      <c r="AC134">
        <v>118.5239200500075</v>
      </c>
      <c r="AD134">
        <v>89</v>
      </c>
      <c r="AE134">
        <v>93.92212795665283</v>
      </c>
      <c r="AF134">
        <f>Table1[[#This Row],[SHGoalsF]]/Table1[[#This Row],[xSHGoalsF]]</f>
        <v>0.85750152748646213</v>
      </c>
      <c r="AG134">
        <v>57</v>
      </c>
      <c r="AH134">
        <v>66.472184798411206</v>
      </c>
      <c r="AI134">
        <f>Table1[[#This Row],[SHGoalsA]]/Table1[[#This Row],[xSHGoalsA]]</f>
        <v>0.89433337262912549</v>
      </c>
      <c r="AJ134">
        <v>-47</v>
      </c>
      <c r="AK134">
        <v>-52.553109878737139</v>
      </c>
      <c r="AL134">
        <f>Table1[[#This Row],[HTGoalsF]]/Table1[[#This Row],[xHTGoalsF]]</f>
        <v>0.63398462780331588</v>
      </c>
      <c r="AM134">
        <v>33</v>
      </c>
      <c r="AN134">
        <v>52.051735251596277</v>
      </c>
      <c r="AO134">
        <f>Table1[[#This Row],[HTGoalsA]]/Table1[[#This Row],[xHTGoalsA]]</f>
        <v>1.0152525235405854</v>
      </c>
      <c r="AP134">
        <v>42</v>
      </c>
      <c r="AQ134">
        <v>41.36901807791569</v>
      </c>
      <c r="AR134">
        <v>0.96013345671094741</v>
      </c>
      <c r="AS134">
        <v>948</v>
      </c>
      <c r="AT134">
        <v>987.36273939196747</v>
      </c>
      <c r="AU134">
        <v>1.1264649611254429</v>
      </c>
      <c r="AV134">
        <v>979</v>
      </c>
      <c r="AW134">
        <v>869.09050328728222</v>
      </c>
      <c r="AX134">
        <v>0.75546681019790385</v>
      </c>
      <c r="AY134">
        <v>322</v>
      </c>
      <c r="AZ134">
        <v>426.22653391702028</v>
      </c>
      <c r="BA134">
        <v>0.81657593081718094</v>
      </c>
      <c r="BB134">
        <v>299</v>
      </c>
      <c r="BC134">
        <v>366.16313157893171</v>
      </c>
      <c r="BD134">
        <v>1.1043777922863081</v>
      </c>
      <c r="BE134">
        <v>1172</v>
      </c>
      <c r="BF134">
        <v>1061.231046283264</v>
      </c>
      <c r="BG134">
        <v>1.1528368349439739</v>
      </c>
      <c r="BH134">
        <v>1248</v>
      </c>
      <c r="BI134">
        <v>1082.5469504196151</v>
      </c>
      <c r="BJ134">
        <v>1.3946095350139509</v>
      </c>
      <c r="BK134">
        <v>191</v>
      </c>
      <c r="BL134">
        <v>136.95589712004181</v>
      </c>
      <c r="BM134">
        <v>1.403623526504427</v>
      </c>
      <c r="BN134">
        <v>207</v>
      </c>
      <c r="BO134">
        <v>147.4754420193506</v>
      </c>
      <c r="BP134">
        <v>1.9843037921281821</v>
      </c>
      <c r="BQ134">
        <v>16</v>
      </c>
      <c r="BR134">
        <v>8.0632814710492831</v>
      </c>
      <c r="BS134">
        <v>0.7732784438968352</v>
      </c>
      <c r="BT134">
        <v>7</v>
      </c>
      <c r="BU134">
        <v>9.0523666542732251</v>
      </c>
    </row>
    <row r="135" spans="1:73" hidden="1" x14ac:dyDescent="0.45">
      <c r="A135" s="1">
        <v>659</v>
      </c>
      <c r="B135" s="20" t="s">
        <v>287</v>
      </c>
      <c r="C135" s="24" t="s">
        <v>535</v>
      </c>
      <c r="D135">
        <v>1.097774599788625</v>
      </c>
      <c r="E135">
        <v>125</v>
      </c>
      <c r="F135">
        <v>113.8667263972664</v>
      </c>
      <c r="G135">
        <v>73</v>
      </c>
      <c r="H135">
        <f>(Table1[[#This Row],[xWins]]*3+Table1[[#This Row],[xDraws]])/Table1[[#This Row],[Matches]]</f>
        <v>1.5598181698255671</v>
      </c>
      <c r="I135">
        <f>Table1[[#This Row],[Wins]]*3+Table1[[#This Row],[Draws]]</f>
        <v>125</v>
      </c>
      <c r="J135">
        <f>Table1[[#This Row],[xWins]]*3+Table1[[#This Row],[xDraws]]</f>
        <v>113.86672639726639</v>
      </c>
      <c r="K135">
        <v>1.0959897027869701</v>
      </c>
      <c r="L135">
        <v>1.1057608003360671</v>
      </c>
      <c r="M135">
        <v>0.75551340106867981</v>
      </c>
      <c r="N135">
        <v>34</v>
      </c>
      <c r="O135">
        <v>23</v>
      </c>
      <c r="P135">
        <v>16</v>
      </c>
      <c r="Q135">
        <v>31.022189271981379</v>
      </c>
      <c r="R135">
        <v>20.80015858132225</v>
      </c>
      <c r="S135">
        <v>21.177652146696371</v>
      </c>
      <c r="T135">
        <v>40</v>
      </c>
      <c r="U135">
        <v>20.373237187458809</v>
      </c>
      <c r="V135">
        <v>27.082492694919239</v>
      </c>
      <c r="W135">
        <v>-7.4557298823780513</v>
      </c>
      <c r="X135">
        <v>1.260615303400326</v>
      </c>
      <c r="Y135">
        <v>1.0892428633571289</v>
      </c>
      <c r="Z135">
        <f>Table1[[#This Row],[xGoalsF]]/Table1[[#This Row],[Matches]]</f>
        <v>1.4235274973298739</v>
      </c>
      <c r="AA135">
        <f>Table1[[#This Row],[xGoalsA]]/Table1[[#This Row],[Matches]]</f>
        <v>1.1444420564057802</v>
      </c>
      <c r="AB135">
        <v>131</v>
      </c>
      <c r="AC135">
        <v>103.9175073050808</v>
      </c>
      <c r="AD135">
        <v>91</v>
      </c>
      <c r="AE135">
        <v>83.544270117621949</v>
      </c>
      <c r="AF135">
        <f>Table1[[#This Row],[SHGoalsF]]/Table1[[#This Row],[xSHGoalsF]]</f>
        <v>1.1972293086618093</v>
      </c>
      <c r="AG135">
        <v>70</v>
      </c>
      <c r="AH135">
        <v>58.468331416177719</v>
      </c>
      <c r="AI135">
        <f>Table1[[#This Row],[SHGoalsA]]/Table1[[#This Row],[xSHGoalsA]]</f>
        <v>1.1316015480800408</v>
      </c>
      <c r="AJ135">
        <v>-53</v>
      </c>
      <c r="AK135">
        <v>-46.836273854453218</v>
      </c>
      <c r="AL135">
        <f>Table1[[#This Row],[HTGoalsF]]/Table1[[#This Row],[xHTGoalsF]]</f>
        <v>1.3421585497855832</v>
      </c>
      <c r="AM135">
        <v>61</v>
      </c>
      <c r="AN135">
        <v>45.449175888903042</v>
      </c>
      <c r="AO135">
        <f>Table1[[#This Row],[HTGoalsA]]/Table1[[#This Row],[xHTGoalsA]]</f>
        <v>1.0351967927524179</v>
      </c>
      <c r="AP135">
        <v>38</v>
      </c>
      <c r="AQ135">
        <v>36.707996263168717</v>
      </c>
      <c r="AR135">
        <v>1.172613910076548</v>
      </c>
      <c r="AS135">
        <v>1022</v>
      </c>
      <c r="AT135">
        <v>871.55711800594656</v>
      </c>
      <c r="AU135">
        <v>1.0866322789249181</v>
      </c>
      <c r="AV135">
        <v>840</v>
      </c>
      <c r="AW135">
        <v>773.03059764713726</v>
      </c>
      <c r="AX135">
        <v>1.0257955703727999</v>
      </c>
      <c r="AY135">
        <v>386</v>
      </c>
      <c r="AZ135">
        <v>376.29329970660501</v>
      </c>
      <c r="BA135">
        <v>0.89879452240958868</v>
      </c>
      <c r="BB135">
        <v>293</v>
      </c>
      <c r="BC135">
        <v>325.99219587419481</v>
      </c>
      <c r="BD135">
        <v>0.99213422113592453</v>
      </c>
      <c r="BE135">
        <v>937</v>
      </c>
      <c r="BF135">
        <v>944.4286670478923</v>
      </c>
      <c r="BG135">
        <v>1.0791977643413211</v>
      </c>
      <c r="BH135">
        <v>1038</v>
      </c>
      <c r="BI135">
        <v>961.82556552415963</v>
      </c>
      <c r="BJ135">
        <v>1.296827170586633</v>
      </c>
      <c r="BK135">
        <v>158</v>
      </c>
      <c r="BL135">
        <v>121.8358186685178</v>
      </c>
      <c r="BM135">
        <v>1.352731922728073</v>
      </c>
      <c r="BN135">
        <v>178</v>
      </c>
      <c r="BO135">
        <v>131.5855691799045</v>
      </c>
      <c r="BP135">
        <v>0.84108832179571713</v>
      </c>
      <c r="BQ135">
        <v>6</v>
      </c>
      <c r="BR135">
        <v>7.1336146805487033</v>
      </c>
      <c r="BS135">
        <v>1.3402659158887531</v>
      </c>
      <c r="BT135">
        <v>11</v>
      </c>
      <c r="BU135">
        <v>8.2073265234874793</v>
      </c>
    </row>
    <row r="136" spans="1:73" hidden="1" x14ac:dyDescent="0.45">
      <c r="A136" s="1">
        <v>319</v>
      </c>
      <c r="B136" s="20" t="s">
        <v>184</v>
      </c>
      <c r="C136" s="24" t="s">
        <v>357</v>
      </c>
      <c r="D136">
        <v>1.0583993384548891</v>
      </c>
      <c r="E136">
        <v>137</v>
      </c>
      <c r="F136">
        <v>129.44074606093409</v>
      </c>
      <c r="G136">
        <v>83</v>
      </c>
      <c r="H136">
        <f>(Table1[[#This Row],[xWins]]*3+Table1[[#This Row],[xDraws]])/Table1[[#This Row],[Matches]]</f>
        <v>1.5595270609751097</v>
      </c>
      <c r="I136">
        <f>Table1[[#This Row],[Wins]]*3+Table1[[#This Row],[Draws]]</f>
        <v>137</v>
      </c>
      <c r="J136">
        <f>Table1[[#This Row],[xWins]]*3+Table1[[#This Row],[xDraws]]</f>
        <v>129.44074606093412</v>
      </c>
      <c r="K136">
        <v>1.080903626348348</v>
      </c>
      <c r="L136">
        <v>0.9593953014721921</v>
      </c>
      <c r="M136">
        <v>0.9216282805031516</v>
      </c>
      <c r="N136">
        <v>38</v>
      </c>
      <c r="O136">
        <v>23</v>
      </c>
      <c r="P136">
        <v>22</v>
      </c>
      <c r="Q136">
        <v>35.155770666046003</v>
      </c>
      <c r="R136">
        <v>23.97343406279612</v>
      </c>
      <c r="S136">
        <v>23.870795271157881</v>
      </c>
      <c r="T136">
        <v>28</v>
      </c>
      <c r="U136">
        <v>23.991723017780661</v>
      </c>
      <c r="V136">
        <v>-13.48742920120208</v>
      </c>
      <c r="W136">
        <v>17.495706183421419</v>
      </c>
      <c r="X136">
        <v>0.88712260953835642</v>
      </c>
      <c r="Y136">
        <v>0.81679065077735646</v>
      </c>
      <c r="Z136">
        <f>Table1[[#This Row],[xGoalsF]]/Table1[[#This Row],[Matches]]</f>
        <v>1.4396075807373747</v>
      </c>
      <c r="AA136">
        <f>Table1[[#This Row],[xGoalsA]]/Table1[[#This Row],[Matches]]</f>
        <v>1.1505506769086917</v>
      </c>
      <c r="AB136">
        <v>106</v>
      </c>
      <c r="AC136">
        <v>119.4874292012021</v>
      </c>
      <c r="AD136">
        <v>78</v>
      </c>
      <c r="AE136">
        <v>95.495706183421419</v>
      </c>
      <c r="AF136">
        <f>Table1[[#This Row],[SHGoalsF]]/Table1[[#This Row],[xSHGoalsF]]</f>
        <v>0.78998595534985661</v>
      </c>
      <c r="AG136">
        <v>53</v>
      </c>
      <c r="AH136">
        <v>67.089800319966685</v>
      </c>
      <c r="AI136">
        <f>Table1[[#This Row],[SHGoalsA]]/Table1[[#This Row],[xSHGoalsA]]</f>
        <v>1.0098410630918553</v>
      </c>
      <c r="AJ136">
        <v>-54</v>
      </c>
      <c r="AK136">
        <v>-53.473761340885531</v>
      </c>
      <c r="AL136">
        <f>Table1[[#This Row],[HTGoalsF]]/Table1[[#This Row],[xHTGoalsF]]</f>
        <v>1.0114961522424981</v>
      </c>
      <c r="AM136">
        <v>53</v>
      </c>
      <c r="AN136">
        <v>52.397628881235399</v>
      </c>
      <c r="AO136">
        <f>Table1[[#This Row],[HTGoalsA]]/Table1[[#This Row],[xHTGoalsA]]</f>
        <v>0.57113015806223399</v>
      </c>
      <c r="AP136">
        <v>24</v>
      </c>
      <c r="AQ136">
        <v>42.021944842535888</v>
      </c>
      <c r="AR136">
        <v>1.007775185962281</v>
      </c>
      <c r="AS136">
        <v>1004</v>
      </c>
      <c r="AT136">
        <v>996.25394034813814</v>
      </c>
      <c r="AU136">
        <v>0.96373747836039592</v>
      </c>
      <c r="AV136">
        <v>849</v>
      </c>
      <c r="AW136">
        <v>880.94529792947503</v>
      </c>
      <c r="AX136">
        <v>0.75731730781760576</v>
      </c>
      <c r="AY136">
        <v>326</v>
      </c>
      <c r="AZ136">
        <v>430.46685535214868</v>
      </c>
      <c r="BA136">
        <v>0.75200451362357013</v>
      </c>
      <c r="BB136">
        <v>280</v>
      </c>
      <c r="BC136">
        <v>372.33819069889148</v>
      </c>
      <c r="BD136">
        <v>1.1489200655635159</v>
      </c>
      <c r="BE136">
        <v>1235</v>
      </c>
      <c r="BF136">
        <v>1074.9224746059811</v>
      </c>
      <c r="BG136">
        <v>1.1275605752889579</v>
      </c>
      <c r="BH136">
        <v>1233</v>
      </c>
      <c r="BI136">
        <v>1093.511095564885</v>
      </c>
      <c r="BJ136">
        <v>1.4345996193539019</v>
      </c>
      <c r="BK136">
        <v>199</v>
      </c>
      <c r="BL136">
        <v>138.71466109103201</v>
      </c>
      <c r="BM136">
        <v>1.402883929010694</v>
      </c>
      <c r="BN136">
        <v>210</v>
      </c>
      <c r="BO136">
        <v>149.69164280618051</v>
      </c>
      <c r="BP136">
        <v>1.223395671148759</v>
      </c>
      <c r="BQ136">
        <v>10</v>
      </c>
      <c r="BR136">
        <v>8.1739703971733686</v>
      </c>
      <c r="BS136">
        <v>1.07945689695641</v>
      </c>
      <c r="BT136">
        <v>10</v>
      </c>
      <c r="BU136">
        <v>9.2639178351591092</v>
      </c>
    </row>
    <row r="137" spans="1:73" hidden="1" x14ac:dyDescent="0.45">
      <c r="A137" s="1">
        <v>299</v>
      </c>
      <c r="B137" s="20" t="s">
        <v>164</v>
      </c>
      <c r="C137" s="24" t="s">
        <v>357</v>
      </c>
      <c r="D137">
        <v>1.145699641549448</v>
      </c>
      <c r="E137">
        <v>148</v>
      </c>
      <c r="F137">
        <v>129.17870847881591</v>
      </c>
      <c r="G137">
        <v>83</v>
      </c>
      <c r="H137">
        <f>(Table1[[#This Row],[xWins]]*3+Table1[[#This Row],[xDraws]])/Table1[[#This Row],[Matches]]</f>
        <v>1.5563699816724808</v>
      </c>
      <c r="I137">
        <f>Table1[[#This Row],[Wins]]*3+Table1[[#This Row],[Draws]]</f>
        <v>148</v>
      </c>
      <c r="J137">
        <f>Table1[[#This Row],[xWins]]*3+Table1[[#This Row],[xDraws]]</f>
        <v>129.17870847881591</v>
      </c>
      <c r="K137">
        <v>1.1757888397186711</v>
      </c>
      <c r="L137">
        <v>1.017580201400264</v>
      </c>
      <c r="M137">
        <v>0.72150975090090963</v>
      </c>
      <c r="N137">
        <v>41</v>
      </c>
      <c r="O137">
        <v>25</v>
      </c>
      <c r="P137">
        <v>17</v>
      </c>
      <c r="Q137">
        <v>34.870206804999093</v>
      </c>
      <c r="R137">
        <v>24.568088063818639</v>
      </c>
      <c r="S137">
        <v>23.561705131182261</v>
      </c>
      <c r="T137">
        <v>33</v>
      </c>
      <c r="U137">
        <v>24.46077244526521</v>
      </c>
      <c r="V137">
        <v>-17.137517294264171</v>
      </c>
      <c r="W137">
        <v>25.676744848998961</v>
      </c>
      <c r="X137">
        <v>0.85615347974781697</v>
      </c>
      <c r="Y137">
        <v>0.72879565209016106</v>
      </c>
      <c r="Z137">
        <f>Table1[[#This Row],[xGoalsF]]/Table1[[#This Row],[Matches]]</f>
        <v>1.4353917746296891</v>
      </c>
      <c r="AA137">
        <f>Table1[[#This Row],[xGoalsA]]/Table1[[#This Row],[Matches]]</f>
        <v>1.1406836728795056</v>
      </c>
      <c r="AB137">
        <v>102</v>
      </c>
      <c r="AC137">
        <v>119.1375172942642</v>
      </c>
      <c r="AD137">
        <v>69</v>
      </c>
      <c r="AE137">
        <v>94.676744848998965</v>
      </c>
      <c r="AF137">
        <f>Table1[[#This Row],[SHGoalsF]]/Table1[[#This Row],[xSHGoalsF]]</f>
        <v>0.96938741773432502</v>
      </c>
      <c r="AG137">
        <v>65</v>
      </c>
      <c r="AH137">
        <v>67.052654914708427</v>
      </c>
      <c r="AI137">
        <f>Table1[[#This Row],[SHGoalsA]]/Table1[[#This Row],[xSHGoalsA]]</f>
        <v>0.65886844323139593</v>
      </c>
      <c r="AJ137">
        <v>-35</v>
      </c>
      <c r="AK137">
        <v>-53.121378568904881</v>
      </c>
      <c r="AL137">
        <f>Table1[[#This Row],[HTGoalsF]]/Table1[[#This Row],[xHTGoalsF]]</f>
        <v>0.71037914491107823</v>
      </c>
      <c r="AM137">
        <v>37</v>
      </c>
      <c r="AN137">
        <v>52.084862379555751</v>
      </c>
      <c r="AO137">
        <f>Table1[[#This Row],[HTGoalsA]]/Table1[[#This Row],[xHTGoalsA]]</f>
        <v>0.81818554481823302</v>
      </c>
      <c r="AP137">
        <v>34</v>
      </c>
      <c r="AQ137">
        <v>41.555366280094077</v>
      </c>
      <c r="AR137">
        <v>0.9723225161950837</v>
      </c>
      <c r="AS137">
        <v>967</v>
      </c>
      <c r="AT137">
        <v>994.52597661122581</v>
      </c>
      <c r="AU137">
        <v>0.92924656385062654</v>
      </c>
      <c r="AV137">
        <v>818</v>
      </c>
      <c r="AW137">
        <v>880.28305061506899</v>
      </c>
      <c r="AX137">
        <v>0.78141210171153941</v>
      </c>
      <c r="AY137">
        <v>336</v>
      </c>
      <c r="AZ137">
        <v>429.99078113079372</v>
      </c>
      <c r="BA137">
        <v>0.67975076132684864</v>
      </c>
      <c r="BB137">
        <v>252</v>
      </c>
      <c r="BC137">
        <v>370.72411586285722</v>
      </c>
      <c r="BD137">
        <v>1.12350920779222</v>
      </c>
      <c r="BE137">
        <v>1209</v>
      </c>
      <c r="BF137">
        <v>1076.0926493657989</v>
      </c>
      <c r="BG137">
        <v>1.280937293431661</v>
      </c>
      <c r="BH137">
        <v>1405</v>
      </c>
      <c r="BI137">
        <v>1096.8530678312691</v>
      </c>
      <c r="BJ137">
        <v>1.615505405391543</v>
      </c>
      <c r="BK137">
        <v>224</v>
      </c>
      <c r="BL137">
        <v>138.65629867435209</v>
      </c>
      <c r="BM137">
        <v>1.718773666002696</v>
      </c>
      <c r="BN137">
        <v>257</v>
      </c>
      <c r="BO137">
        <v>149.52521386815161</v>
      </c>
      <c r="BP137">
        <v>1.2171725379636309</v>
      </c>
      <c r="BQ137">
        <v>10</v>
      </c>
      <c r="BR137">
        <v>8.2157620946084773</v>
      </c>
      <c r="BS137">
        <v>1.4114155424820971</v>
      </c>
      <c r="BT137">
        <v>13</v>
      </c>
      <c r="BU137">
        <v>9.2106113392646698</v>
      </c>
    </row>
    <row r="138" spans="1:73" hidden="1" x14ac:dyDescent="0.45">
      <c r="A138" s="1">
        <v>555</v>
      </c>
      <c r="B138" s="20" t="s">
        <v>419</v>
      </c>
      <c r="C138" t="s">
        <v>520</v>
      </c>
      <c r="D138">
        <v>0.96378693663068049</v>
      </c>
      <c r="E138">
        <v>327</v>
      </c>
      <c r="F138">
        <v>339.28660741466882</v>
      </c>
      <c r="G138">
        <v>218</v>
      </c>
      <c r="H138">
        <f>(Table1[[#This Row],[xWins]]*3+Table1[[#This Row],[xDraws]])/Table1[[#This Row],[Matches]]</f>
        <v>1.5563605844709578</v>
      </c>
      <c r="I138">
        <f>Table1[[#This Row],[Wins]]*3+Table1[[#This Row],[Draws]]</f>
        <v>327</v>
      </c>
      <c r="J138">
        <f>Table1[[#This Row],[xWins]]*3+Table1[[#This Row],[xDraws]]</f>
        <v>339.28660741466882</v>
      </c>
      <c r="K138">
        <v>0.98964790686711435</v>
      </c>
      <c r="L138">
        <v>0.8367010345781466</v>
      </c>
      <c r="M138">
        <v>1.1551324372396921</v>
      </c>
      <c r="N138">
        <v>93</v>
      </c>
      <c r="O138">
        <v>48</v>
      </c>
      <c r="P138">
        <v>77</v>
      </c>
      <c r="Q138">
        <v>93.972815336321062</v>
      </c>
      <c r="R138">
        <v>57.368161405705628</v>
      </c>
      <c r="S138">
        <v>66.659023257973303</v>
      </c>
      <c r="T138">
        <v>45</v>
      </c>
      <c r="U138">
        <v>56.390965639458159</v>
      </c>
      <c r="V138">
        <v>-5.4695374342627474</v>
      </c>
      <c r="W138">
        <v>-5.9214282051954106</v>
      </c>
      <c r="X138">
        <v>0.98249577389471632</v>
      </c>
      <c r="Y138">
        <v>1.0231234818426751</v>
      </c>
      <c r="Z138">
        <f>Table1[[#This Row],[xGoalsF]]/Table1[[#This Row],[Matches]]</f>
        <v>1.4333465019920306</v>
      </c>
      <c r="AA138">
        <f>Table1[[#This Row],[xGoalsA]]/Table1[[#This Row],[Matches]]</f>
        <v>1.1746723476825898</v>
      </c>
      <c r="AB138">
        <v>307</v>
      </c>
      <c r="AC138">
        <v>312.46953743426269</v>
      </c>
      <c r="AD138">
        <v>262</v>
      </c>
      <c r="AE138">
        <v>256.07857179480459</v>
      </c>
      <c r="AF138">
        <f>Table1[[#This Row],[SHGoalsF]]/Table1[[#This Row],[xSHGoalsF]]</f>
        <v>1.0131253630694905</v>
      </c>
      <c r="AG138">
        <v>178</v>
      </c>
      <c r="AH138">
        <v>175.69395307675359</v>
      </c>
      <c r="AI138">
        <f>Table1[[#This Row],[SHGoalsA]]/Table1[[#This Row],[xSHGoalsA]]</f>
        <v>1.0639480062796736</v>
      </c>
      <c r="AJ138">
        <v>-153</v>
      </c>
      <c r="AK138">
        <v>-143.8040196484769</v>
      </c>
      <c r="AL138">
        <f>Table1[[#This Row],[HTGoalsF]]/Table1[[#This Row],[xHTGoalsF]]</f>
        <v>0.94315078678673325</v>
      </c>
      <c r="AM138">
        <v>129</v>
      </c>
      <c r="AN138">
        <v>136.77558435750919</v>
      </c>
      <c r="AO138">
        <f>Table1[[#This Row],[HTGoalsA]]/Table1[[#This Row],[xHTGoalsA]]</f>
        <v>0.97083442254964458</v>
      </c>
      <c r="AP138">
        <v>109</v>
      </c>
      <c r="AQ138">
        <v>112.27455214632769</v>
      </c>
      <c r="AR138">
        <v>0.97796847547005283</v>
      </c>
      <c r="AS138">
        <v>2561</v>
      </c>
      <c r="AT138">
        <v>2618.693817067136</v>
      </c>
      <c r="AU138">
        <v>0.95678752495176367</v>
      </c>
      <c r="AV138">
        <v>2237</v>
      </c>
      <c r="AW138">
        <v>2338.0321562122981</v>
      </c>
      <c r="AX138">
        <v>0.85180428173237022</v>
      </c>
      <c r="AY138">
        <v>957</v>
      </c>
      <c r="AZ138">
        <v>1123.4975222872631</v>
      </c>
      <c r="BA138">
        <v>0.85884582795051267</v>
      </c>
      <c r="BB138">
        <v>843</v>
      </c>
      <c r="BC138">
        <v>981.54985745424642</v>
      </c>
      <c r="BD138">
        <v>0.96201504657317261</v>
      </c>
      <c r="BE138">
        <v>2708</v>
      </c>
      <c r="BF138">
        <v>2814.92478693162</v>
      </c>
      <c r="BG138">
        <v>0.96571650328758607</v>
      </c>
      <c r="BH138">
        <v>2766</v>
      </c>
      <c r="BI138">
        <v>2864.1946063712421</v>
      </c>
      <c r="BJ138">
        <v>0.94593376043048916</v>
      </c>
      <c r="BK138">
        <v>347</v>
      </c>
      <c r="BL138">
        <v>366.83329691297013</v>
      </c>
      <c r="BM138">
        <v>0.89729882651329274</v>
      </c>
      <c r="BN138">
        <v>352</v>
      </c>
      <c r="BO138">
        <v>392.28848807012832</v>
      </c>
      <c r="BP138">
        <v>0.69787520982715101</v>
      </c>
      <c r="BQ138">
        <v>15</v>
      </c>
      <c r="BR138">
        <v>21.493814064143621</v>
      </c>
      <c r="BS138">
        <v>1.080730636653608</v>
      </c>
      <c r="BT138">
        <v>26</v>
      </c>
      <c r="BU138">
        <v>24.057798602348161</v>
      </c>
    </row>
    <row r="139" spans="1:73" hidden="1" x14ac:dyDescent="0.45">
      <c r="A139" s="1">
        <v>295</v>
      </c>
      <c r="B139" s="20" t="s">
        <v>161</v>
      </c>
      <c r="C139" s="24" t="s">
        <v>357</v>
      </c>
      <c r="D139">
        <v>1.100915913985878</v>
      </c>
      <c r="E139">
        <v>142</v>
      </c>
      <c r="F139">
        <v>128.98351108931431</v>
      </c>
      <c r="G139">
        <v>83</v>
      </c>
      <c r="H139">
        <f>(Table1[[#This Row],[xWins]]*3+Table1[[#This Row],[xDraws]])/Table1[[#This Row],[Matches]]</f>
        <v>1.5540182058953531</v>
      </c>
      <c r="I139">
        <f>Table1[[#This Row],[Wins]]*3+Table1[[#This Row],[Draws]]</f>
        <v>142</v>
      </c>
      <c r="J139">
        <f>Table1[[#This Row],[xWins]]*3+Table1[[#This Row],[xDraws]]</f>
        <v>128.98351108931431</v>
      </c>
      <c r="K139">
        <v>1.1706248649598801</v>
      </c>
      <c r="L139">
        <v>0.79459933128553373</v>
      </c>
      <c r="M139">
        <v>0.95576279949106924</v>
      </c>
      <c r="N139">
        <v>41</v>
      </c>
      <c r="O139">
        <v>19</v>
      </c>
      <c r="P139">
        <v>23</v>
      </c>
      <c r="Q139">
        <v>35.024029667612751</v>
      </c>
      <c r="R139">
        <v>23.911422086476041</v>
      </c>
      <c r="S139">
        <v>24.064548245911212</v>
      </c>
      <c r="T139">
        <v>32</v>
      </c>
      <c r="U139">
        <v>22.877648500423419</v>
      </c>
      <c r="V139">
        <v>-4.5422008639406499</v>
      </c>
      <c r="W139">
        <v>13.664552363517229</v>
      </c>
      <c r="X139">
        <v>0.96168283673799804</v>
      </c>
      <c r="Y139">
        <v>0.85716180104420403</v>
      </c>
      <c r="Z139">
        <f>Table1[[#This Row],[xGoalsF]]/Table1[[#This Row],[Matches]]</f>
        <v>1.4282192875173565</v>
      </c>
      <c r="AA139">
        <f>Table1[[#This Row],[xGoalsA]]/Table1[[#This Row],[Matches]]</f>
        <v>1.1525849682351474</v>
      </c>
      <c r="AB139">
        <v>114</v>
      </c>
      <c r="AC139">
        <v>118.54220086394059</v>
      </c>
      <c r="AD139">
        <v>82</v>
      </c>
      <c r="AE139">
        <v>95.664552363517231</v>
      </c>
      <c r="AF139">
        <f>Table1[[#This Row],[SHGoalsF]]/Table1[[#This Row],[xSHGoalsF]]</f>
        <v>0.94424992745213088</v>
      </c>
      <c r="AG139">
        <v>63</v>
      </c>
      <c r="AH139">
        <v>66.719623871185107</v>
      </c>
      <c r="AI139">
        <f>Table1[[#This Row],[SHGoalsA]]/Table1[[#This Row],[xSHGoalsA]]</f>
        <v>0.80068837829296513</v>
      </c>
      <c r="AJ139">
        <v>-43</v>
      </c>
      <c r="AK139">
        <v>-53.703789346454911</v>
      </c>
      <c r="AL139">
        <f>Table1[[#This Row],[HTGoalsF]]/Table1[[#This Row],[xHTGoalsF]]</f>
        <v>0.98412705348731433</v>
      </c>
      <c r="AM139">
        <v>51</v>
      </c>
      <c r="AN139">
        <v>51.822576992755543</v>
      </c>
      <c r="AO139">
        <f>Table1[[#This Row],[HTGoalsA]]/Table1[[#This Row],[xHTGoalsA]]</f>
        <v>0.92943972406177655</v>
      </c>
      <c r="AP139">
        <v>39</v>
      </c>
      <c r="AQ139">
        <v>41.96076301706232</v>
      </c>
      <c r="AR139">
        <v>1.06991362153559</v>
      </c>
      <c r="AS139">
        <v>1061</v>
      </c>
      <c r="AT139">
        <v>991.66884002953736</v>
      </c>
      <c r="AU139">
        <v>0.96228900234270021</v>
      </c>
      <c r="AV139">
        <v>851</v>
      </c>
      <c r="AW139">
        <v>884.34970983585367</v>
      </c>
      <c r="AX139">
        <v>0.92023034197990383</v>
      </c>
      <c r="AY139">
        <v>393</v>
      </c>
      <c r="AZ139">
        <v>427.06698754840932</v>
      </c>
      <c r="BA139">
        <v>0.79658703506634942</v>
      </c>
      <c r="BB139">
        <v>297</v>
      </c>
      <c r="BC139">
        <v>372.84061493074921</v>
      </c>
      <c r="BD139">
        <v>1.104570848266534</v>
      </c>
      <c r="BE139">
        <v>1189</v>
      </c>
      <c r="BF139">
        <v>1076.436157867071</v>
      </c>
      <c r="BG139">
        <v>1.1688909006455199</v>
      </c>
      <c r="BH139">
        <v>1280</v>
      </c>
      <c r="BI139">
        <v>1095.0551495380109</v>
      </c>
      <c r="BJ139">
        <v>1.4802047723976699</v>
      </c>
      <c r="BK139">
        <v>206</v>
      </c>
      <c r="BL139">
        <v>139.1699336749985</v>
      </c>
      <c r="BM139">
        <v>1.6006279124196401</v>
      </c>
      <c r="BN139">
        <v>240</v>
      </c>
      <c r="BO139">
        <v>149.9411563035886</v>
      </c>
      <c r="BP139">
        <v>1.212292768634821</v>
      </c>
      <c r="BQ139">
        <v>10</v>
      </c>
      <c r="BR139">
        <v>8.2488325087191079</v>
      </c>
      <c r="BS139">
        <v>1.3948823682583631</v>
      </c>
      <c r="BT139">
        <v>13</v>
      </c>
      <c r="BU139">
        <v>9.3197822955004312</v>
      </c>
    </row>
    <row r="140" spans="1:73" hidden="1" x14ac:dyDescent="0.45">
      <c r="A140" s="1">
        <v>321</v>
      </c>
      <c r="B140" s="20" t="s">
        <v>185</v>
      </c>
      <c r="C140" s="24" t="s">
        <v>357</v>
      </c>
      <c r="D140">
        <v>1.13864913134081</v>
      </c>
      <c r="E140">
        <v>145</v>
      </c>
      <c r="F140">
        <v>127.3438814547341</v>
      </c>
      <c r="G140">
        <v>82</v>
      </c>
      <c r="H140">
        <f>(Table1[[#This Row],[xWins]]*3+Table1[[#This Row],[xDraws]])/Table1[[#This Row],[Matches]]</f>
        <v>1.5529741640821226</v>
      </c>
      <c r="I140">
        <f>Table1[[#This Row],[Wins]]*3+Table1[[#This Row],[Draws]]</f>
        <v>145</v>
      </c>
      <c r="J140">
        <f>Table1[[#This Row],[xWins]]*3+Table1[[#This Row],[xDraws]]</f>
        <v>127.34388145473406</v>
      </c>
      <c r="K140">
        <v>1.196934199751422</v>
      </c>
      <c r="L140">
        <v>0.89498781434690611</v>
      </c>
      <c r="M140">
        <v>0.82022132783356172</v>
      </c>
      <c r="N140">
        <v>41</v>
      </c>
      <c r="O140">
        <v>22</v>
      </c>
      <c r="P140">
        <v>19</v>
      </c>
      <c r="Q140">
        <v>34.254180395643168</v>
      </c>
      <c r="R140">
        <v>24.58134026780457</v>
      </c>
      <c r="S140">
        <v>23.164479336552262</v>
      </c>
      <c r="T140">
        <v>40</v>
      </c>
      <c r="U140">
        <v>23.272868027026082</v>
      </c>
      <c r="V140">
        <v>-12.47110934586817</v>
      </c>
      <c r="W140">
        <v>29.19824131884209</v>
      </c>
      <c r="X140">
        <v>0.89383679599764654</v>
      </c>
      <c r="Y140">
        <v>0.69003411411884086</v>
      </c>
      <c r="Z140">
        <f>Table1[[#This Row],[xGoalsF]]/Table1[[#This Row],[Matches]]</f>
        <v>1.4325745042179048</v>
      </c>
      <c r="AA140">
        <f>Table1[[#This Row],[xGoalsA]]/Table1[[#This Row],[Matches]]</f>
        <v>1.148759040473684</v>
      </c>
      <c r="AB140">
        <v>105</v>
      </c>
      <c r="AC140">
        <v>117.4711093458682</v>
      </c>
      <c r="AD140">
        <v>65</v>
      </c>
      <c r="AE140">
        <v>94.198241318842094</v>
      </c>
      <c r="AF140">
        <f>Table1[[#This Row],[SHGoalsF]]/Table1[[#This Row],[xSHGoalsF]]</f>
        <v>0.83146529706630801</v>
      </c>
      <c r="AG140">
        <v>55</v>
      </c>
      <c r="AH140">
        <v>66.148280865189065</v>
      </c>
      <c r="AI140">
        <f>Table1[[#This Row],[SHGoalsA]]/Table1[[#This Row],[xSHGoalsA]]</f>
        <v>0.62330744563422047</v>
      </c>
      <c r="AJ140">
        <v>-33</v>
      </c>
      <c r="AK140">
        <v>-52.943375265511591</v>
      </c>
      <c r="AL140">
        <f>Table1[[#This Row],[HTGoalsF]]/Table1[[#This Row],[xHTGoalsF]]</f>
        <v>0.97422533948655821</v>
      </c>
      <c r="AM140">
        <v>50</v>
      </c>
      <c r="AN140">
        <v>51.322828480679107</v>
      </c>
      <c r="AO140">
        <f>Table1[[#This Row],[HTGoalsA]]/Table1[[#This Row],[xHTGoalsA]]</f>
        <v>0.77566607436401169</v>
      </c>
      <c r="AP140">
        <v>32</v>
      </c>
      <c r="AQ140">
        <v>41.254866053330502</v>
      </c>
      <c r="AR140">
        <v>0.959839440949116</v>
      </c>
      <c r="AS140">
        <v>945</v>
      </c>
      <c r="AT140">
        <v>984.53966328530703</v>
      </c>
      <c r="AU140">
        <v>1.0217903553053831</v>
      </c>
      <c r="AV140">
        <v>887</v>
      </c>
      <c r="AW140">
        <v>868.08413819379041</v>
      </c>
      <c r="AX140">
        <v>0.81868791610756608</v>
      </c>
      <c r="AY140">
        <v>348</v>
      </c>
      <c r="AZ140">
        <v>425.07040003052498</v>
      </c>
      <c r="BA140">
        <v>0.74154055395396645</v>
      </c>
      <c r="BB140">
        <v>271</v>
      </c>
      <c r="BC140">
        <v>365.45540032167042</v>
      </c>
      <c r="BD140">
        <v>1.1170422699063749</v>
      </c>
      <c r="BE140">
        <v>1185</v>
      </c>
      <c r="BF140">
        <v>1060.8372054705869</v>
      </c>
      <c r="BG140">
        <v>1.15190122603677</v>
      </c>
      <c r="BH140">
        <v>1247</v>
      </c>
      <c r="BI140">
        <v>1082.5580977028969</v>
      </c>
      <c r="BJ140">
        <v>1.4464143853419451</v>
      </c>
      <c r="BK140">
        <v>199</v>
      </c>
      <c r="BL140">
        <v>137.58159626776299</v>
      </c>
      <c r="BM140">
        <v>1.48089885948285</v>
      </c>
      <c r="BN140">
        <v>220</v>
      </c>
      <c r="BO140">
        <v>148.55842354880809</v>
      </c>
      <c r="BP140">
        <v>1.0989967695528591</v>
      </c>
      <c r="BQ140">
        <v>9</v>
      </c>
      <c r="BR140">
        <v>8.1892870382701517</v>
      </c>
      <c r="BS140">
        <v>2.0732389095721899</v>
      </c>
      <c r="BT140">
        <v>19</v>
      </c>
      <c r="BU140">
        <v>9.1644045036375577</v>
      </c>
    </row>
    <row r="141" spans="1:73" hidden="1" x14ac:dyDescent="0.45">
      <c r="A141" s="1">
        <v>479</v>
      </c>
      <c r="B141" s="20" t="s">
        <v>482</v>
      </c>
      <c r="C141" s="26" t="s">
        <v>475</v>
      </c>
      <c r="D141">
        <v>1.0514275493896099</v>
      </c>
      <c r="E141">
        <v>540</v>
      </c>
      <c r="F141">
        <v>513.58745575336002</v>
      </c>
      <c r="G141">
        <v>331</v>
      </c>
      <c r="H141">
        <f>(Table1[[#This Row],[xWins]]*3+Table1[[#This Row],[xDraws]])/Table1[[#This Row],[Matches]]</f>
        <v>1.5516237333938372</v>
      </c>
      <c r="I141">
        <f>Table1[[#This Row],[Wins]]*3+Table1[[#This Row],[Draws]]</f>
        <v>540</v>
      </c>
      <c r="J141">
        <f>Table1[[#This Row],[xWins]]*3+Table1[[#This Row],[xDraws]]</f>
        <v>513.58745575336013</v>
      </c>
      <c r="K141">
        <v>1.0704564399790819</v>
      </c>
      <c r="L141">
        <v>0.96235221348762157</v>
      </c>
      <c r="M141">
        <v>0.93434294572409149</v>
      </c>
      <c r="N141">
        <v>151</v>
      </c>
      <c r="O141">
        <v>87</v>
      </c>
      <c r="P141">
        <v>93</v>
      </c>
      <c r="Q141">
        <v>141.06132147044741</v>
      </c>
      <c r="R141">
        <v>90.403491342017944</v>
      </c>
      <c r="S141">
        <v>99.535187187534675</v>
      </c>
      <c r="T141">
        <v>106</v>
      </c>
      <c r="U141">
        <v>86.38667259560242</v>
      </c>
      <c r="V141">
        <v>-44.763486012556427</v>
      </c>
      <c r="W141">
        <v>64.376813416954008</v>
      </c>
      <c r="X141">
        <v>0.90669676347277317</v>
      </c>
      <c r="Y141">
        <v>0.83634822587085544</v>
      </c>
      <c r="Z141">
        <f>Table1[[#This Row],[xGoalsF]]/Table1[[#This Row],[Matches]]</f>
        <v>1.4494365136331009</v>
      </c>
      <c r="AA141">
        <f>Table1[[#This Row],[xGoalsA]]/Table1[[#This Row],[Matches]]</f>
        <v>1.1884495873623988</v>
      </c>
      <c r="AB141">
        <v>435</v>
      </c>
      <c r="AC141">
        <v>479.76348601255643</v>
      </c>
      <c r="AD141">
        <v>329</v>
      </c>
      <c r="AE141">
        <v>393.37681341695401</v>
      </c>
      <c r="AF141">
        <f>Table1[[#This Row],[SHGoalsF]]/Table1[[#This Row],[xSHGoalsF]]</f>
        <v>0.92338016873441475</v>
      </c>
      <c r="AG141">
        <v>249</v>
      </c>
      <c r="AH141">
        <v>269.6614118768432</v>
      </c>
      <c r="AI141">
        <f>Table1[[#This Row],[SHGoalsA]]/Table1[[#This Row],[xSHGoalsA]]</f>
        <v>0.84461617111888376</v>
      </c>
      <c r="AJ141">
        <v>-186</v>
      </c>
      <c r="AK141">
        <v>-220.21837416823459</v>
      </c>
      <c r="AL141">
        <f>Table1[[#This Row],[HTGoalsF]]/Table1[[#This Row],[xHTGoalsF]]</f>
        <v>0.88528397810987469</v>
      </c>
      <c r="AM141">
        <v>186</v>
      </c>
      <c r="AN141">
        <v>210.1020741357132</v>
      </c>
      <c r="AO141">
        <f>Table1[[#This Row],[HTGoalsA]]/Table1[[#This Row],[xHTGoalsA]]</f>
        <v>0.82583326934819068</v>
      </c>
      <c r="AP141">
        <v>143</v>
      </c>
      <c r="AQ141">
        <v>173.15843924871939</v>
      </c>
      <c r="AR141">
        <v>1.0512985956448111</v>
      </c>
      <c r="AS141">
        <v>4198</v>
      </c>
      <c r="AT141">
        <v>3993.1566706080948</v>
      </c>
      <c r="AU141">
        <v>0.94137214230015764</v>
      </c>
      <c r="AV141">
        <v>3364</v>
      </c>
      <c r="AW141">
        <v>3573.5070636150022</v>
      </c>
      <c r="AX141">
        <v>0.85746264343471423</v>
      </c>
      <c r="AY141">
        <v>1467</v>
      </c>
      <c r="AZ141">
        <v>1710.8617048594431</v>
      </c>
      <c r="BA141">
        <v>0.78433842473406168</v>
      </c>
      <c r="BB141">
        <v>1175</v>
      </c>
      <c r="BC141">
        <v>1498.077823228406</v>
      </c>
      <c r="BD141">
        <v>1.04257889460653</v>
      </c>
      <c r="BE141">
        <v>4454</v>
      </c>
      <c r="BF141">
        <v>4272.098757265695</v>
      </c>
      <c r="BG141">
        <v>1.097703906550946</v>
      </c>
      <c r="BH141">
        <v>4772</v>
      </c>
      <c r="BI141">
        <v>4347.2560965861212</v>
      </c>
      <c r="BJ141">
        <v>1.018977581641374</v>
      </c>
      <c r="BK141">
        <v>566</v>
      </c>
      <c r="BL141">
        <v>555.45873648003544</v>
      </c>
      <c r="BM141">
        <v>1.045889600645358</v>
      </c>
      <c r="BN141">
        <v>623</v>
      </c>
      <c r="BO141">
        <v>595.66516352737699</v>
      </c>
      <c r="BP141">
        <v>1.242816282932165</v>
      </c>
      <c r="BQ141">
        <v>40</v>
      </c>
      <c r="BR141">
        <v>32.18496615254216</v>
      </c>
      <c r="BS141">
        <v>1.159288599703497</v>
      </c>
      <c r="BT141">
        <v>42</v>
      </c>
      <c r="BU141">
        <v>36.229115002719787</v>
      </c>
    </row>
    <row r="142" spans="1:73" hidden="1" x14ac:dyDescent="0.45">
      <c r="A142" s="1">
        <v>283</v>
      </c>
      <c r="B142" s="20" t="s">
        <v>147</v>
      </c>
      <c r="C142" t="s">
        <v>350</v>
      </c>
      <c r="D142">
        <v>1.001729678214867</v>
      </c>
      <c r="E142">
        <v>132</v>
      </c>
      <c r="F142">
        <v>131.77207670958759</v>
      </c>
      <c r="G142">
        <v>85</v>
      </c>
      <c r="H142">
        <f>(Table1[[#This Row],[xWins]]*3+Table1[[#This Row],[xDraws]])/Table1[[#This Row],[Matches]]</f>
        <v>1.5502597259951485</v>
      </c>
      <c r="I142">
        <f>Table1[[#This Row],[Wins]]*3+Table1[[#This Row],[Draws]]</f>
        <v>132</v>
      </c>
      <c r="J142">
        <f>Table1[[#This Row],[xWins]]*3+Table1[[#This Row],[xDraws]]</f>
        <v>131.77207670958762</v>
      </c>
      <c r="K142">
        <v>0.99610915030790548</v>
      </c>
      <c r="L142">
        <v>1.0325242466354501</v>
      </c>
      <c r="M142">
        <v>0.98121265557614379</v>
      </c>
      <c r="N142">
        <v>37</v>
      </c>
      <c r="O142">
        <v>21</v>
      </c>
      <c r="P142">
        <v>27</v>
      </c>
      <c r="Q142">
        <v>37.14452375883004</v>
      </c>
      <c r="R142">
        <v>20.338505433097499</v>
      </c>
      <c r="S142">
        <v>27.51697080807245</v>
      </c>
      <c r="T142">
        <v>23</v>
      </c>
      <c r="U142">
        <v>21.267571895731589</v>
      </c>
      <c r="V142">
        <v>-4.3448819795041373</v>
      </c>
      <c r="W142">
        <v>6.0773100837725451</v>
      </c>
      <c r="X142">
        <v>0.96477452562461319</v>
      </c>
      <c r="Y142">
        <v>0.94046365368772911</v>
      </c>
      <c r="Z142">
        <f>Table1[[#This Row],[xGoalsF]]/Table1[[#This Row],[Matches]]</f>
        <v>1.4511162585824011</v>
      </c>
      <c r="AA142">
        <f>Table1[[#This Row],[xGoalsA]]/Table1[[#This Row],[Matches]]</f>
        <v>1.2009095303973236</v>
      </c>
      <c r="AB142">
        <v>119</v>
      </c>
      <c r="AC142">
        <v>123.34488197950409</v>
      </c>
      <c r="AD142">
        <v>96</v>
      </c>
      <c r="AE142">
        <v>102.0773100837725</v>
      </c>
      <c r="AF142">
        <f>Table1[[#This Row],[SHGoalsF]]/Table1[[#This Row],[xSHGoalsF]]</f>
        <v>0.92176405799867833</v>
      </c>
      <c r="AG142">
        <v>64</v>
      </c>
      <c r="AH142">
        <v>69.432084539026107</v>
      </c>
      <c r="AI142">
        <f>Table1[[#This Row],[SHGoalsA]]/Table1[[#This Row],[xSHGoalsA]]</f>
        <v>0.81934228947631682</v>
      </c>
      <c r="AJ142">
        <v>-47</v>
      </c>
      <c r="AK142">
        <v>-57.36308329701874</v>
      </c>
      <c r="AL142">
        <f>Table1[[#This Row],[HTGoalsF]]/Table1[[#This Row],[xHTGoalsF]]</f>
        <v>1.0201659459560095</v>
      </c>
      <c r="AM142">
        <v>55</v>
      </c>
      <c r="AN142">
        <v>53.91279744047803</v>
      </c>
      <c r="AO142">
        <f>Table1[[#This Row],[HTGoalsA]]/Table1[[#This Row],[xHTGoalsA]]</f>
        <v>1.0958480895506799</v>
      </c>
      <c r="AP142">
        <v>49</v>
      </c>
      <c r="AQ142">
        <v>44.714226786753812</v>
      </c>
      <c r="AR142">
        <v>0.87668435509478859</v>
      </c>
      <c r="AS142">
        <v>899</v>
      </c>
      <c r="AT142">
        <v>1025.454594661722</v>
      </c>
      <c r="AU142">
        <v>0.65314275770912333</v>
      </c>
      <c r="AV142">
        <v>602</v>
      </c>
      <c r="AW142">
        <v>921.69742815719974</v>
      </c>
      <c r="AX142">
        <v>0.84691701197415392</v>
      </c>
      <c r="AY142">
        <v>373</v>
      </c>
      <c r="AZ142">
        <v>440.4209559216921</v>
      </c>
      <c r="BA142">
        <v>0.68310623303068363</v>
      </c>
      <c r="BB142">
        <v>265</v>
      </c>
      <c r="BC142">
        <v>387.93380470896221</v>
      </c>
      <c r="BD142">
        <v>0.82383909626182217</v>
      </c>
      <c r="BE142">
        <v>902</v>
      </c>
      <c r="BF142">
        <v>1094.873991890933</v>
      </c>
      <c r="BG142">
        <v>0.83398865500684671</v>
      </c>
      <c r="BH142">
        <v>931</v>
      </c>
      <c r="BI142">
        <v>1116.32213988853</v>
      </c>
      <c r="BJ142">
        <v>1.0490094099141409</v>
      </c>
      <c r="BK142">
        <v>151</v>
      </c>
      <c r="BL142">
        <v>143.94532458232101</v>
      </c>
      <c r="BM142">
        <v>0.96518859375245014</v>
      </c>
      <c r="BN142">
        <v>147</v>
      </c>
      <c r="BO142">
        <v>152.30184126865291</v>
      </c>
      <c r="BP142">
        <v>0.83783818260564702</v>
      </c>
      <c r="BQ142">
        <v>7</v>
      </c>
      <c r="BR142">
        <v>8.3548352716872465</v>
      </c>
      <c r="BS142">
        <v>1.1969835295943561</v>
      </c>
      <c r="BT142">
        <v>11</v>
      </c>
      <c r="BU142">
        <v>9.189767217371628</v>
      </c>
    </row>
    <row r="143" spans="1:73" hidden="1" x14ac:dyDescent="0.45">
      <c r="A143" s="1">
        <v>345</v>
      </c>
      <c r="B143" s="20" t="s">
        <v>387</v>
      </c>
      <c r="C143" s="24" t="s">
        <v>379</v>
      </c>
      <c r="D143">
        <v>0.99731119627117937</v>
      </c>
      <c r="E143">
        <v>210</v>
      </c>
      <c r="F143">
        <v>210.56617110603341</v>
      </c>
      <c r="G143">
        <v>136</v>
      </c>
      <c r="H143">
        <f>(Table1[[#This Row],[xWins]]*3+Table1[[#This Row],[xDraws]])/Table1[[#This Row],[Matches]]</f>
        <v>1.5482806698973042</v>
      </c>
      <c r="I143">
        <f>Table1[[#This Row],[Wins]]*3+Table1[[#This Row],[Draws]]</f>
        <v>210</v>
      </c>
      <c r="J143">
        <f>Table1[[#This Row],[xWins]]*3+Table1[[#This Row],[xDraws]]</f>
        <v>210.56617110603338</v>
      </c>
      <c r="K143">
        <v>0.95884515437317919</v>
      </c>
      <c r="L143">
        <v>1.1879373844225769</v>
      </c>
      <c r="M143">
        <v>0.89959969291113262</v>
      </c>
      <c r="N143">
        <v>56</v>
      </c>
      <c r="O143">
        <v>42</v>
      </c>
      <c r="P143">
        <v>38</v>
      </c>
      <c r="Q143">
        <v>58.403590761856208</v>
      </c>
      <c r="R143">
        <v>35.355398820464771</v>
      </c>
      <c r="S143">
        <v>42.241010417679021</v>
      </c>
      <c r="T143">
        <v>55</v>
      </c>
      <c r="U143">
        <v>33.447330476877369</v>
      </c>
      <c r="V143">
        <v>49.133230493981777</v>
      </c>
      <c r="W143">
        <v>-27.58056097085915</v>
      </c>
      <c r="X143">
        <v>1.256079938284679</v>
      </c>
      <c r="Y143">
        <v>1.1740983375517811</v>
      </c>
      <c r="Z143">
        <f>Table1[[#This Row],[xGoalsF]]/Table1[[#This Row],[Matches]]</f>
        <v>1.4107850698971927</v>
      </c>
      <c r="AA143">
        <f>Table1[[#This Row],[xGoalsA]]/Table1[[#This Row],[Matches]]</f>
        <v>1.1648488163907411</v>
      </c>
      <c r="AB143">
        <v>241</v>
      </c>
      <c r="AC143">
        <v>191.86676950601819</v>
      </c>
      <c r="AD143">
        <v>186</v>
      </c>
      <c r="AE143">
        <v>158.41943902914079</v>
      </c>
      <c r="AF143">
        <f>Table1[[#This Row],[SHGoalsF]]/Table1[[#This Row],[xSHGoalsF]]</f>
        <v>1.2049656628629162</v>
      </c>
      <c r="AG143">
        <v>130</v>
      </c>
      <c r="AH143">
        <v>107.8868917236437</v>
      </c>
      <c r="AI143">
        <f>Table1[[#This Row],[SHGoalsA]]/Table1[[#This Row],[xSHGoalsA]]</f>
        <v>1.1140753424693721</v>
      </c>
      <c r="AJ143">
        <v>-99</v>
      </c>
      <c r="AK143">
        <v>-88.862930742694971</v>
      </c>
      <c r="AL143">
        <f>Table1[[#This Row],[HTGoalsF]]/Table1[[#This Row],[xHTGoalsF]]</f>
        <v>1.3217451957675563</v>
      </c>
      <c r="AM143">
        <v>111</v>
      </c>
      <c r="AN143">
        <v>83.979877782374473</v>
      </c>
      <c r="AO143">
        <f>Table1[[#This Row],[HTGoalsA]]/Table1[[#This Row],[xHTGoalsA]]</f>
        <v>1.2507815895777685</v>
      </c>
      <c r="AP143">
        <v>87</v>
      </c>
      <c r="AQ143">
        <v>69.556508286445876</v>
      </c>
      <c r="AR143">
        <v>1.096492670004702</v>
      </c>
      <c r="AS143">
        <v>1771</v>
      </c>
      <c r="AT143">
        <v>1615.149876006381</v>
      </c>
      <c r="AU143">
        <v>1.195468008908688</v>
      </c>
      <c r="AV143">
        <v>1740</v>
      </c>
      <c r="AW143">
        <v>1455.496915880168</v>
      </c>
      <c r="AX143">
        <v>0.92231924093705042</v>
      </c>
      <c r="AY143">
        <v>640</v>
      </c>
      <c r="AZ143">
        <v>693.90290432386291</v>
      </c>
      <c r="BA143">
        <v>0.99095400944290901</v>
      </c>
      <c r="BB143">
        <v>607</v>
      </c>
      <c r="BC143">
        <v>612.54104046790337</v>
      </c>
      <c r="BD143">
        <v>0.90152269218418946</v>
      </c>
      <c r="BE143">
        <v>1590</v>
      </c>
      <c r="BF143">
        <v>1763.6827267739459</v>
      </c>
      <c r="BG143">
        <v>1.0085011508295401</v>
      </c>
      <c r="BH143">
        <v>1806</v>
      </c>
      <c r="BI143">
        <v>1790.776340229736</v>
      </c>
      <c r="BJ143">
        <v>1.0394838610949459</v>
      </c>
      <c r="BK143">
        <v>238</v>
      </c>
      <c r="BL143">
        <v>228.95978370390611</v>
      </c>
      <c r="BM143">
        <v>1.1443255801311061</v>
      </c>
      <c r="BN143">
        <v>280</v>
      </c>
      <c r="BO143">
        <v>244.68560771657329</v>
      </c>
      <c r="BP143">
        <v>1.036748855426507</v>
      </c>
      <c r="BQ143">
        <v>14</v>
      </c>
      <c r="BR143">
        <v>13.50375254983093</v>
      </c>
      <c r="BS143">
        <v>0.99431259496886226</v>
      </c>
      <c r="BT143">
        <v>15</v>
      </c>
      <c r="BU143">
        <v>15.08579904941236</v>
      </c>
    </row>
    <row r="144" spans="1:73" hidden="1" x14ac:dyDescent="0.45">
      <c r="A144" s="1">
        <v>388</v>
      </c>
      <c r="B144" s="20" t="s">
        <v>416</v>
      </c>
      <c r="C144" t="s">
        <v>396</v>
      </c>
      <c r="D144">
        <v>0.95487848415044463</v>
      </c>
      <c r="E144">
        <v>136</v>
      </c>
      <c r="F144">
        <v>142.4264995571653</v>
      </c>
      <c r="G144">
        <v>92</v>
      </c>
      <c r="H144">
        <f>(Table1[[#This Row],[xWins]]*3+Table1[[#This Row],[xDraws]])/Table1[[#This Row],[Matches]]</f>
        <v>1.5481141256213622</v>
      </c>
      <c r="I144">
        <f>Table1[[#This Row],[Wins]]*3+Table1[[#This Row],[Draws]]</f>
        <v>136</v>
      </c>
      <c r="J144">
        <f>Table1[[#This Row],[xWins]]*3+Table1[[#This Row],[xDraws]]</f>
        <v>142.42649955716533</v>
      </c>
      <c r="K144">
        <v>0.94644437472395881</v>
      </c>
      <c r="L144">
        <v>0.99421608716789966</v>
      </c>
      <c r="M144">
        <v>1.0806576140313691</v>
      </c>
      <c r="N144">
        <v>37</v>
      </c>
      <c r="O144">
        <v>25</v>
      </c>
      <c r="P144">
        <v>30</v>
      </c>
      <c r="Q144">
        <v>39.093686843235197</v>
      </c>
      <c r="R144">
        <v>25.145439027459719</v>
      </c>
      <c r="S144">
        <v>27.76087412930509</v>
      </c>
      <c r="T144">
        <v>12</v>
      </c>
      <c r="U144">
        <v>23.44231182087773</v>
      </c>
      <c r="V144">
        <v>-8.3238431318166022</v>
      </c>
      <c r="W144">
        <v>-3.1184686890611322</v>
      </c>
      <c r="X144">
        <v>0.93563566523976316</v>
      </c>
      <c r="Y144">
        <v>1.0294524328317769</v>
      </c>
      <c r="Z144">
        <f>Table1[[#This Row],[xGoalsF]]/Table1[[#This Row],[Matches]]</f>
        <v>1.405693947084963</v>
      </c>
      <c r="AA144">
        <f>Table1[[#This Row],[xGoalsA]]/Table1[[#This Row],[Matches]]</f>
        <v>1.1508862099015098</v>
      </c>
      <c r="AB144">
        <v>121</v>
      </c>
      <c r="AC144">
        <v>129.3238431318166</v>
      </c>
      <c r="AD144">
        <v>109</v>
      </c>
      <c r="AE144">
        <v>105.8815313109389</v>
      </c>
      <c r="AF144">
        <f>Table1[[#This Row],[SHGoalsF]]/Table1[[#This Row],[xSHGoalsF]]</f>
        <v>0.97728949086558203</v>
      </c>
      <c r="AG144">
        <v>71</v>
      </c>
      <c r="AH144">
        <v>72.649916594432568</v>
      </c>
      <c r="AI144">
        <f>Table1[[#This Row],[SHGoalsA]]/Table1[[#This Row],[xSHGoalsA]]</f>
        <v>1.0097566266930502</v>
      </c>
      <c r="AJ144">
        <v>-60</v>
      </c>
      <c r="AK144">
        <v>-59.420258717687062</v>
      </c>
      <c r="AL144">
        <f>Table1[[#This Row],[HTGoalsF]]/Table1[[#This Row],[xHTGoalsF]]</f>
        <v>0.88223991268750934</v>
      </c>
      <c r="AM144">
        <v>50</v>
      </c>
      <c r="AN144">
        <v>56.673926537384027</v>
      </c>
      <c r="AO144">
        <f>Table1[[#This Row],[HTGoalsA]]/Table1[[#This Row],[xHTGoalsA]]</f>
        <v>1.0546417965985055</v>
      </c>
      <c r="AP144">
        <v>49</v>
      </c>
      <c r="AQ144">
        <v>46.461272593251813</v>
      </c>
      <c r="AR144">
        <v>0.94811962517995618</v>
      </c>
      <c r="AS144">
        <v>1032</v>
      </c>
      <c r="AT144">
        <v>1088.470244252273</v>
      </c>
      <c r="AU144">
        <v>0.97927075636006755</v>
      </c>
      <c r="AV144">
        <v>956</v>
      </c>
      <c r="AW144">
        <v>976.23664731236886</v>
      </c>
      <c r="AX144">
        <v>1.016273202624522</v>
      </c>
      <c r="AY144">
        <v>478</v>
      </c>
      <c r="AZ144">
        <v>470.34596481100408</v>
      </c>
      <c r="BA144">
        <v>1.0015450815136611</v>
      </c>
      <c r="BB144">
        <v>414</v>
      </c>
      <c r="BC144">
        <v>413.3613230612757</v>
      </c>
      <c r="BD144">
        <v>0.89244991082250347</v>
      </c>
      <c r="BE144">
        <v>1062</v>
      </c>
      <c r="BF144">
        <v>1189.9827509884949</v>
      </c>
      <c r="BG144">
        <v>0.77556660178682246</v>
      </c>
      <c r="BH144">
        <v>938</v>
      </c>
      <c r="BI144">
        <v>1209.438361372122</v>
      </c>
      <c r="BJ144">
        <v>0.97411859584532434</v>
      </c>
      <c r="BK144">
        <v>150</v>
      </c>
      <c r="BL144">
        <v>153.98535726528499</v>
      </c>
      <c r="BM144">
        <v>0.70854784558241013</v>
      </c>
      <c r="BN144">
        <v>117</v>
      </c>
      <c r="BO144">
        <v>165.12646355424121</v>
      </c>
      <c r="BP144">
        <v>0.87087495146298322</v>
      </c>
      <c r="BQ144">
        <v>8</v>
      </c>
      <c r="BR144">
        <v>9.1861638534450858</v>
      </c>
      <c r="BS144">
        <v>0.58408480255982242</v>
      </c>
      <c r="BT144">
        <v>6</v>
      </c>
      <c r="BU144">
        <v>10.27248093719315</v>
      </c>
    </row>
    <row r="145" spans="1:73" hidden="1" x14ac:dyDescent="0.45">
      <c r="A145" s="1">
        <v>619</v>
      </c>
      <c r="B145" s="20" t="s">
        <v>529</v>
      </c>
      <c r="C145" s="24" t="s">
        <v>530</v>
      </c>
      <c r="D145">
        <v>1.013691097392859</v>
      </c>
      <c r="E145">
        <v>502</v>
      </c>
      <c r="F145">
        <v>495.21989617064628</v>
      </c>
      <c r="G145">
        <v>320</v>
      </c>
      <c r="H145">
        <f>(Table1[[#This Row],[xWins]]*3+Table1[[#This Row],[xDraws]])/Table1[[#This Row],[Matches]]</f>
        <v>1.5475621755332696</v>
      </c>
      <c r="I145">
        <f>Table1[[#This Row],[Wins]]*3+Table1[[#This Row],[Draws]]</f>
        <v>502</v>
      </c>
      <c r="J145">
        <f>Table1[[#This Row],[xWins]]*3+Table1[[#This Row],[xDraws]]</f>
        <v>495.21989617064628</v>
      </c>
      <c r="K145">
        <v>1.028379537862363</v>
      </c>
      <c r="L145">
        <v>0.94167392251931903</v>
      </c>
      <c r="M145">
        <v>1.0101221442408539</v>
      </c>
      <c r="N145">
        <v>141</v>
      </c>
      <c r="O145">
        <v>79</v>
      </c>
      <c r="P145">
        <v>100</v>
      </c>
      <c r="Q145">
        <v>137.1089124284689</v>
      </c>
      <c r="R145">
        <v>83.893158885239558</v>
      </c>
      <c r="S145">
        <v>98.997928686291544</v>
      </c>
      <c r="T145">
        <v>133</v>
      </c>
      <c r="U145">
        <v>81.714377607005417</v>
      </c>
      <c r="V145">
        <v>57.66819583234826</v>
      </c>
      <c r="W145">
        <v>-6.3825734393536777</v>
      </c>
      <c r="X145">
        <v>1.1266509286294331</v>
      </c>
      <c r="Y145">
        <v>1.0170831791710271</v>
      </c>
      <c r="Z145">
        <f>Table1[[#This Row],[xGoalsF]]/Table1[[#This Row],[Matches]]</f>
        <v>1.4229118880239116</v>
      </c>
      <c r="AA145">
        <f>Table1[[#This Row],[xGoalsA]]/Table1[[#This Row],[Matches]]</f>
        <v>1.1675544580020198</v>
      </c>
      <c r="AB145">
        <v>513</v>
      </c>
      <c r="AC145">
        <v>455.33180416765168</v>
      </c>
      <c r="AD145">
        <v>380</v>
      </c>
      <c r="AE145">
        <v>373.61742656064632</v>
      </c>
      <c r="AF145">
        <f>Table1[[#This Row],[SHGoalsF]]/Table1[[#This Row],[xSHGoalsF]]</f>
        <v>1.179559121144619</v>
      </c>
      <c r="AG145">
        <v>302</v>
      </c>
      <c r="AH145">
        <v>256.02786209388609</v>
      </c>
      <c r="AI145">
        <f>Table1[[#This Row],[SHGoalsA]]/Table1[[#This Row],[xSHGoalsA]]</f>
        <v>0.94402670908496455</v>
      </c>
      <c r="AJ145">
        <v>-198</v>
      </c>
      <c r="AK145">
        <v>-209.73982843337069</v>
      </c>
      <c r="AL145">
        <f>Table1[[#This Row],[HTGoalsF]]/Table1[[#This Row],[xHTGoalsF]]</f>
        <v>1.0586845287882234</v>
      </c>
      <c r="AM145">
        <v>211</v>
      </c>
      <c r="AN145">
        <v>199.30394207376571</v>
      </c>
      <c r="AO145">
        <f>Table1[[#This Row],[HTGoalsA]]/Table1[[#This Row],[xHTGoalsA]]</f>
        <v>1.1105849858664003</v>
      </c>
      <c r="AP145">
        <v>182</v>
      </c>
      <c r="AQ145">
        <v>163.8775981272756</v>
      </c>
      <c r="AR145">
        <v>1.2262843717751299</v>
      </c>
      <c r="AS145">
        <v>4689</v>
      </c>
      <c r="AT145">
        <v>3823.7460314464861</v>
      </c>
      <c r="AU145">
        <v>1.065911258104026</v>
      </c>
      <c r="AV145">
        <v>3651</v>
      </c>
      <c r="AW145">
        <v>3425.2382384009752</v>
      </c>
      <c r="AX145">
        <v>0.98307873079942021</v>
      </c>
      <c r="AY145">
        <v>1616</v>
      </c>
      <c r="AZ145">
        <v>1643.815443637867</v>
      </c>
      <c r="BA145">
        <v>0.90752845391587067</v>
      </c>
      <c r="BB145">
        <v>1307</v>
      </c>
      <c r="BC145">
        <v>1440.1752301654681</v>
      </c>
      <c r="BD145">
        <v>0.83560933242399937</v>
      </c>
      <c r="BE145">
        <v>3468</v>
      </c>
      <c r="BF145">
        <v>4150.2648013034523</v>
      </c>
      <c r="BG145">
        <v>0.92734701203259218</v>
      </c>
      <c r="BH145">
        <v>3912</v>
      </c>
      <c r="BI145">
        <v>4218.4855822477284</v>
      </c>
      <c r="BJ145">
        <v>0.86075022447048322</v>
      </c>
      <c r="BK145">
        <v>465</v>
      </c>
      <c r="BL145">
        <v>540.22640573350873</v>
      </c>
      <c r="BM145">
        <v>1.0281948933138829</v>
      </c>
      <c r="BN145">
        <v>592</v>
      </c>
      <c r="BO145">
        <v>575.7663297587269</v>
      </c>
      <c r="BP145">
        <v>0.5343260245574456</v>
      </c>
      <c r="BQ145">
        <v>17</v>
      </c>
      <c r="BR145">
        <v>31.815781411882782</v>
      </c>
      <c r="BS145">
        <v>0.93621424788316321</v>
      </c>
      <c r="BT145">
        <v>33</v>
      </c>
      <c r="BU145">
        <v>35.24834200570541</v>
      </c>
    </row>
    <row r="146" spans="1:73" hidden="1" x14ac:dyDescent="0.45">
      <c r="A146" s="1">
        <v>581</v>
      </c>
      <c r="B146" s="20" t="s">
        <v>63</v>
      </c>
      <c r="C146" s="24" t="s">
        <v>530</v>
      </c>
      <c r="D146">
        <v>0.98869531633212093</v>
      </c>
      <c r="E146">
        <v>563</v>
      </c>
      <c r="F146">
        <v>569.43730864289637</v>
      </c>
      <c r="G146">
        <v>368</v>
      </c>
      <c r="H146">
        <f>(Table1[[#This Row],[xWins]]*3+Table1[[#This Row],[xDraws]])/Table1[[#This Row],[Matches]]</f>
        <v>1.5473839908774358</v>
      </c>
      <c r="I146">
        <f>Table1[[#This Row],[Wins]]*3+Table1[[#This Row],[Draws]]</f>
        <v>563</v>
      </c>
      <c r="J146">
        <f>Table1[[#This Row],[xWins]]*3+Table1[[#This Row],[xDraws]]</f>
        <v>569.43730864289637</v>
      </c>
      <c r="K146">
        <v>1.011461510544081</v>
      </c>
      <c r="L146">
        <v>0.88286203708630206</v>
      </c>
      <c r="M146">
        <v>1.090267918127948</v>
      </c>
      <c r="N146">
        <v>158</v>
      </c>
      <c r="O146">
        <v>89</v>
      </c>
      <c r="P146">
        <v>121</v>
      </c>
      <c r="Q146">
        <v>156.20960199959501</v>
      </c>
      <c r="R146">
        <v>100.8085026441113</v>
      </c>
      <c r="S146">
        <v>110.98189535629361</v>
      </c>
      <c r="T146">
        <v>85</v>
      </c>
      <c r="U146">
        <v>95.594568120433166</v>
      </c>
      <c r="V146">
        <v>-50.297840475702863</v>
      </c>
      <c r="W146">
        <v>39.703272355269689</v>
      </c>
      <c r="X146">
        <v>0.90388295806843055</v>
      </c>
      <c r="Y146">
        <v>0.90717098764142645</v>
      </c>
      <c r="Z146">
        <f>Table1[[#This Row],[xGoalsF]]/Table1[[#This Row],[Matches]]</f>
        <v>1.4220050012926708</v>
      </c>
      <c r="AA146">
        <f>Table1[[#This Row],[xGoalsA]]/Table1[[#This Row],[Matches]]</f>
        <v>1.1622371531393199</v>
      </c>
      <c r="AB146">
        <v>473</v>
      </c>
      <c r="AC146">
        <v>523.29784047570286</v>
      </c>
      <c r="AD146">
        <v>388</v>
      </c>
      <c r="AE146">
        <v>427.70327235526969</v>
      </c>
      <c r="AF146">
        <f>Table1[[#This Row],[SHGoalsF]]/Table1[[#This Row],[xSHGoalsF]]</f>
        <v>0.90010208595957875</v>
      </c>
      <c r="AG146">
        <v>265</v>
      </c>
      <c r="AH146">
        <v>294.41104973941862</v>
      </c>
      <c r="AI146">
        <f>Table1[[#This Row],[SHGoalsA]]/Table1[[#This Row],[xSHGoalsA]]</f>
        <v>0.82915352140147613</v>
      </c>
      <c r="AJ146">
        <v>-199</v>
      </c>
      <c r="AK146">
        <v>-240.0038049209999</v>
      </c>
      <c r="AL146">
        <f>Table1[[#This Row],[HTGoalsF]]/Table1[[#This Row],[xHTGoalsF]]</f>
        <v>0.90874619426881054</v>
      </c>
      <c r="AM146">
        <v>208</v>
      </c>
      <c r="AN146">
        <v>228.8867907362843</v>
      </c>
      <c r="AO146">
        <f>Table1[[#This Row],[HTGoalsA]]/Table1[[#This Row],[xHTGoalsA]]</f>
        <v>1.0069288026413055</v>
      </c>
      <c r="AP146">
        <v>189</v>
      </c>
      <c r="AQ146">
        <v>187.69946743426979</v>
      </c>
      <c r="AR146">
        <v>1.082394528772942</v>
      </c>
      <c r="AS146">
        <v>4753</v>
      </c>
      <c r="AT146">
        <v>4391.1899715423024</v>
      </c>
      <c r="AU146">
        <v>1.0853479399363639</v>
      </c>
      <c r="AV146">
        <v>4263</v>
      </c>
      <c r="AW146">
        <v>3927.7726921838039</v>
      </c>
      <c r="AX146">
        <v>0.82417774897914975</v>
      </c>
      <c r="AY146">
        <v>1558</v>
      </c>
      <c r="AZ146">
        <v>1890.368918512765</v>
      </c>
      <c r="BA146">
        <v>0.84134780281561483</v>
      </c>
      <c r="BB146">
        <v>1393</v>
      </c>
      <c r="BC146">
        <v>1655.6767550093459</v>
      </c>
      <c r="BD146">
        <v>0.89811747050565549</v>
      </c>
      <c r="BE146">
        <v>4282</v>
      </c>
      <c r="BF146">
        <v>4767.7504787755224</v>
      </c>
      <c r="BG146">
        <v>0.8551706081273498</v>
      </c>
      <c r="BH146">
        <v>4146</v>
      </c>
      <c r="BI146">
        <v>4848.1553979958444</v>
      </c>
      <c r="BJ146">
        <v>0.91963605577086682</v>
      </c>
      <c r="BK146">
        <v>569</v>
      </c>
      <c r="BL146">
        <v>618.72302247115238</v>
      </c>
      <c r="BM146">
        <v>0.92251529698237356</v>
      </c>
      <c r="BN146">
        <v>610</v>
      </c>
      <c r="BO146">
        <v>661.23564779398475</v>
      </c>
      <c r="BP146">
        <v>0.87613010521671586</v>
      </c>
      <c r="BQ146">
        <v>32</v>
      </c>
      <c r="BR146">
        <v>36.52425571209497</v>
      </c>
      <c r="BS146">
        <v>0.71168736465484694</v>
      </c>
      <c r="BT146">
        <v>29</v>
      </c>
      <c r="BU146">
        <v>40.748229405568239</v>
      </c>
    </row>
    <row r="147" spans="1:73" hidden="1" x14ac:dyDescent="0.45">
      <c r="A147" s="1">
        <v>441</v>
      </c>
      <c r="B147" s="20" t="s">
        <v>460</v>
      </c>
      <c r="C147" s="24" t="s">
        <v>456</v>
      </c>
      <c r="D147">
        <v>0.89908342020115473</v>
      </c>
      <c r="E147">
        <v>176</v>
      </c>
      <c r="F147">
        <v>195.7549166690483</v>
      </c>
      <c r="G147">
        <v>127</v>
      </c>
      <c r="H147">
        <f>(Table1[[#This Row],[xWins]]*3+Table1[[#This Row],[xDraws]])/Table1[[#This Row],[Matches]]</f>
        <v>1.5413772966066797</v>
      </c>
      <c r="I147">
        <f>Table1[[#This Row],[Wins]]*3+Table1[[#This Row],[Draws]]</f>
        <v>176</v>
      </c>
      <c r="J147">
        <f>Table1[[#This Row],[xWins]]*3+Table1[[#This Row],[xDraws]]</f>
        <v>195.75491666904833</v>
      </c>
      <c r="K147">
        <v>0.86621139198302388</v>
      </c>
      <c r="L147">
        <v>1.061342599203096</v>
      </c>
      <c r="M147">
        <v>1.131687468796853</v>
      </c>
      <c r="N147">
        <v>47</v>
      </c>
      <c r="O147">
        <v>35</v>
      </c>
      <c r="P147">
        <v>45</v>
      </c>
      <c r="Q147">
        <v>54.259272545934273</v>
      </c>
      <c r="R147">
        <v>32.977099031245508</v>
      </c>
      <c r="S147">
        <v>39.763628422820211</v>
      </c>
      <c r="T147">
        <v>27</v>
      </c>
      <c r="U147">
        <v>32.370434460414693</v>
      </c>
      <c r="V147">
        <v>-8.5118219803715647</v>
      </c>
      <c r="W147">
        <v>3.1413875199568788</v>
      </c>
      <c r="X147">
        <v>0.95284617989564624</v>
      </c>
      <c r="Y147">
        <v>0.978794666551009</v>
      </c>
      <c r="Z147">
        <f>Table1[[#This Row],[xGoalsF]]/Table1[[#This Row],[Matches]]</f>
        <v>1.4213529289793039</v>
      </c>
      <c r="AA147">
        <f>Table1[[#This Row],[xGoalsA]]/Table1[[#This Row],[Matches]]</f>
        <v>1.1664676182673772</v>
      </c>
      <c r="AB147">
        <v>172</v>
      </c>
      <c r="AC147">
        <v>180.51182198037159</v>
      </c>
      <c r="AD147">
        <v>145</v>
      </c>
      <c r="AE147">
        <v>148.14138751995691</v>
      </c>
      <c r="AF147">
        <f>Table1[[#This Row],[SHGoalsF]]/Table1[[#This Row],[xSHGoalsF]]</f>
        <v>0.88709169967905077</v>
      </c>
      <c r="AG147">
        <v>90</v>
      </c>
      <c r="AH147">
        <v>101.4551258145713</v>
      </c>
      <c r="AI147">
        <f>Table1[[#This Row],[SHGoalsA]]/Table1[[#This Row],[xSHGoalsA]]</f>
        <v>0.97377880628750502</v>
      </c>
      <c r="AJ147">
        <v>-81</v>
      </c>
      <c r="AK147">
        <v>-83.181107944636267</v>
      </c>
      <c r="AL147">
        <f>Table1[[#This Row],[HTGoalsF]]/Table1[[#This Row],[xHTGoalsF]]</f>
        <v>1.0372302913851463</v>
      </c>
      <c r="AM147">
        <v>82</v>
      </c>
      <c r="AN147">
        <v>79.056696165800275</v>
      </c>
      <c r="AO147">
        <f>Table1[[#This Row],[HTGoalsA]]/Table1[[#This Row],[xHTGoalsA]]</f>
        <v>0.98521743469088396</v>
      </c>
      <c r="AP147">
        <v>64</v>
      </c>
      <c r="AQ147">
        <v>64.960279575320612</v>
      </c>
      <c r="AR147">
        <v>0.89530807914739396</v>
      </c>
      <c r="AS147">
        <v>1358</v>
      </c>
      <c r="AT147">
        <v>1516.7963203160521</v>
      </c>
      <c r="AU147">
        <v>0.79234177329065814</v>
      </c>
      <c r="AV147">
        <v>1076</v>
      </c>
      <c r="AW147">
        <v>1357.999838291104</v>
      </c>
      <c r="AX147">
        <v>0.84287658366109541</v>
      </c>
      <c r="AY147">
        <v>549</v>
      </c>
      <c r="AZ147">
        <v>651.34090879044095</v>
      </c>
      <c r="BA147">
        <v>0.78060246734857286</v>
      </c>
      <c r="BB147">
        <v>446</v>
      </c>
      <c r="BC147">
        <v>571.35356171099784</v>
      </c>
      <c r="BD147">
        <v>0.82429555001063826</v>
      </c>
      <c r="BE147">
        <v>1356</v>
      </c>
      <c r="BF147">
        <v>1645.0410292552219</v>
      </c>
      <c r="BG147">
        <v>0.82841707289653677</v>
      </c>
      <c r="BH147">
        <v>1385</v>
      </c>
      <c r="BI147">
        <v>1671.863177755846</v>
      </c>
      <c r="BJ147">
        <v>0.91845809352635144</v>
      </c>
      <c r="BK147">
        <v>197</v>
      </c>
      <c r="BL147">
        <v>214.48991672949731</v>
      </c>
      <c r="BM147">
        <v>0.95947164839281363</v>
      </c>
      <c r="BN147">
        <v>219</v>
      </c>
      <c r="BO147">
        <v>228.2506214402909</v>
      </c>
      <c r="BP147">
        <v>0.55178415186808083</v>
      </c>
      <c r="BQ147">
        <v>7</v>
      </c>
      <c r="BR147">
        <v>12.68612006398028</v>
      </c>
      <c r="BS147">
        <v>0.56826622399466253</v>
      </c>
      <c r="BT147">
        <v>8</v>
      </c>
      <c r="BU147">
        <v>14.077908667109419</v>
      </c>
    </row>
    <row r="148" spans="1:73" hidden="1" x14ac:dyDescent="0.45">
      <c r="A148" s="1">
        <v>556</v>
      </c>
      <c r="B148" s="20" t="s">
        <v>527</v>
      </c>
      <c r="C148" t="s">
        <v>520</v>
      </c>
      <c r="D148">
        <v>1.1117811805887841</v>
      </c>
      <c r="E148">
        <v>157</v>
      </c>
      <c r="F148">
        <v>141.2148386221603</v>
      </c>
      <c r="G148">
        <v>92</v>
      </c>
      <c r="H148">
        <f>(Table1[[#This Row],[xWins]]*3+Table1[[#This Row],[xDraws]])/Table1[[#This Row],[Matches]]</f>
        <v>1.5349438980669599</v>
      </c>
      <c r="I148">
        <f>Table1[[#This Row],[Wins]]*3+Table1[[#This Row],[Draws]]</f>
        <v>157</v>
      </c>
      <c r="J148">
        <f>Table1[[#This Row],[xWins]]*3+Table1[[#This Row],[xDraws]]</f>
        <v>141.2148386221603</v>
      </c>
      <c r="K148">
        <v>1.0794869806366389</v>
      </c>
      <c r="L148">
        <v>1.2656818563970511</v>
      </c>
      <c r="M148">
        <v>0.66433792789714274</v>
      </c>
      <c r="N148">
        <v>42</v>
      </c>
      <c r="O148">
        <v>31</v>
      </c>
      <c r="P148">
        <v>19</v>
      </c>
      <c r="Q148">
        <v>38.907370587489673</v>
      </c>
      <c r="R148">
        <v>24.492726859691299</v>
      </c>
      <c r="S148">
        <v>28.599902552819032</v>
      </c>
      <c r="T148">
        <v>61</v>
      </c>
      <c r="U148">
        <v>21.79613840308896</v>
      </c>
      <c r="V148">
        <v>36.244943310078469</v>
      </c>
      <c r="W148">
        <v>2.9589182868325712</v>
      </c>
      <c r="X148">
        <v>1.279333570765522</v>
      </c>
      <c r="Y148">
        <v>0.97259218289895133</v>
      </c>
      <c r="Z148">
        <f>Table1[[#This Row],[xGoalsF]]/Table1[[#This Row],[Matches]]</f>
        <v>1.4103810509774077</v>
      </c>
      <c r="AA148">
        <f>Table1[[#This Row],[xGoalsA]]/Table1[[#This Row],[Matches]]</f>
        <v>1.1734665031177456</v>
      </c>
      <c r="AB148">
        <v>166</v>
      </c>
      <c r="AC148">
        <v>129.7550566899215</v>
      </c>
      <c r="AD148">
        <v>105</v>
      </c>
      <c r="AE148">
        <v>107.9589182868326</v>
      </c>
      <c r="AF148">
        <f>Table1[[#This Row],[SHGoalsF]]/Table1[[#This Row],[xSHGoalsF]]</f>
        <v>1.3297400902559937</v>
      </c>
      <c r="AG148">
        <v>97</v>
      </c>
      <c r="AH148">
        <v>72.946586111670996</v>
      </c>
      <c r="AI148">
        <f>Table1[[#This Row],[SHGoalsA]]/Table1[[#This Row],[xSHGoalsA]]</f>
        <v>0.89025719854458585</v>
      </c>
      <c r="AJ148">
        <v>-54</v>
      </c>
      <c r="AK148">
        <v>-60.656628318513476</v>
      </c>
      <c r="AL148">
        <f>Table1[[#This Row],[HTGoalsF]]/Table1[[#This Row],[xHTGoalsF]]</f>
        <v>1.2146075980862099</v>
      </c>
      <c r="AM148">
        <v>69</v>
      </c>
      <c r="AN148">
        <v>56.808470578250528</v>
      </c>
      <c r="AO148">
        <f>Table1[[#This Row],[HTGoalsA]]/Table1[[#This Row],[xHTGoalsA]]</f>
        <v>1.0781719031818009</v>
      </c>
      <c r="AP148">
        <v>51</v>
      </c>
      <c r="AQ148">
        <v>47.302289968319087</v>
      </c>
      <c r="AR148">
        <v>0.96118787240195147</v>
      </c>
      <c r="AS148">
        <v>1054</v>
      </c>
      <c r="AT148">
        <v>1096.5598196387109</v>
      </c>
      <c r="AU148">
        <v>1.057251311821797</v>
      </c>
      <c r="AV148">
        <v>1042</v>
      </c>
      <c r="AW148">
        <v>985.57456335001655</v>
      </c>
      <c r="AX148">
        <v>0.93714492861656196</v>
      </c>
      <c r="AY148">
        <v>441</v>
      </c>
      <c r="AZ148">
        <v>470.57822811997272</v>
      </c>
      <c r="BA148">
        <v>0.98342286113398025</v>
      </c>
      <c r="BB148">
        <v>408</v>
      </c>
      <c r="BC148">
        <v>414.87748162528692</v>
      </c>
      <c r="BD148">
        <v>0.75621988149277986</v>
      </c>
      <c r="BE148">
        <v>902</v>
      </c>
      <c r="BF148">
        <v>1192.774776324909</v>
      </c>
      <c r="BG148">
        <v>0.77862089761224607</v>
      </c>
      <c r="BH148">
        <v>943</v>
      </c>
      <c r="BI148">
        <v>1211.115708417082</v>
      </c>
      <c r="BJ148">
        <v>0.67505944940719775</v>
      </c>
      <c r="BK148">
        <v>105</v>
      </c>
      <c r="BL148">
        <v>155.54185648716651</v>
      </c>
      <c r="BM148">
        <v>0.80992457899564951</v>
      </c>
      <c r="BN148">
        <v>134</v>
      </c>
      <c r="BO148">
        <v>165.44750397150219</v>
      </c>
      <c r="BP148">
        <v>0.43027766909132148</v>
      </c>
      <c r="BQ148">
        <v>4</v>
      </c>
      <c r="BR148">
        <v>9.2963225547990174</v>
      </c>
      <c r="BS148">
        <v>0.39400254745650348</v>
      </c>
      <c r="BT148">
        <v>4</v>
      </c>
      <c r="BU148">
        <v>10.152218623514321</v>
      </c>
    </row>
    <row r="149" spans="1:73" hidden="1" x14ac:dyDescent="0.45">
      <c r="A149" s="1">
        <v>378</v>
      </c>
      <c r="B149" s="20" t="s">
        <v>411</v>
      </c>
      <c r="C149" t="s">
        <v>396</v>
      </c>
      <c r="D149">
        <v>0.99189870927469359</v>
      </c>
      <c r="E149">
        <v>70</v>
      </c>
      <c r="F149">
        <v>70.571722037208943</v>
      </c>
      <c r="G149">
        <v>46</v>
      </c>
      <c r="H149">
        <f>(Table1[[#This Row],[xWins]]*3+Table1[[#This Row],[xDraws]])/Table1[[#This Row],[Matches]]</f>
        <v>1.5341678703741077</v>
      </c>
      <c r="I149">
        <f>Table1[[#This Row],[Wins]]*3+Table1[[#This Row],[Draws]]</f>
        <v>70</v>
      </c>
      <c r="J149">
        <f>Table1[[#This Row],[xWins]]*3+Table1[[#This Row],[xDraws]]</f>
        <v>70.571722037208957</v>
      </c>
      <c r="K149">
        <v>0.92809300404206263</v>
      </c>
      <c r="L149">
        <v>1.2915831199146559</v>
      </c>
      <c r="M149">
        <v>0.84403060293972798</v>
      </c>
      <c r="N149">
        <v>18</v>
      </c>
      <c r="O149">
        <v>16</v>
      </c>
      <c r="P149">
        <v>12</v>
      </c>
      <c r="Q149">
        <v>19.394607998989091</v>
      </c>
      <c r="R149">
        <v>12.38789804024168</v>
      </c>
      <c r="S149">
        <v>14.217493960769239</v>
      </c>
      <c r="T149">
        <v>23</v>
      </c>
      <c r="U149">
        <v>11.08710377848575</v>
      </c>
      <c r="V149">
        <v>4.4426990281878602</v>
      </c>
      <c r="W149">
        <v>7.4701971933263849</v>
      </c>
      <c r="X149">
        <v>1.0688179177460919</v>
      </c>
      <c r="Y149">
        <v>0.86029232010652201</v>
      </c>
      <c r="Z149">
        <f>Table1[[#This Row],[xGoalsF]]/Table1[[#This Row],[Matches]]</f>
        <v>1.4034195863437422</v>
      </c>
      <c r="AA149">
        <f>Table1[[#This Row],[xGoalsA]]/Table1[[#This Row],[Matches]]</f>
        <v>1.1623955911592692</v>
      </c>
      <c r="AB149">
        <v>69</v>
      </c>
      <c r="AC149">
        <v>64.55730097181214</v>
      </c>
      <c r="AD149">
        <v>46</v>
      </c>
      <c r="AE149">
        <v>53.470197193326378</v>
      </c>
      <c r="AF149">
        <f>Table1[[#This Row],[SHGoalsF]]/Table1[[#This Row],[xSHGoalsF]]</f>
        <v>1.1021430688499816</v>
      </c>
      <c r="AG149">
        <v>40</v>
      </c>
      <c r="AH149">
        <v>36.29292886788059</v>
      </c>
      <c r="AI149">
        <f>Table1[[#This Row],[SHGoalsA]]/Table1[[#This Row],[xSHGoalsA]]</f>
        <v>0.89949636918001685</v>
      </c>
      <c r="AJ149">
        <v>-27</v>
      </c>
      <c r="AK149">
        <v>-30.016797093481621</v>
      </c>
      <c r="AL149">
        <f>Table1[[#This Row],[HTGoalsF]]/Table1[[#This Row],[xHTGoalsF]]</f>
        <v>1.0260266845257859</v>
      </c>
      <c r="AM149">
        <v>29</v>
      </c>
      <c r="AN149">
        <v>28.264372103931549</v>
      </c>
      <c r="AO149">
        <f>Table1[[#This Row],[HTGoalsA]]/Table1[[#This Row],[xHTGoalsA]]</f>
        <v>0.81011707978860403</v>
      </c>
      <c r="AP149">
        <v>19</v>
      </c>
      <c r="AQ149">
        <v>23.453400099844771</v>
      </c>
      <c r="AR149">
        <v>1.1181462244780469</v>
      </c>
      <c r="AS149">
        <v>609</v>
      </c>
      <c r="AT149">
        <v>544.65148356091117</v>
      </c>
      <c r="AU149">
        <v>1.0185669124770249</v>
      </c>
      <c r="AV149">
        <v>501</v>
      </c>
      <c r="AW149">
        <v>491.86753846306652</v>
      </c>
      <c r="AX149">
        <v>0.92391726525682394</v>
      </c>
      <c r="AY149">
        <v>216</v>
      </c>
      <c r="AZ149">
        <v>233.78716701430821</v>
      </c>
      <c r="BA149">
        <v>0.93401605512456298</v>
      </c>
      <c r="BB149">
        <v>193</v>
      </c>
      <c r="BC149">
        <v>206.6345636577532</v>
      </c>
      <c r="BD149">
        <v>0.92444871261898465</v>
      </c>
      <c r="BE149">
        <v>549</v>
      </c>
      <c r="BF149">
        <v>593.86745041233303</v>
      </c>
      <c r="BG149">
        <v>0.8797858825531657</v>
      </c>
      <c r="BH149">
        <v>531</v>
      </c>
      <c r="BI149">
        <v>603.55594529321343</v>
      </c>
      <c r="BJ149">
        <v>0.93265431874513671</v>
      </c>
      <c r="BK149">
        <v>72</v>
      </c>
      <c r="BL149">
        <v>77.199020637007521</v>
      </c>
      <c r="BM149">
        <v>0.92305840281387841</v>
      </c>
      <c r="BN149">
        <v>76</v>
      </c>
      <c r="BO149">
        <v>82.334985271050414</v>
      </c>
      <c r="BP149">
        <v>0.43668860320102709</v>
      </c>
      <c r="BQ149">
        <v>2</v>
      </c>
      <c r="BR149">
        <v>4.5799225932152652</v>
      </c>
      <c r="BS149">
        <v>0.5874728923001602</v>
      </c>
      <c r="BT149">
        <v>3</v>
      </c>
      <c r="BU149">
        <v>5.1066186020157609</v>
      </c>
    </row>
    <row r="150" spans="1:73" hidden="1" x14ac:dyDescent="0.45">
      <c r="A150" s="1">
        <v>656</v>
      </c>
      <c r="B150" s="20" t="s">
        <v>286</v>
      </c>
      <c r="C150" s="24" t="s">
        <v>535</v>
      </c>
      <c r="D150">
        <v>0.96273281209100581</v>
      </c>
      <c r="E150">
        <v>112</v>
      </c>
      <c r="F150">
        <v>116.33549682049561</v>
      </c>
      <c r="G150">
        <v>76</v>
      </c>
      <c r="H150">
        <f>(Table1[[#This Row],[xWins]]*3+Table1[[#This Row],[xDraws]])/Table1[[#This Row],[Matches]]</f>
        <v>1.5307302213223106</v>
      </c>
      <c r="I150">
        <f>Table1[[#This Row],[Wins]]*3+Table1[[#This Row],[Draws]]</f>
        <v>112</v>
      </c>
      <c r="J150">
        <f>Table1[[#This Row],[xWins]]*3+Table1[[#This Row],[xDraws]]</f>
        <v>116.33549682049561</v>
      </c>
      <c r="K150">
        <v>0.89452075638343809</v>
      </c>
      <c r="L150">
        <v>1.248302247466677</v>
      </c>
      <c r="M150">
        <v>0.89815555260926228</v>
      </c>
      <c r="N150">
        <v>28</v>
      </c>
      <c r="O150">
        <v>28</v>
      </c>
      <c r="P150">
        <v>20</v>
      </c>
      <c r="Q150">
        <v>31.3016772391112</v>
      </c>
      <c r="R150">
        <v>22.43046510316201</v>
      </c>
      <c r="S150">
        <v>22.26785765772679</v>
      </c>
      <c r="T150">
        <v>23</v>
      </c>
      <c r="U150">
        <v>18.790403243304031</v>
      </c>
      <c r="V150">
        <v>-8.5477761023840628</v>
      </c>
      <c r="W150">
        <v>12.757372859080039</v>
      </c>
      <c r="X150">
        <v>0.9197751805333757</v>
      </c>
      <c r="Y150">
        <v>0.85462904775458914</v>
      </c>
      <c r="Z150">
        <f>Table1[[#This Row],[xGoalsF]]/Table1[[#This Row],[Matches]]</f>
        <v>1.4019444223997908</v>
      </c>
      <c r="AA150">
        <f>Table1[[#This Row],[xGoalsA]]/Table1[[#This Row],[Matches]]</f>
        <v>1.1547022744615794</v>
      </c>
      <c r="AB150">
        <v>98</v>
      </c>
      <c r="AC150">
        <v>106.54777610238411</v>
      </c>
      <c r="AD150">
        <v>75</v>
      </c>
      <c r="AE150">
        <v>87.757372859080036</v>
      </c>
      <c r="AF150">
        <f>Table1[[#This Row],[SHGoalsF]]/Table1[[#This Row],[xSHGoalsF]]</f>
        <v>0.93619304922511282</v>
      </c>
      <c r="AG150">
        <v>56</v>
      </c>
      <c r="AH150">
        <v>59.8167226795277</v>
      </c>
      <c r="AI150">
        <f>Table1[[#This Row],[SHGoalsA]]/Table1[[#This Row],[xSHGoalsA]]</f>
        <v>0.7118937977154095</v>
      </c>
      <c r="AJ150">
        <v>-35</v>
      </c>
      <c r="AK150">
        <v>-49.164636793186091</v>
      </c>
      <c r="AL150">
        <f>Table1[[#This Row],[HTGoalsF]]/Table1[[#This Row],[xHTGoalsF]]</f>
        <v>0.89875996631091604</v>
      </c>
      <c r="AM150">
        <v>42</v>
      </c>
      <c r="AN150">
        <v>46.731053422856363</v>
      </c>
      <c r="AO150">
        <f>Table1[[#This Row],[HTGoalsA]]/Table1[[#This Row],[xHTGoalsA]]</f>
        <v>1.0364644769342934</v>
      </c>
      <c r="AP150">
        <v>40</v>
      </c>
      <c r="AQ150">
        <v>38.592736065893938</v>
      </c>
      <c r="AR150">
        <v>1.066859622189003</v>
      </c>
      <c r="AS150">
        <v>961</v>
      </c>
      <c r="AT150">
        <v>900.77455366452205</v>
      </c>
      <c r="AU150">
        <v>1.016441736636841</v>
      </c>
      <c r="AV150">
        <v>822</v>
      </c>
      <c r="AW150">
        <v>808.70350987337315</v>
      </c>
      <c r="AX150">
        <v>0.81643952248026208</v>
      </c>
      <c r="AY150">
        <v>317</v>
      </c>
      <c r="AZ150">
        <v>388.2712574190254</v>
      </c>
      <c r="BA150">
        <v>0.81136580359751009</v>
      </c>
      <c r="BB150">
        <v>277</v>
      </c>
      <c r="BC150">
        <v>341.3996483112935</v>
      </c>
      <c r="BD150">
        <v>1.136210356275942</v>
      </c>
      <c r="BE150">
        <v>1122</v>
      </c>
      <c r="BF150">
        <v>987.49319947890797</v>
      </c>
      <c r="BG150">
        <v>1.2246874953511251</v>
      </c>
      <c r="BH150">
        <v>1229</v>
      </c>
      <c r="BI150">
        <v>1003.521310265064</v>
      </c>
      <c r="BJ150">
        <v>1.247089236351673</v>
      </c>
      <c r="BK150">
        <v>160</v>
      </c>
      <c r="BL150">
        <v>128.29875788846979</v>
      </c>
      <c r="BM150">
        <v>1.4688467444907869</v>
      </c>
      <c r="BN150">
        <v>201</v>
      </c>
      <c r="BO150">
        <v>136.8420502369577</v>
      </c>
      <c r="BP150">
        <v>0.91613303609570984</v>
      </c>
      <c r="BQ150">
        <v>7</v>
      </c>
      <c r="BR150">
        <v>7.6408116771249137</v>
      </c>
      <c r="BS150">
        <v>1.891163101572823</v>
      </c>
      <c r="BT150">
        <v>16</v>
      </c>
      <c r="BU150">
        <v>8.4604019540637623</v>
      </c>
    </row>
    <row r="151" spans="1:73" hidden="1" x14ac:dyDescent="0.45">
      <c r="A151" s="1">
        <v>446</v>
      </c>
      <c r="B151" s="20" t="s">
        <v>464</v>
      </c>
      <c r="C151" s="24" t="s">
        <v>456</v>
      </c>
      <c r="D151">
        <v>1.0139404834677119</v>
      </c>
      <c r="E151">
        <v>194</v>
      </c>
      <c r="F151">
        <v>191.3327292510437</v>
      </c>
      <c r="G151">
        <v>125</v>
      </c>
      <c r="H151">
        <f>(Table1[[#This Row],[xWins]]*3+Table1[[#This Row],[xDraws]])/Table1[[#This Row],[Matches]]</f>
        <v>1.5306618340083493</v>
      </c>
      <c r="I151">
        <f>Table1[[#This Row],[Wins]]*3+Table1[[#This Row],[Draws]]</f>
        <v>194</v>
      </c>
      <c r="J151">
        <f>Table1[[#This Row],[xWins]]*3+Table1[[#This Row],[xDraws]]</f>
        <v>191.33272925104367</v>
      </c>
      <c r="K151">
        <v>0.98256289405816366</v>
      </c>
      <c r="L151">
        <v>1.166923250306988</v>
      </c>
      <c r="M151">
        <v>0.88578638879728666</v>
      </c>
      <c r="N151">
        <v>52</v>
      </c>
      <c r="O151">
        <v>38</v>
      </c>
      <c r="P151">
        <v>35</v>
      </c>
      <c r="Q151">
        <v>52.922820833616598</v>
      </c>
      <c r="R151">
        <v>32.564266750193873</v>
      </c>
      <c r="S151">
        <v>39.512912416189543</v>
      </c>
      <c r="T151">
        <v>37</v>
      </c>
      <c r="U151">
        <v>28.594718151206681</v>
      </c>
      <c r="V151">
        <v>-1.1926919502283231</v>
      </c>
      <c r="W151">
        <v>9.5979737990216449</v>
      </c>
      <c r="X151">
        <v>0.99323075243912362</v>
      </c>
      <c r="Y151">
        <v>0.93497218456338138</v>
      </c>
      <c r="Z151">
        <f>Table1[[#This Row],[xGoalsF]]/Table1[[#This Row],[Matches]]</f>
        <v>1.4095415356018264</v>
      </c>
      <c r="AA151">
        <f>Table1[[#This Row],[xGoalsA]]/Table1[[#This Row],[Matches]]</f>
        <v>1.1807837903921727</v>
      </c>
      <c r="AB151">
        <v>175</v>
      </c>
      <c r="AC151">
        <v>176.19269195022829</v>
      </c>
      <c r="AD151">
        <v>138</v>
      </c>
      <c r="AE151">
        <v>147.59797379902159</v>
      </c>
      <c r="AF151">
        <f>Table1[[#This Row],[SHGoalsF]]/Table1[[#This Row],[xSHGoalsF]]</f>
        <v>0.86984975466013958</v>
      </c>
      <c r="AG151">
        <v>86</v>
      </c>
      <c r="AH151">
        <v>98.867648739639179</v>
      </c>
      <c r="AI151">
        <f>Table1[[#This Row],[SHGoalsA]]/Table1[[#This Row],[xSHGoalsA]]</f>
        <v>0.95367308453357336</v>
      </c>
      <c r="AJ151">
        <v>-79</v>
      </c>
      <c r="AK151">
        <v>-82.837611002346435</v>
      </c>
      <c r="AL151">
        <f>Table1[[#This Row],[HTGoalsF]]/Table1[[#This Row],[xHTGoalsF]]</f>
        <v>1.1509854544486313</v>
      </c>
      <c r="AM151">
        <v>89</v>
      </c>
      <c r="AN151">
        <v>77.325043210589143</v>
      </c>
      <c r="AO151">
        <f>Table1[[#This Row],[HTGoalsA]]/Table1[[#This Row],[xHTGoalsA]]</f>
        <v>0.91105110367030018</v>
      </c>
      <c r="AP151">
        <v>59</v>
      </c>
      <c r="AQ151">
        <v>64.76036279667521</v>
      </c>
      <c r="AR151">
        <v>0.96322841670441817</v>
      </c>
      <c r="AS151">
        <v>1427</v>
      </c>
      <c r="AT151">
        <v>1481.476226461763</v>
      </c>
      <c r="AU151">
        <v>0.90171651363713701</v>
      </c>
      <c r="AV151">
        <v>1214</v>
      </c>
      <c r="AW151">
        <v>1346.321134902194</v>
      </c>
      <c r="AX151">
        <v>0.93189916798019923</v>
      </c>
      <c r="AY151">
        <v>594</v>
      </c>
      <c r="AZ151">
        <v>637.40801624218341</v>
      </c>
      <c r="BA151">
        <v>0.87223528392441951</v>
      </c>
      <c r="BB151">
        <v>495</v>
      </c>
      <c r="BC151">
        <v>567.50742502970388</v>
      </c>
      <c r="BD151">
        <v>0.88653848734059515</v>
      </c>
      <c r="BE151">
        <v>1436</v>
      </c>
      <c r="BF151">
        <v>1619.7830331175569</v>
      </c>
      <c r="BG151">
        <v>0.81085282303888684</v>
      </c>
      <c r="BH151">
        <v>1333</v>
      </c>
      <c r="BI151">
        <v>1643.9481520261929</v>
      </c>
      <c r="BJ151">
        <v>1.099650803563651</v>
      </c>
      <c r="BK151">
        <v>233</v>
      </c>
      <c r="BL151">
        <v>211.88544512941209</v>
      </c>
      <c r="BM151">
        <v>0.85098543399369586</v>
      </c>
      <c r="BN151">
        <v>190</v>
      </c>
      <c r="BO151">
        <v>223.27056658105801</v>
      </c>
      <c r="BP151">
        <v>1.037775845585091</v>
      </c>
      <c r="BQ151">
        <v>13</v>
      </c>
      <c r="BR151">
        <v>12.5267899183669</v>
      </c>
      <c r="BS151">
        <v>0.6552240669154854</v>
      </c>
      <c r="BT151">
        <v>9</v>
      </c>
      <c r="BU151">
        <v>13.7357591920702</v>
      </c>
    </row>
    <row r="152" spans="1:73" hidden="1" x14ac:dyDescent="0.45">
      <c r="A152" s="1">
        <v>280</v>
      </c>
      <c r="B152" s="20" t="s">
        <v>145</v>
      </c>
      <c r="C152" t="s">
        <v>350</v>
      </c>
      <c r="D152">
        <v>1.399704636295805</v>
      </c>
      <c r="E152">
        <v>77</v>
      </c>
      <c r="F152">
        <v>55.011606022663237</v>
      </c>
      <c r="G152">
        <v>36</v>
      </c>
      <c r="H152">
        <f>(Table1[[#This Row],[xWins]]*3+Table1[[#This Row],[xDraws]])/Table1[[#This Row],[Matches]]</f>
        <v>1.5281001672962011</v>
      </c>
      <c r="I152">
        <f>Table1[[#This Row],[Wins]]*3+Table1[[#This Row],[Draws]]</f>
        <v>77</v>
      </c>
      <c r="J152">
        <f>Table1[[#This Row],[xWins]]*3+Table1[[#This Row],[xDraws]]</f>
        <v>55.011606022663244</v>
      </c>
      <c r="K152">
        <v>1.504744903094307</v>
      </c>
      <c r="L152">
        <v>0.87368124871996844</v>
      </c>
      <c r="M152">
        <v>0.43258733601445187</v>
      </c>
      <c r="N152">
        <v>23</v>
      </c>
      <c r="O152">
        <v>8</v>
      </c>
      <c r="P152">
        <v>5</v>
      </c>
      <c r="Q152">
        <v>15.28498282513107</v>
      </c>
      <c r="R152">
        <v>9.1566575472700258</v>
      </c>
      <c r="S152">
        <v>11.5583596275989</v>
      </c>
      <c r="T152">
        <v>25</v>
      </c>
      <c r="U152">
        <v>7.9928552498205008</v>
      </c>
      <c r="V152">
        <v>9.2785331823955275</v>
      </c>
      <c r="W152">
        <v>7.7286115677839717</v>
      </c>
      <c r="X152">
        <v>1.182931089429281</v>
      </c>
      <c r="Y152">
        <v>0.81912326929875945</v>
      </c>
      <c r="Z152">
        <f>Table1[[#This Row],[xGoalsF]]/Table1[[#This Row],[Matches]]</f>
        <v>1.4089296338223465</v>
      </c>
      <c r="AA152">
        <f>Table1[[#This Row],[xGoalsA]]/Table1[[#This Row],[Matches]]</f>
        <v>1.1869058768828882</v>
      </c>
      <c r="AB152">
        <v>60</v>
      </c>
      <c r="AC152">
        <v>50.721466817604473</v>
      </c>
      <c r="AD152">
        <v>35</v>
      </c>
      <c r="AE152">
        <v>42.728611567783972</v>
      </c>
      <c r="AF152">
        <f>Table1[[#This Row],[SHGoalsF]]/Table1[[#This Row],[xSHGoalsF]]</f>
        <v>1.0193897881657363</v>
      </c>
      <c r="AG152">
        <v>29</v>
      </c>
      <c r="AH152">
        <v>28.448391711066531</v>
      </c>
      <c r="AI152">
        <f>Table1[[#This Row],[SHGoalsA]]/Table1[[#This Row],[xSHGoalsA]]</f>
        <v>0.87638904158193387</v>
      </c>
      <c r="AJ152">
        <v>-21</v>
      </c>
      <c r="AK152">
        <v>-23.961960959819582</v>
      </c>
      <c r="AL152">
        <f>Table1[[#This Row],[HTGoalsF]]/Table1[[#This Row],[xHTGoalsF]]</f>
        <v>1.3918149986797461</v>
      </c>
      <c r="AM152">
        <v>31</v>
      </c>
      <c r="AN152">
        <v>22.273075106537949</v>
      </c>
      <c r="AO152">
        <f>Table1[[#This Row],[HTGoalsA]]/Table1[[#This Row],[xHTGoalsA]]</f>
        <v>0.74600419075626268</v>
      </c>
      <c r="AP152">
        <v>14</v>
      </c>
      <c r="AQ152">
        <v>18.76665060796439</v>
      </c>
      <c r="AR152">
        <v>0.79269284841934395</v>
      </c>
      <c r="AS152">
        <v>338</v>
      </c>
      <c r="AT152">
        <v>426.3946630450663</v>
      </c>
      <c r="AU152">
        <v>0.87629063072279945</v>
      </c>
      <c r="AV152">
        <v>339</v>
      </c>
      <c r="AW152">
        <v>386.8579534170978</v>
      </c>
      <c r="AX152">
        <v>0.76159781169121232</v>
      </c>
      <c r="AY152">
        <v>140</v>
      </c>
      <c r="AZ152">
        <v>183.82405759427601</v>
      </c>
      <c r="BA152">
        <v>0.78165284004376201</v>
      </c>
      <c r="BB152">
        <v>128</v>
      </c>
      <c r="BC152">
        <v>163.75556185893689</v>
      </c>
      <c r="BD152">
        <v>0.82513214709035376</v>
      </c>
      <c r="BE152">
        <v>385</v>
      </c>
      <c r="BF152">
        <v>466.59192876876438</v>
      </c>
      <c r="BG152">
        <v>0.89349370732270283</v>
      </c>
      <c r="BH152">
        <v>423</v>
      </c>
      <c r="BI152">
        <v>473.42247240609299</v>
      </c>
      <c r="BJ152">
        <v>0.83824844595239656</v>
      </c>
      <c r="BK152">
        <v>51</v>
      </c>
      <c r="BL152">
        <v>60.841150671093807</v>
      </c>
      <c r="BM152">
        <v>0.87345989033599325</v>
      </c>
      <c r="BN152">
        <v>56</v>
      </c>
      <c r="BO152">
        <v>64.112846645377743</v>
      </c>
      <c r="BP152">
        <v>0</v>
      </c>
      <c r="BQ152">
        <v>0</v>
      </c>
      <c r="BR152">
        <v>3.5660050931756939</v>
      </c>
      <c r="BS152">
        <v>0.99666911890852072</v>
      </c>
      <c r="BT152">
        <v>4</v>
      </c>
      <c r="BU152">
        <v>4.0133680517567436</v>
      </c>
    </row>
    <row r="153" spans="1:73" hidden="1" x14ac:dyDescent="0.45">
      <c r="A153" s="1">
        <v>262</v>
      </c>
      <c r="B153" s="20" t="s">
        <v>335</v>
      </c>
      <c r="C153" s="24" t="s">
        <v>320</v>
      </c>
      <c r="D153">
        <v>0.86595724105643646</v>
      </c>
      <c r="E153">
        <v>137</v>
      </c>
      <c r="F153">
        <v>158.20642579634179</v>
      </c>
      <c r="G153">
        <v>104</v>
      </c>
      <c r="H153">
        <f>(Table1[[#This Row],[xWins]]*3+Table1[[#This Row],[xDraws]])/Table1[[#This Row],[Matches]]</f>
        <v>1.5212156326571329</v>
      </c>
      <c r="I153">
        <f>Table1[[#This Row],[Wins]]*3+Table1[[#This Row],[Draws]]</f>
        <v>137</v>
      </c>
      <c r="J153">
        <f>Table1[[#This Row],[xWins]]*3+Table1[[#This Row],[xDraws]]</f>
        <v>158.20642579634182</v>
      </c>
      <c r="K153">
        <v>0.80184220602705403</v>
      </c>
      <c r="L153">
        <v>1.129055828308926</v>
      </c>
      <c r="M153">
        <v>1.143854789414315</v>
      </c>
      <c r="N153">
        <v>34</v>
      </c>
      <c r="O153">
        <v>35</v>
      </c>
      <c r="P153">
        <v>35</v>
      </c>
      <c r="Q153">
        <v>42.40235765146646</v>
      </c>
      <c r="R153">
        <v>30.99935284194245</v>
      </c>
      <c r="S153">
        <v>30.59828950659109</v>
      </c>
      <c r="T153">
        <v>20</v>
      </c>
      <c r="U153">
        <v>25.446613701063299</v>
      </c>
      <c r="V153">
        <v>-17.055894884528069</v>
      </c>
      <c r="W153">
        <v>11.60928118346477</v>
      </c>
      <c r="X153">
        <v>0.88322350906813807</v>
      </c>
      <c r="Y153">
        <v>0.90374471127304612</v>
      </c>
      <c r="Z153">
        <f>Table1[[#This Row],[xGoalsF]]/Table1[[#This Row],[Matches]]</f>
        <v>1.404383604658924</v>
      </c>
      <c r="AA153">
        <f>Table1[[#This Row],[xGoalsA]]/Table1[[#This Row],[Matches]]</f>
        <v>1.1597046267640847</v>
      </c>
      <c r="AB153">
        <v>129</v>
      </c>
      <c r="AC153">
        <v>146.0558948845281</v>
      </c>
      <c r="AD153">
        <v>109</v>
      </c>
      <c r="AE153">
        <v>120.6092811834648</v>
      </c>
      <c r="AF153">
        <f>Table1[[#This Row],[SHGoalsF]]/Table1[[#This Row],[xSHGoalsF]]</f>
        <v>0.81519795696333064</v>
      </c>
      <c r="AG153">
        <v>67</v>
      </c>
      <c r="AH153">
        <v>82.188625998990091</v>
      </c>
      <c r="AI153">
        <f>Table1[[#This Row],[SHGoalsA]]/Table1[[#This Row],[xSHGoalsA]]</f>
        <v>0.87109946063824262</v>
      </c>
      <c r="AJ153">
        <v>-59</v>
      </c>
      <c r="AK153">
        <v>-67.730497682516656</v>
      </c>
      <c r="AL153">
        <f>Table1[[#This Row],[HTGoalsF]]/Table1[[#This Row],[xHTGoalsF]]</f>
        <v>0.97076328895659436</v>
      </c>
      <c r="AM153">
        <v>62</v>
      </c>
      <c r="AN153">
        <v>63.867268885537968</v>
      </c>
      <c r="AO153">
        <f>Table1[[#This Row],[HTGoalsA]]/Table1[[#This Row],[xHTGoalsA]]</f>
        <v>0.94555881753791671</v>
      </c>
      <c r="AP153">
        <v>50</v>
      </c>
      <c r="AQ153">
        <v>52.878783500948117</v>
      </c>
      <c r="AR153">
        <v>1.087511918402702</v>
      </c>
      <c r="AS153">
        <v>1341</v>
      </c>
      <c r="AT153">
        <v>1233.0899342874441</v>
      </c>
      <c r="AU153">
        <v>0.98998228388194254</v>
      </c>
      <c r="AV153">
        <v>1100</v>
      </c>
      <c r="AW153">
        <v>1111.1309948766491</v>
      </c>
      <c r="AX153">
        <v>0.85915997963211943</v>
      </c>
      <c r="AY153">
        <v>456</v>
      </c>
      <c r="AZ153">
        <v>530.75097864224654</v>
      </c>
      <c r="BA153">
        <v>0.80707444642145409</v>
      </c>
      <c r="BB153">
        <v>378</v>
      </c>
      <c r="BC153">
        <v>468.35828054777551</v>
      </c>
      <c r="BD153">
        <v>1.0314044591767071</v>
      </c>
      <c r="BE153">
        <v>1392</v>
      </c>
      <c r="BF153">
        <v>1349.6160382233841</v>
      </c>
      <c r="BG153">
        <v>0.88987708053506309</v>
      </c>
      <c r="BH153">
        <v>1222</v>
      </c>
      <c r="BI153">
        <v>1373.2233661588839</v>
      </c>
      <c r="BJ153">
        <v>1.008608419420767</v>
      </c>
      <c r="BK153">
        <v>177</v>
      </c>
      <c r="BL153">
        <v>175.4893143779716</v>
      </c>
      <c r="BM153">
        <v>0.87296942691701152</v>
      </c>
      <c r="BN153">
        <v>164</v>
      </c>
      <c r="BO153">
        <v>187.8645402040988</v>
      </c>
      <c r="BP153">
        <v>1.2384098465450799</v>
      </c>
      <c r="BQ153">
        <v>13</v>
      </c>
      <c r="BR153">
        <v>10.497332556154531</v>
      </c>
      <c r="BS153">
        <v>0.42742189458555552</v>
      </c>
      <c r="BT153">
        <v>5</v>
      </c>
      <c r="BU153">
        <v>11.69804369719569</v>
      </c>
    </row>
    <row r="154" spans="1:73" hidden="1" x14ac:dyDescent="0.45">
      <c r="A154" s="1">
        <v>278</v>
      </c>
      <c r="B154" s="20" t="s">
        <v>352</v>
      </c>
      <c r="C154" t="s">
        <v>350</v>
      </c>
      <c r="D154">
        <v>1.0252223778603149</v>
      </c>
      <c r="E154">
        <v>187</v>
      </c>
      <c r="F154">
        <v>182.39945209767791</v>
      </c>
      <c r="G154">
        <v>120</v>
      </c>
      <c r="H154">
        <f>(Table1[[#This Row],[xWins]]*3+Table1[[#This Row],[xDraws]])/Table1[[#This Row],[Matches]]</f>
        <v>1.5199954341473159</v>
      </c>
      <c r="I154">
        <f>Table1[[#This Row],[Wins]]*3+Table1[[#This Row],[Draws]]</f>
        <v>187</v>
      </c>
      <c r="J154">
        <f>Table1[[#This Row],[xWins]]*3+Table1[[#This Row],[xDraws]]</f>
        <v>182.39945209767791</v>
      </c>
      <c r="K154">
        <v>1.073319367347991</v>
      </c>
      <c r="L154">
        <v>0.76733272778552009</v>
      </c>
      <c r="M154">
        <v>1.0726842496719819</v>
      </c>
      <c r="N154">
        <v>55</v>
      </c>
      <c r="O154">
        <v>22</v>
      </c>
      <c r="P154">
        <v>43</v>
      </c>
      <c r="Q154">
        <v>51.242902786611069</v>
      </c>
      <c r="R154">
        <v>28.67074373784471</v>
      </c>
      <c r="S154">
        <v>40.086353475544222</v>
      </c>
      <c r="T154">
        <v>35</v>
      </c>
      <c r="U154">
        <v>25.01422129173454</v>
      </c>
      <c r="V154">
        <v>9.7921903066070968</v>
      </c>
      <c r="W154">
        <v>0.19358840165836</v>
      </c>
      <c r="X154">
        <v>1.05686263778653</v>
      </c>
      <c r="Y154">
        <v>0.99868480411571936</v>
      </c>
      <c r="Z154">
        <f>Table1[[#This Row],[xGoalsF]]/Table1[[#This Row],[Matches]]</f>
        <v>1.4350650807782741</v>
      </c>
      <c r="AA154">
        <f>Table1[[#This Row],[xGoalsA]]/Table1[[#This Row],[Matches]]</f>
        <v>1.2266132366804865</v>
      </c>
      <c r="AB154">
        <v>182</v>
      </c>
      <c r="AC154">
        <v>172.2078096933929</v>
      </c>
      <c r="AD154">
        <v>147</v>
      </c>
      <c r="AE154">
        <v>147.19358840165839</v>
      </c>
      <c r="AF154">
        <f>Table1[[#This Row],[SHGoalsF]]/Table1[[#This Row],[xSHGoalsF]]</f>
        <v>1.1088160249962058</v>
      </c>
      <c r="AG154">
        <v>107</v>
      </c>
      <c r="AH154">
        <v>96.499326838612504</v>
      </c>
      <c r="AI154">
        <f>Table1[[#This Row],[SHGoalsA]]/Table1[[#This Row],[xSHGoalsA]]</f>
        <v>1.0274542610994748</v>
      </c>
      <c r="AJ154">
        <v>-85</v>
      </c>
      <c r="AK154">
        <v>-82.728743476173662</v>
      </c>
      <c r="AL154">
        <f>Table1[[#This Row],[HTGoalsF]]/Table1[[#This Row],[xHTGoalsF]]</f>
        <v>0.99064196206204036</v>
      </c>
      <c r="AM154">
        <v>75</v>
      </c>
      <c r="AN154">
        <v>75.708482854780399</v>
      </c>
      <c r="AO154">
        <f>Table1[[#This Row],[HTGoalsA]]/Table1[[#This Row],[xHTGoalsA]]</f>
        <v>0.96176451012433484</v>
      </c>
      <c r="AP154">
        <v>62</v>
      </c>
      <c r="AQ154">
        <v>64.464844925484698</v>
      </c>
      <c r="AR154">
        <v>0.79675300930647075</v>
      </c>
      <c r="AS154">
        <v>1145</v>
      </c>
      <c r="AT154">
        <v>1437.082742864892</v>
      </c>
      <c r="AU154">
        <v>0.79107235799229891</v>
      </c>
      <c r="AV154">
        <v>1040</v>
      </c>
      <c r="AW154">
        <v>1314.6711416380001</v>
      </c>
      <c r="AX154">
        <v>0.83949272146145082</v>
      </c>
      <c r="AY154">
        <v>516</v>
      </c>
      <c r="AZ154">
        <v>614.65690744966696</v>
      </c>
      <c r="BA154">
        <v>0.76075534143914358</v>
      </c>
      <c r="BB154">
        <v>420</v>
      </c>
      <c r="BC154">
        <v>552.08288016154245</v>
      </c>
      <c r="BD154">
        <v>0.91731499271940597</v>
      </c>
      <c r="BE154">
        <v>1421</v>
      </c>
      <c r="BF154">
        <v>1549.0862040610559</v>
      </c>
      <c r="BG154">
        <v>0.88285958059384984</v>
      </c>
      <c r="BH154">
        <v>1389</v>
      </c>
      <c r="BI154">
        <v>1573.2966267021741</v>
      </c>
      <c r="BJ154">
        <v>0.99377135423973895</v>
      </c>
      <c r="BK154">
        <v>203</v>
      </c>
      <c r="BL154">
        <v>204.27234004475841</v>
      </c>
      <c r="BM154">
        <v>0.98845537320638932</v>
      </c>
      <c r="BN154">
        <v>212</v>
      </c>
      <c r="BO154">
        <v>214.47604590615589</v>
      </c>
      <c r="BP154">
        <v>0.66498832355200166</v>
      </c>
      <c r="BQ154">
        <v>8</v>
      </c>
      <c r="BR154">
        <v>12.03028642257717</v>
      </c>
      <c r="BS154">
        <v>1.012234726772151</v>
      </c>
      <c r="BT154">
        <v>13</v>
      </c>
      <c r="BU154">
        <v>12.842870982558409</v>
      </c>
    </row>
    <row r="155" spans="1:73" hidden="1" x14ac:dyDescent="0.45">
      <c r="A155" s="1">
        <v>644</v>
      </c>
      <c r="B155" s="20" t="s">
        <v>274</v>
      </c>
      <c r="C155" s="24" t="s">
        <v>535</v>
      </c>
      <c r="D155">
        <v>0.96971829470185911</v>
      </c>
      <c r="E155">
        <v>56</v>
      </c>
      <c r="F155">
        <v>57.748730023926441</v>
      </c>
      <c r="G155">
        <v>38</v>
      </c>
      <c r="H155">
        <f>(Table1[[#This Row],[xWins]]*3+Table1[[#This Row],[xDraws]])/Table1[[#This Row],[Matches]]</f>
        <v>1.5197034216822747</v>
      </c>
      <c r="I155">
        <f>Table1[[#This Row],[Wins]]*3+Table1[[#This Row],[Draws]]</f>
        <v>56</v>
      </c>
      <c r="J155">
        <f>Table1[[#This Row],[xWins]]*3+Table1[[#This Row],[xDraws]]</f>
        <v>57.748730023926434</v>
      </c>
      <c r="K155">
        <v>0.90026226314470148</v>
      </c>
      <c r="L155">
        <v>1.2617547977424459</v>
      </c>
      <c r="M155">
        <v>0.88079979256949548</v>
      </c>
      <c r="N155">
        <v>14</v>
      </c>
      <c r="O155">
        <v>14</v>
      </c>
      <c r="P155">
        <v>10</v>
      </c>
      <c r="Q155">
        <v>15.55102393284449</v>
      </c>
      <c r="R155">
        <v>11.09565822539296</v>
      </c>
      <c r="S155">
        <v>11.353317841762539</v>
      </c>
      <c r="T155">
        <v>2</v>
      </c>
      <c r="U155">
        <v>8.5780014053354279</v>
      </c>
      <c r="V155">
        <v>-8.9238389211224671</v>
      </c>
      <c r="W155">
        <v>2.3458375157870388</v>
      </c>
      <c r="X155">
        <v>0.83138337839735077</v>
      </c>
      <c r="Y155">
        <v>0.94710129186415914</v>
      </c>
      <c r="Z155">
        <f>Table1[[#This Row],[xGoalsF]]/Table1[[#This Row],[Matches]]</f>
        <v>1.3927326031874334</v>
      </c>
      <c r="AA155">
        <f>Table1[[#This Row],[xGoalsA]]/Table1[[#This Row],[Matches]]</f>
        <v>1.1669957240996589</v>
      </c>
      <c r="AB155">
        <v>44</v>
      </c>
      <c r="AC155">
        <v>52.923838921122467</v>
      </c>
      <c r="AD155">
        <v>42</v>
      </c>
      <c r="AE155">
        <v>44.345837515787039</v>
      </c>
      <c r="AF155">
        <f>Table1[[#This Row],[SHGoalsF]]/Table1[[#This Row],[xSHGoalsF]]</f>
        <v>0.77229658783321098</v>
      </c>
      <c r="AG155">
        <v>23</v>
      </c>
      <c r="AH155">
        <v>29.781304698664801</v>
      </c>
      <c r="AI155">
        <f>Table1[[#This Row],[SHGoalsA]]/Table1[[#This Row],[xSHGoalsA]]</f>
        <v>1.0435210483652879</v>
      </c>
      <c r="AJ155">
        <v>-26</v>
      </c>
      <c r="AK155">
        <v>-24.91564500853136</v>
      </c>
      <c r="AL155">
        <f>Table1[[#This Row],[HTGoalsF]]/Table1[[#This Row],[xHTGoalsF]]</f>
        <v>0.90742006895776606</v>
      </c>
      <c r="AM155">
        <v>21</v>
      </c>
      <c r="AN155">
        <v>23.14253422245767</v>
      </c>
      <c r="AO155">
        <f>Table1[[#This Row],[HTGoalsA]]/Table1[[#This Row],[xHTGoalsA]]</f>
        <v>0.82346070395469495</v>
      </c>
      <c r="AP155">
        <v>16</v>
      </c>
      <c r="AQ155">
        <v>19.430192507255679</v>
      </c>
      <c r="AR155">
        <v>1.0425877266673</v>
      </c>
      <c r="AS155">
        <v>467</v>
      </c>
      <c r="AT155">
        <v>447.92393777048977</v>
      </c>
      <c r="AU155">
        <v>1.3094821242353021</v>
      </c>
      <c r="AV155">
        <v>533</v>
      </c>
      <c r="AW155">
        <v>407.03113859706627</v>
      </c>
      <c r="AX155">
        <v>0.69561292679325271</v>
      </c>
      <c r="AY155">
        <v>134</v>
      </c>
      <c r="AZ155">
        <v>192.63586807929889</v>
      </c>
      <c r="BA155">
        <v>1.038193394624672</v>
      </c>
      <c r="BB155">
        <v>178</v>
      </c>
      <c r="BC155">
        <v>171.451678388255</v>
      </c>
      <c r="BD155">
        <v>1.1746996984220339</v>
      </c>
      <c r="BE155">
        <v>580</v>
      </c>
      <c r="BF155">
        <v>493.74321009795938</v>
      </c>
      <c r="BG155">
        <v>1.2458977940641589</v>
      </c>
      <c r="BH155">
        <v>624</v>
      </c>
      <c r="BI155">
        <v>500.84365103857499</v>
      </c>
      <c r="BJ155">
        <v>1.4766493436815751</v>
      </c>
      <c r="BK155">
        <v>95</v>
      </c>
      <c r="BL155">
        <v>64.33484049987554</v>
      </c>
      <c r="BM155">
        <v>1.536493408141457</v>
      </c>
      <c r="BN155">
        <v>105</v>
      </c>
      <c r="BO155">
        <v>68.337423020257575</v>
      </c>
      <c r="BP155">
        <v>1.0448564013992501</v>
      </c>
      <c r="BQ155">
        <v>4</v>
      </c>
      <c r="BR155">
        <v>3.8282772586197331</v>
      </c>
      <c r="BS155">
        <v>0.46989512138787409</v>
      </c>
      <c r="BT155">
        <v>2</v>
      </c>
      <c r="BU155">
        <v>4.2562689182488942</v>
      </c>
    </row>
    <row r="156" spans="1:73" hidden="1" x14ac:dyDescent="0.45">
      <c r="A156" s="1">
        <v>36</v>
      </c>
      <c r="B156" s="20" t="s">
        <v>101</v>
      </c>
      <c r="C156" s="24" t="s">
        <v>98</v>
      </c>
      <c r="D156">
        <v>1.0032441971971089</v>
      </c>
      <c r="E156">
        <v>96</v>
      </c>
      <c r="F156">
        <v>95.689564184081405</v>
      </c>
      <c r="G156">
        <v>63</v>
      </c>
      <c r="H156">
        <f>(Table1[[#This Row],[xWins]]*3+Table1[[#This Row],[xDraws]])/Table1[[#This Row],[Matches]]</f>
        <v>1.5188819711758954</v>
      </c>
      <c r="I156">
        <f>Table1[[#This Row],[Wins]]*3+Table1[[#This Row],[Draws]]</f>
        <v>96</v>
      </c>
      <c r="J156">
        <f>Table1[[#This Row],[xWins]]*3+Table1[[#This Row],[xDraws]]</f>
        <v>95.689564184081405</v>
      </c>
      <c r="K156">
        <v>0.97685396632266686</v>
      </c>
      <c r="L156">
        <v>1.1362635110795389</v>
      </c>
      <c r="M156">
        <v>0.92490960356333107</v>
      </c>
      <c r="N156">
        <v>26</v>
      </c>
      <c r="O156">
        <v>18</v>
      </c>
      <c r="P156">
        <v>19</v>
      </c>
      <c r="Q156">
        <v>26.61605613157932</v>
      </c>
      <c r="R156">
        <v>15.84139578934343</v>
      </c>
      <c r="S156">
        <v>20.542548079077239</v>
      </c>
      <c r="T156">
        <v>23</v>
      </c>
      <c r="U156">
        <v>12.667426876208349</v>
      </c>
      <c r="V156">
        <v>6.0957550494493802</v>
      </c>
      <c r="W156">
        <v>4.236818074342267</v>
      </c>
      <c r="X156">
        <v>1.068565399243196</v>
      </c>
      <c r="Y156">
        <v>0.94442556521429399</v>
      </c>
      <c r="Z156">
        <f>Table1[[#This Row],[xGoalsF]]/Table1[[#This Row],[Matches]]</f>
        <v>1.4111784912785812</v>
      </c>
      <c r="AA156">
        <f>Table1[[#This Row],[xGoalsA]]/Table1[[#This Row],[Matches]]</f>
        <v>1.2101082234022582</v>
      </c>
      <c r="AB156">
        <v>95</v>
      </c>
      <c r="AC156">
        <v>88.90424495055062</v>
      </c>
      <c r="AD156">
        <v>72</v>
      </c>
      <c r="AE156">
        <v>76.236818074342267</v>
      </c>
      <c r="AF156">
        <f>Table1[[#This Row],[SHGoalsF]]/Table1[[#This Row],[xSHGoalsF]]</f>
        <v>1.2804516677161699</v>
      </c>
      <c r="AG156">
        <v>64</v>
      </c>
      <c r="AH156">
        <v>49.98236295334069</v>
      </c>
      <c r="AI156">
        <f>Table1[[#This Row],[SHGoalsA]]/Table1[[#This Row],[xSHGoalsA]]</f>
        <v>0.86547931317401727</v>
      </c>
      <c r="AJ156">
        <v>-37</v>
      </c>
      <c r="AK156">
        <v>-42.750877388747718</v>
      </c>
      <c r="AL156">
        <f>Table1[[#This Row],[HTGoalsF]]/Table1[[#This Row],[xHTGoalsF]]</f>
        <v>0.79646713903048671</v>
      </c>
      <c r="AM156">
        <v>31</v>
      </c>
      <c r="AN156">
        <v>38.92188199720993</v>
      </c>
      <c r="AO156">
        <f>Table1[[#This Row],[HTGoalsA]]/Table1[[#This Row],[xHTGoalsA]]</f>
        <v>1.0452147762137318</v>
      </c>
      <c r="AP156">
        <v>35</v>
      </c>
      <c r="AQ156">
        <v>33.485940685594542</v>
      </c>
      <c r="AR156">
        <v>0.9102373913449171</v>
      </c>
      <c r="AS156">
        <v>680</v>
      </c>
      <c r="AT156">
        <v>747.05786255964404</v>
      </c>
      <c r="AU156">
        <v>0.90032685085657549</v>
      </c>
      <c r="AV156">
        <v>618</v>
      </c>
      <c r="AW156">
        <v>686.41738210076892</v>
      </c>
      <c r="AX156">
        <v>0.91304564881915606</v>
      </c>
      <c r="AY156">
        <v>292</v>
      </c>
      <c r="AZ156">
        <v>319.80876353514662</v>
      </c>
      <c r="BA156">
        <v>0.79218141135533227</v>
      </c>
      <c r="BB156">
        <v>229</v>
      </c>
      <c r="BC156">
        <v>289.0752000961586</v>
      </c>
      <c r="BD156">
        <v>1.051852011847509</v>
      </c>
      <c r="BE156">
        <v>861</v>
      </c>
      <c r="BF156">
        <v>818.55621351877244</v>
      </c>
      <c r="BG156">
        <v>0.98386993965808989</v>
      </c>
      <c r="BH156">
        <v>814</v>
      </c>
      <c r="BI156">
        <v>827.34512681917863</v>
      </c>
      <c r="BJ156">
        <v>1.0343878635718859</v>
      </c>
      <c r="BK156">
        <v>111</v>
      </c>
      <c r="BL156">
        <v>107.3098437337629</v>
      </c>
      <c r="BM156">
        <v>1.033202256869648</v>
      </c>
      <c r="BN156">
        <v>116</v>
      </c>
      <c r="BO156">
        <v>112.2723060550137</v>
      </c>
      <c r="BP156">
        <v>0.79453691583847497</v>
      </c>
      <c r="BQ156">
        <v>5</v>
      </c>
      <c r="BR156">
        <v>6.292973806916824</v>
      </c>
      <c r="BS156">
        <v>1.017445629135231</v>
      </c>
      <c r="BT156">
        <v>7</v>
      </c>
      <c r="BU156">
        <v>6.8799745161317274</v>
      </c>
    </row>
    <row r="157" spans="1:73" hidden="1" x14ac:dyDescent="0.45">
      <c r="A157" s="1">
        <v>383</v>
      </c>
      <c r="B157" s="20" t="s">
        <v>415</v>
      </c>
      <c r="C157" t="s">
        <v>396</v>
      </c>
      <c r="D157">
        <v>0.98155863302025581</v>
      </c>
      <c r="E157">
        <v>274</v>
      </c>
      <c r="F157">
        <v>279.14786828057538</v>
      </c>
      <c r="G157">
        <v>184</v>
      </c>
      <c r="H157">
        <f>(Table1[[#This Row],[xWins]]*3+Table1[[#This Row],[xDraws]])/Table1[[#This Row],[Matches]]</f>
        <v>1.5171079797857359</v>
      </c>
      <c r="I157">
        <f>Table1[[#This Row],[Wins]]*3+Table1[[#This Row],[Draws]]</f>
        <v>274</v>
      </c>
      <c r="J157">
        <f>Table1[[#This Row],[xWins]]*3+Table1[[#This Row],[xDraws]]</f>
        <v>279.14786828057538</v>
      </c>
      <c r="K157">
        <v>0.96930704596864004</v>
      </c>
      <c r="L157">
        <v>1.0375457176698739</v>
      </c>
      <c r="M157">
        <v>1.008020221300596</v>
      </c>
      <c r="N157">
        <v>74</v>
      </c>
      <c r="O157">
        <v>52</v>
      </c>
      <c r="P157">
        <v>58</v>
      </c>
      <c r="Q157">
        <v>76.343198275269856</v>
      </c>
      <c r="R157">
        <v>50.118273454765841</v>
      </c>
      <c r="S157">
        <v>57.538528269964317</v>
      </c>
      <c r="T157">
        <v>46</v>
      </c>
      <c r="U157">
        <v>39.749977350231397</v>
      </c>
      <c r="V157">
        <v>-8.7029652105024979</v>
      </c>
      <c r="W157">
        <v>14.95298786027109</v>
      </c>
      <c r="X157">
        <v>0.96596455108239376</v>
      </c>
      <c r="Y157">
        <v>0.93075813394188278</v>
      </c>
      <c r="Z157">
        <f>Table1[[#This Row],[xGoalsF]]/Table1[[#This Row],[Matches]]</f>
        <v>1.3896900283179483</v>
      </c>
      <c r="AA157">
        <f>Table1[[#This Row],[xGoalsA]]/Table1[[#This Row],[Matches]]</f>
        <v>1.1736575427188647</v>
      </c>
      <c r="AB157">
        <v>247</v>
      </c>
      <c r="AC157">
        <v>255.7029652105025</v>
      </c>
      <c r="AD157">
        <v>201</v>
      </c>
      <c r="AE157">
        <v>215.95298786027109</v>
      </c>
      <c r="AF157">
        <f>Table1[[#This Row],[SHGoalsF]]/Table1[[#This Row],[xSHGoalsF]]</f>
        <v>1.0227418822828214</v>
      </c>
      <c r="AG157">
        <v>147</v>
      </c>
      <c r="AH157">
        <v>143.73128014654799</v>
      </c>
      <c r="AI157">
        <f>Table1[[#This Row],[SHGoalsA]]/Table1[[#This Row],[xSHGoalsA]]</f>
        <v>0.88938857759308898</v>
      </c>
      <c r="AJ157">
        <v>-108</v>
      </c>
      <c r="AK157">
        <v>-121.431737174178</v>
      </c>
      <c r="AL157">
        <f>Table1[[#This Row],[HTGoalsF]]/Table1[[#This Row],[xHTGoalsF]]</f>
        <v>0.89308292487411733</v>
      </c>
      <c r="AM157">
        <v>100</v>
      </c>
      <c r="AN157">
        <v>111.9716850639545</v>
      </c>
      <c r="AO157">
        <f>Table1[[#This Row],[HTGoalsA]]/Table1[[#This Row],[xHTGoalsA]]</f>
        <v>0.98390572834097123</v>
      </c>
      <c r="AP157">
        <v>93</v>
      </c>
      <c r="AQ157">
        <v>94.52125068609314</v>
      </c>
      <c r="AR157">
        <v>0.87111621576527409</v>
      </c>
      <c r="AS157">
        <v>1889</v>
      </c>
      <c r="AT157">
        <v>2168.4821907953078</v>
      </c>
      <c r="AU157">
        <v>0.80654205747304686</v>
      </c>
      <c r="AV157">
        <v>1593</v>
      </c>
      <c r="AW157">
        <v>1975.0984902027069</v>
      </c>
      <c r="AX157">
        <v>0.87810590141835332</v>
      </c>
      <c r="AY157">
        <v>821</v>
      </c>
      <c r="AZ157">
        <v>934.96695406998913</v>
      </c>
      <c r="BA157">
        <v>0.81963582634209731</v>
      </c>
      <c r="BB157">
        <v>685</v>
      </c>
      <c r="BC157">
        <v>835.73701634913232</v>
      </c>
      <c r="BD157">
        <v>0.79829363544620913</v>
      </c>
      <c r="BE157">
        <v>1906</v>
      </c>
      <c r="BF157">
        <v>2387.5926292893901</v>
      </c>
      <c r="BG157">
        <v>0.83658292770632248</v>
      </c>
      <c r="BH157">
        <v>2028</v>
      </c>
      <c r="BI157">
        <v>2424.1470066335341</v>
      </c>
      <c r="BJ157">
        <v>0.78869285483821283</v>
      </c>
      <c r="BK157">
        <v>246</v>
      </c>
      <c r="BL157">
        <v>311.90849326315089</v>
      </c>
      <c r="BM157">
        <v>0.92537711174500936</v>
      </c>
      <c r="BN157">
        <v>304</v>
      </c>
      <c r="BO157">
        <v>328.51471701816649</v>
      </c>
      <c r="BP157">
        <v>0.75317442573590665</v>
      </c>
      <c r="BQ157">
        <v>14</v>
      </c>
      <c r="BR157">
        <v>18.58799173421346</v>
      </c>
      <c r="BS157">
        <v>1.3772667474799729</v>
      </c>
      <c r="BT157">
        <v>28</v>
      </c>
      <c r="BU157">
        <v>20.330121271883211</v>
      </c>
    </row>
    <row r="158" spans="1:73" hidden="1" x14ac:dyDescent="0.45">
      <c r="A158" s="1">
        <v>661</v>
      </c>
      <c r="B158" s="20" t="s">
        <v>289</v>
      </c>
      <c r="C158" s="24" t="s">
        <v>535</v>
      </c>
      <c r="D158">
        <v>0.96181789970400433</v>
      </c>
      <c r="E158">
        <v>105</v>
      </c>
      <c r="F158">
        <v>109.16827398649301</v>
      </c>
      <c r="G158">
        <v>72</v>
      </c>
      <c r="H158">
        <f>(Table1[[#This Row],[xWins]]*3+Table1[[#This Row],[xDraws]])/Table1[[#This Row],[Matches]]</f>
        <v>1.5162260275901807</v>
      </c>
      <c r="I158">
        <f>Table1[[#This Row],[Wins]]*3+Table1[[#This Row],[Draws]]</f>
        <v>105</v>
      </c>
      <c r="J158">
        <f>Table1[[#This Row],[xWins]]*3+Table1[[#This Row],[xDraws]]</f>
        <v>109.16827398649301</v>
      </c>
      <c r="K158">
        <v>0.98366559144453269</v>
      </c>
      <c r="L158">
        <v>0.86857570166107456</v>
      </c>
      <c r="M158">
        <v>1.147059768858145</v>
      </c>
      <c r="N158">
        <v>29</v>
      </c>
      <c r="O158">
        <v>18</v>
      </c>
      <c r="P158">
        <v>25</v>
      </c>
      <c r="Q158">
        <v>29.48156390975608</v>
      </c>
      <c r="R158">
        <v>20.72358225722477</v>
      </c>
      <c r="S158">
        <v>21.79485383301915</v>
      </c>
      <c r="T158">
        <v>14</v>
      </c>
      <c r="U158">
        <v>15.682745050228061</v>
      </c>
      <c r="V158">
        <v>-6.3669953068899616</v>
      </c>
      <c r="W158">
        <v>4.6842502566618984</v>
      </c>
      <c r="X158">
        <v>0.93656285826409624</v>
      </c>
      <c r="Y158">
        <v>0.94468569725226559</v>
      </c>
      <c r="Z158">
        <f>Table1[[#This Row],[xGoalsF]]/Table1[[#This Row],[Matches]]</f>
        <v>1.3939860459290279</v>
      </c>
      <c r="AA158">
        <f>Table1[[#This Row],[xGoalsA]]/Table1[[#This Row],[Matches]]</f>
        <v>1.1761701424536375</v>
      </c>
      <c r="AB158">
        <v>94</v>
      </c>
      <c r="AC158">
        <v>100.36699530689</v>
      </c>
      <c r="AD158">
        <v>80</v>
      </c>
      <c r="AE158">
        <v>84.684250256661898</v>
      </c>
      <c r="AF158">
        <f>Table1[[#This Row],[SHGoalsF]]/Table1[[#This Row],[xSHGoalsF]]</f>
        <v>0.88741204599403378</v>
      </c>
      <c r="AG158">
        <v>50</v>
      </c>
      <c r="AH158">
        <v>56.343611995927489</v>
      </c>
      <c r="AI158">
        <f>Table1[[#This Row],[SHGoalsA]]/Table1[[#This Row],[xSHGoalsA]]</f>
        <v>0.99043956420573143</v>
      </c>
      <c r="AJ158">
        <v>-47</v>
      </c>
      <c r="AK158">
        <v>-47.453677840193073</v>
      </c>
      <c r="AL158">
        <f>Table1[[#This Row],[HTGoalsF]]/Table1[[#This Row],[xHTGoalsF]]</f>
        <v>0.99946884339176512</v>
      </c>
      <c r="AM158">
        <v>44</v>
      </c>
      <c r="AN158">
        <v>44.023383310962473</v>
      </c>
      <c r="AO158">
        <f>Table1[[#This Row],[HTGoalsA]]/Table1[[#This Row],[xHTGoalsA]]</f>
        <v>0.88636832200308979</v>
      </c>
      <c r="AP158">
        <v>33</v>
      </c>
      <c r="AQ158">
        <v>37.230572416468831</v>
      </c>
      <c r="AR158">
        <v>1.076891515021339</v>
      </c>
      <c r="AS158">
        <v>913</v>
      </c>
      <c r="AT158">
        <v>847.8105614769454</v>
      </c>
      <c r="AU158">
        <v>1.067943636697845</v>
      </c>
      <c r="AV158">
        <v>826</v>
      </c>
      <c r="AW158">
        <v>773.44905818629945</v>
      </c>
      <c r="AX158">
        <v>0.86856142839631179</v>
      </c>
      <c r="AY158">
        <v>318</v>
      </c>
      <c r="AZ158">
        <v>366.12263635416849</v>
      </c>
      <c r="BA158">
        <v>0.86853778101681933</v>
      </c>
      <c r="BB158">
        <v>285</v>
      </c>
      <c r="BC158">
        <v>328.13771171398349</v>
      </c>
      <c r="BD158">
        <v>1.150786112589594</v>
      </c>
      <c r="BE158">
        <v>1075</v>
      </c>
      <c r="BF158">
        <v>934.14405008846188</v>
      </c>
      <c r="BG158">
        <v>1.175664689772695</v>
      </c>
      <c r="BH158">
        <v>1112</v>
      </c>
      <c r="BI158">
        <v>945.84791877605528</v>
      </c>
      <c r="BJ158">
        <v>1.3448548081426439</v>
      </c>
      <c r="BK158">
        <v>163</v>
      </c>
      <c r="BL158">
        <v>121.2026748263751</v>
      </c>
      <c r="BM158">
        <v>1.4647322587757889</v>
      </c>
      <c r="BN158">
        <v>188</v>
      </c>
      <c r="BO158">
        <v>128.35110230802789</v>
      </c>
      <c r="BP158">
        <v>2.210763841270099</v>
      </c>
      <c r="BQ158">
        <v>16</v>
      </c>
      <c r="BR158">
        <v>7.2373175738245692</v>
      </c>
      <c r="BS158">
        <v>1.6450907650733151</v>
      </c>
      <c r="BT158">
        <v>13</v>
      </c>
      <c r="BU158">
        <v>7.9022995423724476</v>
      </c>
    </row>
    <row r="159" spans="1:73" hidden="1" x14ac:dyDescent="0.45">
      <c r="A159" s="1">
        <v>654</v>
      </c>
      <c r="B159" s="20" t="s">
        <v>553</v>
      </c>
      <c r="C159" s="24" t="s">
        <v>535</v>
      </c>
      <c r="D159">
        <v>1.052484286388542</v>
      </c>
      <c r="E159">
        <v>67</v>
      </c>
      <c r="F159">
        <v>63.658907659231147</v>
      </c>
      <c r="G159">
        <v>42</v>
      </c>
      <c r="H159">
        <f>(Table1[[#This Row],[xWins]]*3+Table1[[#This Row],[xDraws]])/Table1[[#This Row],[Matches]]</f>
        <v>1.5156882776007417</v>
      </c>
      <c r="I159">
        <f>Table1[[#This Row],[Wins]]*3+Table1[[#This Row],[Draws]]</f>
        <v>67</v>
      </c>
      <c r="J159">
        <f>Table1[[#This Row],[xWins]]*3+Table1[[#This Row],[xDraws]]</f>
        <v>63.658907659231147</v>
      </c>
      <c r="K159">
        <v>1.0485798036307199</v>
      </c>
      <c r="L159">
        <v>1.069019045445043</v>
      </c>
      <c r="M159">
        <v>0.86797040280314086</v>
      </c>
      <c r="N159">
        <v>18</v>
      </c>
      <c r="O159">
        <v>13</v>
      </c>
      <c r="P159">
        <v>11</v>
      </c>
      <c r="Q159">
        <v>17.166075426662609</v>
      </c>
      <c r="R159">
        <v>12.16068137924332</v>
      </c>
      <c r="S159">
        <v>12.673243194094081</v>
      </c>
      <c r="T159">
        <v>11</v>
      </c>
      <c r="U159">
        <v>9.4478813889050315</v>
      </c>
      <c r="V159">
        <v>0.38756093626329152</v>
      </c>
      <c r="W159">
        <v>1.164557674831677</v>
      </c>
      <c r="X159">
        <v>1.0066122642642781</v>
      </c>
      <c r="Y159">
        <v>0.97631306514473459</v>
      </c>
      <c r="Z159">
        <f>Table1[[#This Row],[xGoalsF]]/Table1[[#This Row],[Matches]]</f>
        <v>1.3955342634223027</v>
      </c>
      <c r="AA159">
        <f>Table1[[#This Row],[xGoalsA]]/Table1[[#This Row],[Matches]]</f>
        <v>1.1705847065436115</v>
      </c>
      <c r="AB159">
        <v>59</v>
      </c>
      <c r="AC159">
        <v>58.612439063736709</v>
      </c>
      <c r="AD159">
        <v>48</v>
      </c>
      <c r="AE159">
        <v>49.164557674831677</v>
      </c>
      <c r="AF159">
        <f>Table1[[#This Row],[SHGoalsF]]/Table1[[#This Row],[xSHGoalsF]]</f>
        <v>1.1250067023476855</v>
      </c>
      <c r="AG159">
        <v>37</v>
      </c>
      <c r="AH159">
        <v>32.888692949817717</v>
      </c>
      <c r="AI159">
        <f>Table1[[#This Row],[SHGoalsA]]/Table1[[#This Row],[xSHGoalsA]]</f>
        <v>0.79614212664019002</v>
      </c>
      <c r="AJ159">
        <v>-22</v>
      </c>
      <c r="AK159">
        <v>-27.633257007567849</v>
      </c>
      <c r="AL159">
        <f>Table1[[#This Row],[HTGoalsF]]/Table1[[#This Row],[xHTGoalsF]]</f>
        <v>0.85524090863639457</v>
      </c>
      <c r="AM159">
        <v>22</v>
      </c>
      <c r="AN159">
        <v>25.723746113918988</v>
      </c>
      <c r="AO159">
        <f>Table1[[#This Row],[HTGoalsA]]/Table1[[#This Row],[xHTGoalsA]]</f>
        <v>1.2075443282221392</v>
      </c>
      <c r="AP159">
        <v>26</v>
      </c>
      <c r="AQ159">
        <v>21.531300667263832</v>
      </c>
      <c r="AR159">
        <v>0.89231751748892962</v>
      </c>
      <c r="AS159">
        <v>442</v>
      </c>
      <c r="AT159">
        <v>495.33937341478179</v>
      </c>
      <c r="AU159">
        <v>0.78422228282665918</v>
      </c>
      <c r="AV159">
        <v>353</v>
      </c>
      <c r="AW159">
        <v>450.12748009103109</v>
      </c>
      <c r="AX159">
        <v>0.91723124594765404</v>
      </c>
      <c r="AY159">
        <v>196</v>
      </c>
      <c r="AZ159">
        <v>213.68657126099001</v>
      </c>
      <c r="BA159">
        <v>0.80959015004758184</v>
      </c>
      <c r="BB159">
        <v>154</v>
      </c>
      <c r="BC159">
        <v>190.21970560159241</v>
      </c>
      <c r="BD159">
        <v>1.0894691006322199</v>
      </c>
      <c r="BE159">
        <v>593</v>
      </c>
      <c r="BF159">
        <v>544.30180686710742</v>
      </c>
      <c r="BG159">
        <v>1.0795423702373921</v>
      </c>
      <c r="BH159">
        <v>597</v>
      </c>
      <c r="BI159">
        <v>553.0121062952993</v>
      </c>
      <c r="BJ159">
        <v>1.217664689754707</v>
      </c>
      <c r="BK159">
        <v>86</v>
      </c>
      <c r="BL159">
        <v>70.62699667945887</v>
      </c>
      <c r="BM159">
        <v>1.186118173894138</v>
      </c>
      <c r="BN159">
        <v>89</v>
      </c>
      <c r="BO159">
        <v>75.034682006266365</v>
      </c>
      <c r="BP159">
        <v>0.94003926863717102</v>
      </c>
      <c r="BQ159">
        <v>4</v>
      </c>
      <c r="BR159">
        <v>4.2551413897836738</v>
      </c>
      <c r="BS159">
        <v>1.080460928619883</v>
      </c>
      <c r="BT159">
        <v>5</v>
      </c>
      <c r="BU159">
        <v>4.6276546125427291</v>
      </c>
    </row>
    <row r="160" spans="1:73" hidden="1" x14ac:dyDescent="0.45">
      <c r="A160" s="1">
        <v>109</v>
      </c>
      <c r="B160" s="21" t="s">
        <v>177</v>
      </c>
      <c r="C160" s="25" t="s">
        <v>160</v>
      </c>
      <c r="D160">
        <v>1.0258185920908489</v>
      </c>
      <c r="E160">
        <v>500</v>
      </c>
      <c r="F160">
        <v>487.41561505615499</v>
      </c>
      <c r="G160">
        <v>341</v>
      </c>
      <c r="H160">
        <f>(Table1[[#This Row],[xWins]]*3+Table1[[#This Row],[xDraws]])/Table1[[#This Row],[Matches]]</f>
        <v>1.4293713051500143</v>
      </c>
      <c r="I160">
        <f>Table1[[#This Row],[Wins]]*3+Table1[[#This Row],[Draws]]</f>
        <v>500</v>
      </c>
      <c r="J160">
        <f>Table1[[#This Row],[xWins]]*3+Table1[[#This Row],[xDraws]]</f>
        <v>487.41561505615488</v>
      </c>
      <c r="K160">
        <v>1.0272733057197581</v>
      </c>
      <c r="L160">
        <v>1.019153854245997</v>
      </c>
      <c r="M160">
        <v>0.95586482460960676</v>
      </c>
      <c r="N160">
        <v>137</v>
      </c>
      <c r="O160">
        <v>89</v>
      </c>
      <c r="P160">
        <v>115</v>
      </c>
      <c r="Q160">
        <v>133.36275676316839</v>
      </c>
      <c r="R160">
        <v>87.327344766649688</v>
      </c>
      <c r="S160">
        <v>120.30989847018191</v>
      </c>
      <c r="T160">
        <v>61</v>
      </c>
      <c r="U160">
        <v>20.143032669674991</v>
      </c>
      <c r="V160">
        <v>43.886485356394928</v>
      </c>
      <c r="W160">
        <v>-3.029518026069923</v>
      </c>
      <c r="X160">
        <v>1.0949690583930261</v>
      </c>
      <c r="Y160">
        <v>1.006854570949036</v>
      </c>
      <c r="Z160">
        <f>Table1[[#This Row],[xGoalsF]]/Table1[[#This Row],[Matches]]</f>
        <v>1.3551715971953229</v>
      </c>
      <c r="AA160">
        <f>Table1[[#This Row],[xGoalsA]]/Table1[[#This Row],[Matches]]</f>
        <v>1.2961011201581527</v>
      </c>
      <c r="AB160">
        <v>506</v>
      </c>
      <c r="AC160">
        <v>462.11351464360507</v>
      </c>
      <c r="AD160">
        <v>445</v>
      </c>
      <c r="AE160">
        <v>441.97048197393008</v>
      </c>
      <c r="AF160">
        <f>Table1[[#This Row],[SHGoalsF]]/Table1[[#This Row],[xSHGoalsF]]</f>
        <v>1.0466784384606094</v>
      </c>
      <c r="AG160">
        <v>272</v>
      </c>
      <c r="AH160">
        <v>259.86968872697997</v>
      </c>
      <c r="AI160">
        <f>Table1[[#This Row],[SHGoalsA]]/Table1[[#This Row],[xSHGoalsA]]</f>
        <v>0.95520813815864136</v>
      </c>
      <c r="AJ160">
        <v>-237</v>
      </c>
      <c r="AK160">
        <v>-248.11346400049089</v>
      </c>
      <c r="AL160">
        <f>Table1[[#This Row],[HTGoalsF]]/Table1[[#This Row],[xHTGoalsF]]</f>
        <v>1.15701925109183</v>
      </c>
      <c r="AM160">
        <v>234</v>
      </c>
      <c r="AN160">
        <v>202.2438259166251</v>
      </c>
      <c r="AO160">
        <f>Table1[[#This Row],[HTGoalsA]]/Table1[[#This Row],[xHTGoalsA]]</f>
        <v>1.0729557391030256</v>
      </c>
      <c r="AP160">
        <v>208</v>
      </c>
      <c r="AQ160">
        <v>193.85701797343921</v>
      </c>
      <c r="AR160">
        <v>1.068366503949588</v>
      </c>
      <c r="AS160">
        <v>4219</v>
      </c>
      <c r="AT160">
        <v>3949.0193528185318</v>
      </c>
      <c r="AU160">
        <v>1.012568837329207</v>
      </c>
      <c r="AV160">
        <v>3896</v>
      </c>
      <c r="AW160">
        <v>3847.639643222923</v>
      </c>
      <c r="AX160">
        <v>0.8709506529093709</v>
      </c>
      <c r="AY160">
        <v>1468</v>
      </c>
      <c r="AZ160">
        <v>1685.514552513639</v>
      </c>
      <c r="BA160">
        <v>0.84475503065982294</v>
      </c>
      <c r="BB160">
        <v>1379</v>
      </c>
      <c r="BC160">
        <v>1632.425910412026</v>
      </c>
      <c r="BD160">
        <v>0.98958912100254859</v>
      </c>
      <c r="BE160">
        <v>4374</v>
      </c>
      <c r="BF160">
        <v>4420.0162543912356</v>
      </c>
      <c r="BG160">
        <v>1.146855787433664</v>
      </c>
      <c r="BH160">
        <v>5086</v>
      </c>
      <c r="BI160">
        <v>4434.7336916536105</v>
      </c>
      <c r="BJ160">
        <v>1.263142006251353</v>
      </c>
      <c r="BK160">
        <v>736</v>
      </c>
      <c r="BL160">
        <v>582.67399576413334</v>
      </c>
      <c r="BM160">
        <v>1.6448431391596969</v>
      </c>
      <c r="BN160">
        <v>984</v>
      </c>
      <c r="BO160">
        <v>598.23333701151432</v>
      </c>
      <c r="BP160">
        <v>0.78454849541746519</v>
      </c>
      <c r="BQ160">
        <v>27</v>
      </c>
      <c r="BR160">
        <v>34.414698591236302</v>
      </c>
      <c r="BS160">
        <v>1.364246969321371</v>
      </c>
      <c r="BT160">
        <v>49</v>
      </c>
      <c r="BU160">
        <v>35.917250396659838</v>
      </c>
    </row>
    <row r="161" spans="1:73" hidden="1" x14ac:dyDescent="0.45">
      <c r="A161" s="1">
        <v>336</v>
      </c>
      <c r="B161" s="20" t="s">
        <v>298</v>
      </c>
      <c r="C161" s="24" t="s">
        <v>379</v>
      </c>
      <c r="D161">
        <v>1.010660335594239</v>
      </c>
      <c r="E161">
        <v>104</v>
      </c>
      <c r="F161">
        <v>102.90301928080611</v>
      </c>
      <c r="G161">
        <v>68</v>
      </c>
      <c r="H161">
        <f>(Table1[[#This Row],[xWins]]*3+Table1[[#This Row],[xDraws]])/Table1[[#This Row],[Matches]]</f>
        <v>1.5132796953059728</v>
      </c>
      <c r="I161">
        <f>Table1[[#This Row],[Wins]]*3+Table1[[#This Row],[Draws]]</f>
        <v>104</v>
      </c>
      <c r="J161">
        <f>Table1[[#This Row],[xWins]]*3+Table1[[#This Row],[xDraws]]</f>
        <v>102.90301928080615</v>
      </c>
      <c r="K161">
        <v>0.98413289587210429</v>
      </c>
      <c r="L161">
        <v>1.139685995701488</v>
      </c>
      <c r="M161">
        <v>0.90909649984564833</v>
      </c>
      <c r="N161">
        <v>28</v>
      </c>
      <c r="O161">
        <v>20</v>
      </c>
      <c r="P161">
        <v>20</v>
      </c>
      <c r="Q161">
        <v>28.45144199268675</v>
      </c>
      <c r="R161">
        <v>17.5486933027459</v>
      </c>
      <c r="S161">
        <v>21.999864704567351</v>
      </c>
      <c r="T161">
        <v>34</v>
      </c>
      <c r="U161">
        <v>13.58934249435697</v>
      </c>
      <c r="V161">
        <v>34.777618682999133</v>
      </c>
      <c r="W161">
        <v>-14.366961177356099</v>
      </c>
      <c r="X161">
        <v>1.3691014618490021</v>
      </c>
      <c r="Y161">
        <v>1.1781771019315901</v>
      </c>
      <c r="Z161">
        <f>Table1[[#This Row],[xGoalsF]]/Table1[[#This Row],[Matches]]</f>
        <v>1.3856232546617775</v>
      </c>
      <c r="AA161">
        <f>Table1[[#This Row],[xGoalsA]]/Table1[[#This Row],[Matches]]</f>
        <v>1.1857799826859396</v>
      </c>
      <c r="AB161">
        <v>129</v>
      </c>
      <c r="AC161">
        <v>94.222381317000867</v>
      </c>
      <c r="AD161">
        <v>95</v>
      </c>
      <c r="AE161">
        <v>80.633038822643897</v>
      </c>
      <c r="AF161">
        <f>Table1[[#This Row],[SHGoalsF]]/Table1[[#This Row],[xSHGoalsF]]</f>
        <v>1.3765402345234286</v>
      </c>
      <c r="AG161">
        <v>73</v>
      </c>
      <c r="AH161">
        <v>53.031504760391769</v>
      </c>
      <c r="AI161">
        <f>Table1[[#This Row],[SHGoalsA]]/Table1[[#This Row],[xSHGoalsA]]</f>
        <v>1.1934792980835081</v>
      </c>
      <c r="AJ161">
        <v>-54</v>
      </c>
      <c r="AK161">
        <v>-45.245862317606452</v>
      </c>
      <c r="AL161">
        <f>Table1[[#This Row],[HTGoalsF]]/Table1[[#This Row],[xHTGoalsF]]</f>
        <v>1.3595243578523646</v>
      </c>
      <c r="AM161">
        <v>56</v>
      </c>
      <c r="AN161">
        <v>41.190876556609098</v>
      </c>
      <c r="AO161">
        <f>Table1[[#This Row],[HTGoalsA]]/Table1[[#This Row],[xHTGoalsA]]</f>
        <v>1.1586117924430497</v>
      </c>
      <c r="AP161">
        <v>41</v>
      </c>
      <c r="AQ161">
        <v>35.387176505037438</v>
      </c>
      <c r="AR161">
        <v>1.29086303980621</v>
      </c>
      <c r="AS161">
        <v>1030</v>
      </c>
      <c r="AT161">
        <v>797.91578830441063</v>
      </c>
      <c r="AU161">
        <v>1.1681019472001091</v>
      </c>
      <c r="AV161">
        <v>857</v>
      </c>
      <c r="AW161">
        <v>733.66883948288307</v>
      </c>
      <c r="AX161">
        <v>1.1223720750595869</v>
      </c>
      <c r="AY161">
        <v>386</v>
      </c>
      <c r="AZ161">
        <v>343.91447237272661</v>
      </c>
      <c r="BA161">
        <v>0.9945356104134474</v>
      </c>
      <c r="BB161">
        <v>309</v>
      </c>
      <c r="BC161">
        <v>310.69777367905692</v>
      </c>
      <c r="BD161">
        <v>0.99446277484995593</v>
      </c>
      <c r="BE161">
        <v>877</v>
      </c>
      <c r="BF161">
        <v>881.88318575556673</v>
      </c>
      <c r="BG161">
        <v>0.97749251548304938</v>
      </c>
      <c r="BH161">
        <v>875</v>
      </c>
      <c r="BI161">
        <v>895.14751892253571</v>
      </c>
      <c r="BJ161">
        <v>1.277287215280027</v>
      </c>
      <c r="BK161">
        <v>147</v>
      </c>
      <c r="BL161">
        <v>115.08766254093629</v>
      </c>
      <c r="BM161">
        <v>1.2898633249379461</v>
      </c>
      <c r="BN161">
        <v>157</v>
      </c>
      <c r="BO161">
        <v>121.71832237152189</v>
      </c>
      <c r="BP161">
        <v>0.87152436794398669</v>
      </c>
      <c r="BQ161">
        <v>6</v>
      </c>
      <c r="BR161">
        <v>6.8844890868107349</v>
      </c>
      <c r="BS161">
        <v>0.93301195075134014</v>
      </c>
      <c r="BT161">
        <v>7</v>
      </c>
      <c r="BU161">
        <v>7.5025834281790367</v>
      </c>
    </row>
    <row r="162" spans="1:73" hidden="1" x14ac:dyDescent="0.45">
      <c r="A162" s="1">
        <v>527</v>
      </c>
      <c r="B162" s="20" t="s">
        <v>521</v>
      </c>
      <c r="C162" t="s">
        <v>520</v>
      </c>
      <c r="D162">
        <v>1.0080654176719821</v>
      </c>
      <c r="E162">
        <v>544</v>
      </c>
      <c r="F162">
        <v>539.64751737670872</v>
      </c>
      <c r="G162">
        <v>357</v>
      </c>
      <c r="H162">
        <f>(Table1[[#This Row],[xWins]]*3+Table1[[#This Row],[xDraws]])/Table1[[#This Row],[Matches]]</f>
        <v>1.511617695733078</v>
      </c>
      <c r="I162">
        <f>Table1[[#This Row],[Wins]]*3+Table1[[#This Row],[Draws]]</f>
        <v>544</v>
      </c>
      <c r="J162">
        <f>Table1[[#This Row],[xWins]]*3+Table1[[#This Row],[xDraws]]</f>
        <v>539.64751737670883</v>
      </c>
      <c r="K162">
        <v>1.0562117246029801</v>
      </c>
      <c r="L162">
        <v>0.77896414123241031</v>
      </c>
      <c r="M162">
        <v>1.1078026095970339</v>
      </c>
      <c r="N162">
        <v>157</v>
      </c>
      <c r="O162">
        <v>73</v>
      </c>
      <c r="P162">
        <v>127</v>
      </c>
      <c r="Q162">
        <v>148.64443969225479</v>
      </c>
      <c r="R162">
        <v>93.7141982999444</v>
      </c>
      <c r="S162">
        <v>114.64136200780079</v>
      </c>
      <c r="T162">
        <v>102</v>
      </c>
      <c r="U162">
        <v>70.688192908523376</v>
      </c>
      <c r="V162">
        <v>65.224331786836331</v>
      </c>
      <c r="W162">
        <v>-33.912524695359707</v>
      </c>
      <c r="X162">
        <v>1.1320930454569891</v>
      </c>
      <c r="Y162">
        <v>1.0801548773594429</v>
      </c>
      <c r="Z162">
        <f>Table1[[#This Row],[xGoalsF]]/Table1[[#This Row],[Matches]]</f>
        <v>1.3831251210452766</v>
      </c>
      <c r="AA162">
        <f>Table1[[#This Row],[xGoalsA]]/Table1[[#This Row],[Matches]]</f>
        <v>1.1851189784443705</v>
      </c>
      <c r="AB162">
        <v>559</v>
      </c>
      <c r="AC162">
        <v>493.77566821316373</v>
      </c>
      <c r="AD162">
        <v>457</v>
      </c>
      <c r="AE162">
        <v>423.08747530464029</v>
      </c>
      <c r="AF162">
        <f>Table1[[#This Row],[SHGoalsF]]/Table1[[#This Row],[xSHGoalsF]]</f>
        <v>1.1744505627717403</v>
      </c>
      <c r="AG162">
        <v>326</v>
      </c>
      <c r="AH162">
        <v>277.57660503872529</v>
      </c>
      <c r="AI162">
        <f>Table1[[#This Row],[SHGoalsA]]/Table1[[#This Row],[xSHGoalsA]]</f>
        <v>1.1615150144416178</v>
      </c>
      <c r="AJ162">
        <v>-276</v>
      </c>
      <c r="AK162">
        <v>-237.620690708577</v>
      </c>
      <c r="AL162">
        <f>Table1[[#This Row],[HTGoalsF]]/Table1[[#This Row],[xHTGoalsF]]</f>
        <v>1.0777104978110197</v>
      </c>
      <c r="AM162">
        <v>233</v>
      </c>
      <c r="AN162">
        <v>216.19906317443829</v>
      </c>
      <c r="AO162">
        <f>Table1[[#This Row],[HTGoalsA]]/Table1[[#This Row],[xHTGoalsA]]</f>
        <v>0.97591598621935616</v>
      </c>
      <c r="AP162">
        <v>181</v>
      </c>
      <c r="AQ162">
        <v>185.46678459606329</v>
      </c>
      <c r="AR162">
        <v>1.0800931543203069</v>
      </c>
      <c r="AS162">
        <v>4528</v>
      </c>
      <c r="AT162">
        <v>4192.2309958990791</v>
      </c>
      <c r="AU162">
        <v>1.136447840640409</v>
      </c>
      <c r="AV162">
        <v>4374</v>
      </c>
      <c r="AW162">
        <v>3848.8348022511718</v>
      </c>
      <c r="AX162">
        <v>1.0212203124584209</v>
      </c>
      <c r="AY162">
        <v>1841</v>
      </c>
      <c r="AZ162">
        <v>1802.745183914423</v>
      </c>
      <c r="BA162">
        <v>0.95975465456047826</v>
      </c>
      <c r="BB162">
        <v>1564</v>
      </c>
      <c r="BC162">
        <v>1629.5831362404149</v>
      </c>
      <c r="BD162">
        <v>0.87491040618016069</v>
      </c>
      <c r="BE162">
        <v>4058</v>
      </c>
      <c r="BF162">
        <v>4638.1892035290084</v>
      </c>
      <c r="BG162">
        <v>0.90747143688763465</v>
      </c>
      <c r="BH162">
        <v>4265</v>
      </c>
      <c r="BI162">
        <v>4699.8724440603</v>
      </c>
      <c r="BJ162">
        <v>0.93948250392491683</v>
      </c>
      <c r="BK162">
        <v>569</v>
      </c>
      <c r="BL162">
        <v>605.65257748054273</v>
      </c>
      <c r="BM162">
        <v>0.99712373445209512</v>
      </c>
      <c r="BN162">
        <v>635</v>
      </c>
      <c r="BO162">
        <v>636.83169707009654</v>
      </c>
      <c r="BP162">
        <v>1.2447527816352759</v>
      </c>
      <c r="BQ162">
        <v>45</v>
      </c>
      <c r="BR162">
        <v>36.151756930305403</v>
      </c>
      <c r="BS162">
        <v>0.71457485117508923</v>
      </c>
      <c r="BT162">
        <v>28</v>
      </c>
      <c r="BU162">
        <v>39.184138588078127</v>
      </c>
    </row>
    <row r="163" spans="1:73" hidden="1" x14ac:dyDescent="0.45">
      <c r="A163" s="1">
        <v>541</v>
      </c>
      <c r="B163" s="20" t="s">
        <v>523</v>
      </c>
      <c r="C163" t="s">
        <v>520</v>
      </c>
      <c r="D163">
        <v>1.0888712762485411</v>
      </c>
      <c r="E163">
        <v>227</v>
      </c>
      <c r="F163">
        <v>208.4727597756798</v>
      </c>
      <c r="G163">
        <v>138</v>
      </c>
      <c r="H163">
        <f>(Table1[[#This Row],[xWins]]*3+Table1[[#This Row],[xDraws]])/Table1[[#This Row],[Matches]]</f>
        <v>1.5106721722875347</v>
      </c>
      <c r="I163">
        <f>Table1[[#This Row],[Wins]]*3+Table1[[#This Row],[Draws]]</f>
        <v>227</v>
      </c>
      <c r="J163">
        <f>Table1[[#This Row],[xWins]]*3+Table1[[#This Row],[xDraws]]</f>
        <v>208.47275977567978</v>
      </c>
      <c r="K163">
        <v>1.1334634232565901</v>
      </c>
      <c r="L163">
        <v>0.87830811136082509</v>
      </c>
      <c r="M163">
        <v>0.92718316058398242</v>
      </c>
      <c r="N163">
        <v>65</v>
      </c>
      <c r="O163">
        <v>32</v>
      </c>
      <c r="P163">
        <v>41</v>
      </c>
      <c r="Q163">
        <v>57.346358661708209</v>
      </c>
      <c r="R163">
        <v>36.43368379055515</v>
      </c>
      <c r="S163">
        <v>44.219957547736662</v>
      </c>
      <c r="T163">
        <v>58</v>
      </c>
      <c r="U163">
        <v>27.992280225963551</v>
      </c>
      <c r="V163">
        <v>19.436290627571911</v>
      </c>
      <c r="W163">
        <v>10.57142914646454</v>
      </c>
      <c r="X163">
        <v>1.10093433851537</v>
      </c>
      <c r="Y163">
        <v>0.93576388561919688</v>
      </c>
      <c r="Z163">
        <f>Table1[[#This Row],[xGoalsF]]/Table1[[#This Row],[Matches]]</f>
        <v>1.3953891983509281</v>
      </c>
      <c r="AA163">
        <f>Table1[[#This Row],[xGoalsA]]/Table1[[#This Row],[Matches]]</f>
        <v>1.1925465880178587</v>
      </c>
      <c r="AB163">
        <v>212</v>
      </c>
      <c r="AC163">
        <v>192.56370937242809</v>
      </c>
      <c r="AD163">
        <v>154</v>
      </c>
      <c r="AE163">
        <v>164.57142914646451</v>
      </c>
      <c r="AF163">
        <f>Table1[[#This Row],[SHGoalsF]]/Table1[[#This Row],[xSHGoalsF]]</f>
        <v>1.1256227025291472</v>
      </c>
      <c r="AG163">
        <v>122</v>
      </c>
      <c r="AH163">
        <v>108.38445220221639</v>
      </c>
      <c r="AI163">
        <f>Table1[[#This Row],[SHGoalsA]]/Table1[[#This Row],[xSHGoalsA]]</f>
        <v>0.91961763260906415</v>
      </c>
      <c r="AJ163">
        <v>-85</v>
      </c>
      <c r="AK163">
        <v>-92.429719685609911</v>
      </c>
      <c r="AL163">
        <f>Table1[[#This Row],[HTGoalsF]]/Table1[[#This Row],[xHTGoalsF]]</f>
        <v>1.0691469968429239</v>
      </c>
      <c r="AM163">
        <v>90</v>
      </c>
      <c r="AN163">
        <v>84.179257170211699</v>
      </c>
      <c r="AO163">
        <f>Table1[[#This Row],[HTGoalsA]]/Table1[[#This Row],[xHTGoalsA]]</f>
        <v>0.95645085922784545</v>
      </c>
      <c r="AP163">
        <v>69</v>
      </c>
      <c r="AQ163">
        <v>72.141709460854628</v>
      </c>
      <c r="AR163">
        <v>1.026067053442234</v>
      </c>
      <c r="AS163">
        <v>1674</v>
      </c>
      <c r="AT163">
        <v>1631.472323747352</v>
      </c>
      <c r="AU163">
        <v>0.86588053370176987</v>
      </c>
      <c r="AV163">
        <v>1294</v>
      </c>
      <c r="AW163">
        <v>1494.4324876642679</v>
      </c>
      <c r="AX163">
        <v>0.93843994242225193</v>
      </c>
      <c r="AY163">
        <v>656</v>
      </c>
      <c r="AZ163">
        <v>699.03247969898553</v>
      </c>
      <c r="BA163">
        <v>0.86658611956975717</v>
      </c>
      <c r="BB163">
        <v>545</v>
      </c>
      <c r="BC163">
        <v>628.9046035846751</v>
      </c>
      <c r="BD163">
        <v>0.85066005507834475</v>
      </c>
      <c r="BE163">
        <v>1522</v>
      </c>
      <c r="BF163">
        <v>1789.1988590669459</v>
      </c>
      <c r="BG163">
        <v>0.79342657599229527</v>
      </c>
      <c r="BH163">
        <v>1440</v>
      </c>
      <c r="BI163">
        <v>1814.9127387106621</v>
      </c>
      <c r="BJ163">
        <v>0.96070542038855067</v>
      </c>
      <c r="BK163">
        <v>226</v>
      </c>
      <c r="BL163">
        <v>235.2438064819035</v>
      </c>
      <c r="BM163">
        <v>0.83492491947932679</v>
      </c>
      <c r="BN163">
        <v>206</v>
      </c>
      <c r="BO163">
        <v>246.7287718858183</v>
      </c>
      <c r="BP163">
        <v>0.79133380887995031</v>
      </c>
      <c r="BQ163">
        <v>11</v>
      </c>
      <c r="BR163">
        <v>13.900581368524289</v>
      </c>
      <c r="BS163">
        <v>0.73874625992598997</v>
      </c>
      <c r="BT163">
        <v>11</v>
      </c>
      <c r="BU163">
        <v>14.89009230463247</v>
      </c>
    </row>
    <row r="164" spans="1:73" hidden="1" x14ac:dyDescent="0.45">
      <c r="A164" s="1">
        <v>335</v>
      </c>
      <c r="B164" s="20" t="s">
        <v>296</v>
      </c>
      <c r="C164" s="24" t="s">
        <v>379</v>
      </c>
      <c r="D164">
        <v>0.87731598802948896</v>
      </c>
      <c r="E164">
        <v>90</v>
      </c>
      <c r="F164">
        <v>102.5856147933039</v>
      </c>
      <c r="G164">
        <v>68</v>
      </c>
      <c r="H164">
        <f>(Table1[[#This Row],[xWins]]*3+Table1[[#This Row],[xDraws]])/Table1[[#This Row],[Matches]]</f>
        <v>1.5086119822544697</v>
      </c>
      <c r="I164">
        <f>Table1[[#This Row],[Wins]]*3+Table1[[#This Row],[Draws]]</f>
        <v>90</v>
      </c>
      <c r="J164">
        <f>Table1[[#This Row],[xWins]]*3+Table1[[#This Row],[xDraws]]</f>
        <v>102.58561479330393</v>
      </c>
      <c r="K164">
        <v>0.88373286182723843</v>
      </c>
      <c r="L164">
        <v>0.84658045594675413</v>
      </c>
      <c r="M164">
        <v>1.2731573289283371</v>
      </c>
      <c r="N164">
        <v>25</v>
      </c>
      <c r="O164">
        <v>15</v>
      </c>
      <c r="P164">
        <v>28</v>
      </c>
      <c r="Q164">
        <v>28.289091737868709</v>
      </c>
      <c r="R164">
        <v>17.718339579697819</v>
      </c>
      <c r="S164">
        <v>21.992568682433468</v>
      </c>
      <c r="T164">
        <v>7</v>
      </c>
      <c r="U164">
        <v>12.951151090764871</v>
      </c>
      <c r="V164">
        <v>13.28696385947033</v>
      </c>
      <c r="W164">
        <v>-19.2381149502352</v>
      </c>
      <c r="X164">
        <v>1.1417835170716859</v>
      </c>
      <c r="Y164">
        <v>1.2382078493881219</v>
      </c>
      <c r="Z164">
        <f>Table1[[#This Row],[xGoalsF]]/Table1[[#This Row],[Matches]]</f>
        <v>1.3781328844195539</v>
      </c>
      <c r="AA164">
        <f>Table1[[#This Row],[xGoalsA]]/Table1[[#This Row],[Matches]]</f>
        <v>1.1876747801436001</v>
      </c>
      <c r="AB164">
        <v>107</v>
      </c>
      <c r="AC164">
        <v>93.713036140529667</v>
      </c>
      <c r="AD164">
        <v>100</v>
      </c>
      <c r="AE164">
        <v>80.7618850497648</v>
      </c>
      <c r="AF164">
        <f>Table1[[#This Row],[SHGoalsF]]/Table1[[#This Row],[xSHGoalsF]]</f>
        <v>1.2350993548096731</v>
      </c>
      <c r="AG164">
        <v>65</v>
      </c>
      <c r="AH164">
        <v>52.627345117524087</v>
      </c>
      <c r="AI164">
        <f>Table1[[#This Row],[SHGoalsA]]/Table1[[#This Row],[xSHGoalsA]]</f>
        <v>1.3711840231749597</v>
      </c>
      <c r="AJ164">
        <v>-62</v>
      </c>
      <c r="AK164">
        <v>-45.216396159896732</v>
      </c>
      <c r="AL164">
        <f>Table1[[#This Row],[HTGoalsF]]/Table1[[#This Row],[xHTGoalsF]]</f>
        <v>1.0222537081457987</v>
      </c>
      <c r="AM164">
        <v>42</v>
      </c>
      <c r="AN164">
        <v>41.085691023005573</v>
      </c>
      <c r="AO164">
        <f>Table1[[#This Row],[HTGoalsA]]/Table1[[#This Row],[xHTGoalsA]]</f>
        <v>1.0690526755093126</v>
      </c>
      <c r="AP164">
        <v>38</v>
      </c>
      <c r="AQ164">
        <v>35.545488889868068</v>
      </c>
      <c r="AR164">
        <v>1.131330036353702</v>
      </c>
      <c r="AS164">
        <v>900</v>
      </c>
      <c r="AT164">
        <v>795.5238268938009</v>
      </c>
      <c r="AU164">
        <v>1.0824251846310149</v>
      </c>
      <c r="AV164">
        <v>793</v>
      </c>
      <c r="AW164">
        <v>732.61414392378902</v>
      </c>
      <c r="AX164">
        <v>0.95062730050011102</v>
      </c>
      <c r="AY164">
        <v>327</v>
      </c>
      <c r="AZ164">
        <v>343.98338847198067</v>
      </c>
      <c r="BA164">
        <v>1.0458372272792651</v>
      </c>
      <c r="BB164">
        <v>326</v>
      </c>
      <c r="BC164">
        <v>311.71198681470321</v>
      </c>
      <c r="BD164">
        <v>1.0126177381490089</v>
      </c>
      <c r="BE164">
        <v>894</v>
      </c>
      <c r="BF164">
        <v>882.86029991353507</v>
      </c>
      <c r="BG164">
        <v>0.92243230049607494</v>
      </c>
      <c r="BH164">
        <v>824</v>
      </c>
      <c r="BI164">
        <v>893.29048815491501</v>
      </c>
      <c r="BJ164">
        <v>1.263091011505276</v>
      </c>
      <c r="BK164">
        <v>145</v>
      </c>
      <c r="BL164">
        <v>114.79774511830119</v>
      </c>
      <c r="BM164">
        <v>1.0596989748958681</v>
      </c>
      <c r="BN164">
        <v>128</v>
      </c>
      <c r="BO164">
        <v>120.7890193652193</v>
      </c>
      <c r="BP164">
        <v>1.303746929797071</v>
      </c>
      <c r="BQ164">
        <v>9</v>
      </c>
      <c r="BR164">
        <v>6.9031802064537624</v>
      </c>
      <c r="BS164">
        <v>0.92967811912781018</v>
      </c>
      <c r="BT164">
        <v>7</v>
      </c>
      <c r="BU164">
        <v>7.5294877398718842</v>
      </c>
    </row>
    <row r="165" spans="1:73" hidden="1" x14ac:dyDescent="0.45">
      <c r="A165" s="1">
        <v>597</v>
      </c>
      <c r="B165" s="20" t="s">
        <v>533</v>
      </c>
      <c r="C165" s="24" t="s">
        <v>530</v>
      </c>
      <c r="D165">
        <v>1.003305160739927</v>
      </c>
      <c r="E165">
        <v>625</v>
      </c>
      <c r="F165">
        <v>622.94107960041663</v>
      </c>
      <c r="G165">
        <v>413</v>
      </c>
      <c r="H165">
        <f>(Table1[[#This Row],[xWins]]*3+Table1[[#This Row],[xDraws]])/Table1[[#This Row],[Matches]]</f>
        <v>1.5083319118654159</v>
      </c>
      <c r="I165">
        <f>Table1[[#This Row],[Wins]]*3+Table1[[#This Row],[Draws]]</f>
        <v>625</v>
      </c>
      <c r="J165">
        <f>Table1[[#This Row],[xWins]]*3+Table1[[#This Row],[xDraws]]</f>
        <v>622.94107960041674</v>
      </c>
      <c r="K165">
        <v>0.99352763532552579</v>
      </c>
      <c r="L165">
        <v>1.047601843855773</v>
      </c>
      <c r="M165">
        <v>0.96729000429973777</v>
      </c>
      <c r="N165">
        <v>169</v>
      </c>
      <c r="O165">
        <v>118</v>
      </c>
      <c r="P165">
        <v>126</v>
      </c>
      <c r="Q165">
        <v>170.10095541492191</v>
      </c>
      <c r="R165">
        <v>112.638213355651</v>
      </c>
      <c r="S165">
        <v>130.26083122942711</v>
      </c>
      <c r="T165">
        <v>105</v>
      </c>
      <c r="U165">
        <v>84.574006756833967</v>
      </c>
      <c r="V165">
        <v>16.400218539602971</v>
      </c>
      <c r="W165">
        <v>4.0257747035630587</v>
      </c>
      <c r="X165">
        <v>1.0285917447490089</v>
      </c>
      <c r="Y165">
        <v>0.99176776580742931</v>
      </c>
      <c r="Z165">
        <f>Table1[[#This Row],[xGoalsF]]/Table1[[#This Row],[Matches]]</f>
        <v>1.3888614563205739</v>
      </c>
      <c r="AA165">
        <f>Table1[[#This Row],[xGoalsA]]/Table1[[#This Row],[Matches]]</f>
        <v>1.1840817789432521</v>
      </c>
      <c r="AB165">
        <v>590</v>
      </c>
      <c r="AC165">
        <v>573.59978146039703</v>
      </c>
      <c r="AD165">
        <v>485</v>
      </c>
      <c r="AE165">
        <v>489.02577470356312</v>
      </c>
      <c r="AF165">
        <f>Table1[[#This Row],[SHGoalsF]]/Table1[[#This Row],[xSHGoalsF]]</f>
        <v>0.97989529147864185</v>
      </c>
      <c r="AG165">
        <v>316</v>
      </c>
      <c r="AH165">
        <v>322.48343547315397</v>
      </c>
      <c r="AI165">
        <f>Table1[[#This Row],[SHGoalsA]]/Table1[[#This Row],[xSHGoalsA]]</f>
        <v>1.0382831213441397</v>
      </c>
      <c r="AJ165">
        <v>-285</v>
      </c>
      <c r="AK165">
        <v>-274.49160459340311</v>
      </c>
      <c r="AL165">
        <f>Table1[[#This Row],[HTGoalsF]]/Table1[[#This Row],[xHTGoalsF]]</f>
        <v>1.0911276959004474</v>
      </c>
      <c r="AM165">
        <v>274</v>
      </c>
      <c r="AN165">
        <v>251.11634598724299</v>
      </c>
      <c r="AO165">
        <f>Table1[[#This Row],[HTGoalsA]]/Table1[[#This Row],[xHTGoalsA]]</f>
        <v>0.93225242345917703</v>
      </c>
      <c r="AP165">
        <v>200</v>
      </c>
      <c r="AQ165">
        <v>214.53417011016001</v>
      </c>
      <c r="AR165">
        <v>1.0620234936325299</v>
      </c>
      <c r="AS165">
        <v>5168</v>
      </c>
      <c r="AT165">
        <v>4866.1823688320183</v>
      </c>
      <c r="AU165">
        <v>1.1069755611946901</v>
      </c>
      <c r="AV165">
        <v>4934</v>
      </c>
      <c r="AW165">
        <v>4457.1896372084666</v>
      </c>
      <c r="AX165">
        <v>0.89015985537662867</v>
      </c>
      <c r="AY165">
        <v>1859</v>
      </c>
      <c r="AZ165">
        <v>2088.388943594241</v>
      </c>
      <c r="BA165">
        <v>0.86062924182868583</v>
      </c>
      <c r="BB165">
        <v>1620</v>
      </c>
      <c r="BC165">
        <v>1882.343663524359</v>
      </c>
      <c r="BD165">
        <v>0.87482194544410907</v>
      </c>
      <c r="BE165">
        <v>4694</v>
      </c>
      <c r="BF165">
        <v>5365.6632923366597</v>
      </c>
      <c r="BG165">
        <v>0.94620852686137369</v>
      </c>
      <c r="BH165">
        <v>5143</v>
      </c>
      <c r="BI165">
        <v>5435.3769322494027</v>
      </c>
      <c r="BJ165">
        <v>0.9433125040999214</v>
      </c>
      <c r="BK165">
        <v>660</v>
      </c>
      <c r="BL165">
        <v>699.66209196998921</v>
      </c>
      <c r="BM165">
        <v>0.99934672081838882</v>
      </c>
      <c r="BN165">
        <v>737</v>
      </c>
      <c r="BO165">
        <v>737.48178149466798</v>
      </c>
      <c r="BP165">
        <v>0.48187960942901892</v>
      </c>
      <c r="BQ165">
        <v>20</v>
      </c>
      <c r="BR165">
        <v>41.504142546512981</v>
      </c>
      <c r="BS165">
        <v>0.74845163454926555</v>
      </c>
      <c r="BT165">
        <v>34</v>
      </c>
      <c r="BU165">
        <v>45.427117038064281</v>
      </c>
    </row>
    <row r="166" spans="1:73" hidden="1" x14ac:dyDescent="0.45">
      <c r="A166" s="1">
        <v>318</v>
      </c>
      <c r="B166" s="20" t="s">
        <v>183</v>
      </c>
      <c r="C166" s="24" t="s">
        <v>357</v>
      </c>
      <c r="D166">
        <v>1.046928551178919</v>
      </c>
      <c r="E166">
        <v>131</v>
      </c>
      <c r="F166">
        <v>125.1279276436623</v>
      </c>
      <c r="G166">
        <v>83</v>
      </c>
      <c r="H166">
        <f>(Table1[[#This Row],[xWins]]*3+Table1[[#This Row],[xDraws]])/Table1[[#This Row],[Matches]]</f>
        <v>1.5075653932971367</v>
      </c>
      <c r="I166">
        <f>Table1[[#This Row],[Wins]]*3+Table1[[#This Row],[Draws]]</f>
        <v>131</v>
      </c>
      <c r="J166">
        <f>Table1[[#This Row],[xWins]]*3+Table1[[#This Row],[xDraws]]</f>
        <v>125.12792764366235</v>
      </c>
      <c r="K166">
        <v>1.078898429095422</v>
      </c>
      <c r="L166">
        <v>0.91905057675162116</v>
      </c>
      <c r="M166">
        <v>0.97533988612705691</v>
      </c>
      <c r="N166">
        <v>36</v>
      </c>
      <c r="O166">
        <v>23</v>
      </c>
      <c r="P166">
        <v>24</v>
      </c>
      <c r="Q166">
        <v>33.367367148901479</v>
      </c>
      <c r="R166">
        <v>25.025826196957912</v>
      </c>
      <c r="S166">
        <v>24.606806654140598</v>
      </c>
      <c r="T166">
        <v>14</v>
      </c>
      <c r="U166">
        <v>18.58856909924538</v>
      </c>
      <c r="V166">
        <v>-22.77330985255406</v>
      </c>
      <c r="W166">
        <v>18.184740753308692</v>
      </c>
      <c r="X166">
        <v>0.80329395538956627</v>
      </c>
      <c r="Y166">
        <v>0.81288481491689757</v>
      </c>
      <c r="Z166">
        <f>Table1[[#This Row],[xGoalsF]]/Table1[[#This Row],[Matches]]</f>
        <v>1.3948591548500495</v>
      </c>
      <c r="AA166">
        <f>Table1[[#This Row],[xGoalsA]]/Table1[[#This Row],[Matches]]</f>
        <v>1.1709004910037191</v>
      </c>
      <c r="AB166">
        <v>93</v>
      </c>
      <c r="AC166">
        <v>115.77330985255411</v>
      </c>
      <c r="AD166">
        <v>79</v>
      </c>
      <c r="AE166">
        <v>97.184740753308688</v>
      </c>
      <c r="AF166">
        <f>Table1[[#This Row],[SHGoalsF]]/Table1[[#This Row],[xSHGoalsF]]</f>
        <v>0.81601290191448816</v>
      </c>
      <c r="AG166">
        <v>53</v>
      </c>
      <c r="AH166">
        <v>64.94995345741971</v>
      </c>
      <c r="AI166">
        <f>Table1[[#This Row],[SHGoalsA]]/Table1[[#This Row],[xSHGoalsA]]</f>
        <v>0.91777785942756474</v>
      </c>
      <c r="AJ166">
        <v>-50</v>
      </c>
      <c r="AK166">
        <v>-54.47941403945606</v>
      </c>
      <c r="AL166">
        <f>Table1[[#This Row],[HTGoalsF]]/Table1[[#This Row],[xHTGoalsF]]</f>
        <v>0.78703971632675296</v>
      </c>
      <c r="AM166">
        <v>40</v>
      </c>
      <c r="AN166">
        <v>50.823356395134347</v>
      </c>
      <c r="AO166">
        <f>Table1[[#This Row],[HTGoalsA]]/Table1[[#This Row],[xHTGoalsA]]</f>
        <v>0.6790721961762457</v>
      </c>
      <c r="AP166">
        <v>29</v>
      </c>
      <c r="AQ166">
        <v>42.705326713852628</v>
      </c>
      <c r="AR166">
        <v>0.94132769053643162</v>
      </c>
      <c r="AS166">
        <v>923</v>
      </c>
      <c r="AT166">
        <v>980.52995708010326</v>
      </c>
      <c r="AU166">
        <v>0.96898989160198179</v>
      </c>
      <c r="AV166">
        <v>862</v>
      </c>
      <c r="AW166">
        <v>889.5861633550162</v>
      </c>
      <c r="AX166">
        <v>0.72574703627635861</v>
      </c>
      <c r="AY166">
        <v>306</v>
      </c>
      <c r="AZ166">
        <v>421.63451547803169</v>
      </c>
      <c r="BA166">
        <v>0.74008141376264791</v>
      </c>
      <c r="BB166">
        <v>278</v>
      </c>
      <c r="BC166">
        <v>375.63434891118288</v>
      </c>
      <c r="BD166">
        <v>1.247162480421536</v>
      </c>
      <c r="BE166">
        <v>1342</v>
      </c>
      <c r="BF166">
        <v>1076.0426336321541</v>
      </c>
      <c r="BG166">
        <v>1.1302411412960109</v>
      </c>
      <c r="BH166">
        <v>1234</v>
      </c>
      <c r="BI166">
        <v>1091.802408276355</v>
      </c>
      <c r="BJ166">
        <v>1.4639264672672061</v>
      </c>
      <c r="BK166">
        <v>205</v>
      </c>
      <c r="BL166">
        <v>140.03435594868711</v>
      </c>
      <c r="BM166">
        <v>1.552967683202009</v>
      </c>
      <c r="BN166">
        <v>231</v>
      </c>
      <c r="BO166">
        <v>148.74746106996199</v>
      </c>
      <c r="BP166">
        <v>2.0154930070159538</v>
      </c>
      <c r="BQ166">
        <v>17</v>
      </c>
      <c r="BR166">
        <v>8.4346608699820873</v>
      </c>
      <c r="BS166">
        <v>1.6366758945058939</v>
      </c>
      <c r="BT166">
        <v>15</v>
      </c>
      <c r="BU166">
        <v>9.1649177765451491</v>
      </c>
    </row>
    <row r="167" spans="1:73" hidden="1" x14ac:dyDescent="0.45">
      <c r="A167" s="1">
        <v>411</v>
      </c>
      <c r="B167" s="20" t="s">
        <v>433</v>
      </c>
      <c r="C167" t="s">
        <v>396</v>
      </c>
      <c r="D167">
        <v>0.96862594967991211</v>
      </c>
      <c r="E167">
        <v>121</v>
      </c>
      <c r="F167">
        <v>124.9192219555806</v>
      </c>
      <c r="G167">
        <v>83</v>
      </c>
      <c r="H167">
        <f>(Table1[[#This Row],[xWins]]*3+Table1[[#This Row],[xDraws]])/Table1[[#This Row],[Matches]]</f>
        <v>1.5050508669347062</v>
      </c>
      <c r="I167">
        <f>Table1[[#This Row],[Wins]]*3+Table1[[#This Row],[Draws]]</f>
        <v>121</v>
      </c>
      <c r="J167">
        <f>Table1[[#This Row],[xWins]]*3+Table1[[#This Row],[xDraws]]</f>
        <v>124.91922195558061</v>
      </c>
      <c r="K167">
        <v>0.9392240030422625</v>
      </c>
      <c r="L167">
        <v>1.10097318308419</v>
      </c>
      <c r="M167">
        <v>0.99152864341901636</v>
      </c>
      <c r="N167">
        <v>32</v>
      </c>
      <c r="O167">
        <v>25</v>
      </c>
      <c r="P167">
        <v>26</v>
      </c>
      <c r="Q167">
        <v>34.070679514522681</v>
      </c>
      <c r="R167">
        <v>22.707183412012569</v>
      </c>
      <c r="S167">
        <v>26.222137073464751</v>
      </c>
      <c r="T167">
        <v>23</v>
      </c>
      <c r="U167">
        <v>16.501328515134119</v>
      </c>
      <c r="V167">
        <v>-11.399912587082261</v>
      </c>
      <c r="W167">
        <v>17.898584071948139</v>
      </c>
      <c r="X167">
        <v>0.90035033830638167</v>
      </c>
      <c r="Y167">
        <v>0.81717218648643564</v>
      </c>
      <c r="Z167">
        <f>Table1[[#This Row],[xGoalsF]]/Table1[[#This Row],[Matches]]</f>
        <v>1.378312199844365</v>
      </c>
      <c r="AA167">
        <f>Table1[[#This Row],[xGoalsA]]/Table1[[#This Row],[Matches]]</f>
        <v>1.1795010129150378</v>
      </c>
      <c r="AB167">
        <v>103</v>
      </c>
      <c r="AC167">
        <v>114.3999125870823</v>
      </c>
      <c r="AD167">
        <v>80</v>
      </c>
      <c r="AE167">
        <v>97.898584071948136</v>
      </c>
      <c r="AF167">
        <f>Table1[[#This Row],[SHGoalsF]]/Table1[[#This Row],[xSHGoalsF]]</f>
        <v>0.74623490059505471</v>
      </c>
      <c r="AG167">
        <v>48</v>
      </c>
      <c r="AH167">
        <v>64.322909531200366</v>
      </c>
      <c r="AI167">
        <f>Table1[[#This Row],[SHGoalsA]]/Table1[[#This Row],[xSHGoalsA]]</f>
        <v>0.80026225003581952</v>
      </c>
      <c r="AJ167">
        <v>-44</v>
      </c>
      <c r="AK167">
        <v>-54.981976218459103</v>
      </c>
      <c r="AL167">
        <f>Table1[[#This Row],[HTGoalsF]]/Table1[[#This Row],[xHTGoalsF]]</f>
        <v>1.0983085377258788</v>
      </c>
      <c r="AM167">
        <v>55</v>
      </c>
      <c r="AN167">
        <v>50.077003055881889</v>
      </c>
      <c r="AO167">
        <f>Table1[[#This Row],[HTGoalsA]]/Table1[[#This Row],[xHTGoalsA]]</f>
        <v>0.83883610100077532</v>
      </c>
      <c r="AP167">
        <v>36</v>
      </c>
      <c r="AQ167">
        <v>42.91660785348904</v>
      </c>
      <c r="AR167">
        <v>1.008387837797198</v>
      </c>
      <c r="AS167">
        <v>982</v>
      </c>
      <c r="AT167">
        <v>973.83165801082851</v>
      </c>
      <c r="AU167">
        <v>1.15653920128329</v>
      </c>
      <c r="AV167">
        <v>1033</v>
      </c>
      <c r="AW167">
        <v>893.18200269717488</v>
      </c>
      <c r="AX167">
        <v>0.82256134726724983</v>
      </c>
      <c r="AY167">
        <v>344</v>
      </c>
      <c r="AZ167">
        <v>418.20588961887432</v>
      </c>
      <c r="BA167">
        <v>0.83480861807125228</v>
      </c>
      <c r="BB167">
        <v>315</v>
      </c>
      <c r="BC167">
        <v>377.33199344273447</v>
      </c>
      <c r="BD167">
        <v>0.96433314843592666</v>
      </c>
      <c r="BE167">
        <v>1041</v>
      </c>
      <c r="BF167">
        <v>1079.5024537820991</v>
      </c>
      <c r="BG167">
        <v>0.91759926474494624</v>
      </c>
      <c r="BH167">
        <v>1004</v>
      </c>
      <c r="BI167">
        <v>1094.159551532628</v>
      </c>
      <c r="BJ167">
        <v>1.0204735064455901</v>
      </c>
      <c r="BK167">
        <v>144</v>
      </c>
      <c r="BL167">
        <v>141.110963773637</v>
      </c>
      <c r="BM167">
        <v>0.75296353078891898</v>
      </c>
      <c r="BN167">
        <v>112</v>
      </c>
      <c r="BO167">
        <v>148.7455838434191</v>
      </c>
      <c r="BP167">
        <v>0.59356617048514637</v>
      </c>
      <c r="BQ167">
        <v>5</v>
      </c>
      <c r="BR167">
        <v>8.4236606609727964</v>
      </c>
      <c r="BS167">
        <v>0.21556686333375549</v>
      </c>
      <c r="BT167">
        <v>2</v>
      </c>
      <c r="BU167">
        <v>9.2778638101880322</v>
      </c>
    </row>
    <row r="168" spans="1:73" hidden="1" x14ac:dyDescent="0.45">
      <c r="A168" s="1">
        <v>305</v>
      </c>
      <c r="B168" s="20" t="s">
        <v>168</v>
      </c>
      <c r="C168" s="24" t="s">
        <v>357</v>
      </c>
      <c r="D168">
        <v>1.0311968929403561</v>
      </c>
      <c r="E168">
        <v>194</v>
      </c>
      <c r="F168">
        <v>188.13090044019449</v>
      </c>
      <c r="G168">
        <v>125</v>
      </c>
      <c r="H168">
        <f>(Table1[[#This Row],[xWins]]*3+Table1[[#This Row],[xDraws]])/Table1[[#This Row],[Matches]]</f>
        <v>1.5050472035215556</v>
      </c>
      <c r="I168">
        <f>Table1[[#This Row],[Wins]]*3+Table1[[#This Row],[Draws]]</f>
        <v>194</v>
      </c>
      <c r="J168">
        <f>Table1[[#This Row],[xWins]]*3+Table1[[#This Row],[xDraws]]</f>
        <v>188.13090044019447</v>
      </c>
      <c r="K168">
        <v>0.99796714511069262</v>
      </c>
      <c r="L168">
        <v>1.163241021066195</v>
      </c>
      <c r="M168">
        <v>0.83619259184012329</v>
      </c>
      <c r="N168">
        <v>50</v>
      </c>
      <c r="O168">
        <v>44</v>
      </c>
      <c r="P168">
        <v>31</v>
      </c>
      <c r="Q168">
        <v>50.101849790309572</v>
      </c>
      <c r="R168">
        <v>37.825351069265757</v>
      </c>
      <c r="S168">
        <v>37.072799140424671</v>
      </c>
      <c r="T168">
        <v>40</v>
      </c>
      <c r="U168">
        <v>28.127890336379831</v>
      </c>
      <c r="V168">
        <v>-30.613116653101059</v>
      </c>
      <c r="W168">
        <v>42.485226316721217</v>
      </c>
      <c r="X168">
        <v>0.82468031474451442</v>
      </c>
      <c r="Y168">
        <v>0.70996920723689694</v>
      </c>
      <c r="Z168">
        <f>Table1[[#This Row],[xGoalsF]]/Table1[[#This Row],[Matches]]</f>
        <v>1.3969049332248087</v>
      </c>
      <c r="AA168">
        <f>Table1[[#This Row],[xGoalsA]]/Table1[[#This Row],[Matches]]</f>
        <v>1.1718818105337696</v>
      </c>
      <c r="AB168">
        <v>144</v>
      </c>
      <c r="AC168">
        <v>174.61311665310109</v>
      </c>
      <c r="AD168">
        <v>104</v>
      </c>
      <c r="AE168">
        <v>146.4852263167212</v>
      </c>
      <c r="AF168">
        <f>Table1[[#This Row],[SHGoalsF]]/Table1[[#This Row],[xSHGoalsF]]</f>
        <v>0.93725861541794597</v>
      </c>
      <c r="AG168">
        <v>92</v>
      </c>
      <c r="AH168">
        <v>98.158606905923193</v>
      </c>
      <c r="AI168">
        <f>Table1[[#This Row],[SHGoalsA]]/Table1[[#This Row],[xSHGoalsA]]</f>
        <v>0.7291576450033227</v>
      </c>
      <c r="AJ168">
        <v>-60</v>
      </c>
      <c r="AK168">
        <v>-82.286732383813359</v>
      </c>
      <c r="AL168">
        <f>Table1[[#This Row],[HTGoalsF]]/Table1[[#This Row],[xHTGoalsF]]</f>
        <v>0.68014300493136648</v>
      </c>
      <c r="AM168">
        <v>52</v>
      </c>
      <c r="AN168">
        <v>76.454509747177866</v>
      </c>
      <c r="AO168">
        <f>Table1[[#This Row],[HTGoalsA]]/Table1[[#This Row],[xHTGoalsA]]</f>
        <v>0.68537433364064937</v>
      </c>
      <c r="AP168">
        <v>44</v>
      </c>
      <c r="AQ168">
        <v>64.198493932907866</v>
      </c>
      <c r="AR168">
        <v>0.88757592370568161</v>
      </c>
      <c r="AS168">
        <v>1311</v>
      </c>
      <c r="AT168">
        <v>1477.0567395817791</v>
      </c>
      <c r="AU168">
        <v>0.92322164969698428</v>
      </c>
      <c r="AV168">
        <v>1237</v>
      </c>
      <c r="AW168">
        <v>1339.8732583946689</v>
      </c>
      <c r="AX168">
        <v>0.67265043155023063</v>
      </c>
      <c r="AY168">
        <v>428</v>
      </c>
      <c r="AZ168">
        <v>636.28889527894228</v>
      </c>
      <c r="BA168">
        <v>0.73128010164200041</v>
      </c>
      <c r="BB168">
        <v>414</v>
      </c>
      <c r="BC168">
        <v>566.13054159468231</v>
      </c>
      <c r="BD168">
        <v>1.1009254362122061</v>
      </c>
      <c r="BE168">
        <v>1787</v>
      </c>
      <c r="BF168">
        <v>1623.1798641588939</v>
      </c>
      <c r="BG168">
        <v>1.155737861244051</v>
      </c>
      <c r="BH168">
        <v>1906</v>
      </c>
      <c r="BI168">
        <v>1649.1628975002659</v>
      </c>
      <c r="BJ168">
        <v>1.42400297336457</v>
      </c>
      <c r="BK168">
        <v>300</v>
      </c>
      <c r="BL168">
        <v>210.67371740887131</v>
      </c>
      <c r="BM168">
        <v>1.5432460377186821</v>
      </c>
      <c r="BN168">
        <v>346</v>
      </c>
      <c r="BO168">
        <v>224.20274638221511</v>
      </c>
      <c r="BP168">
        <v>1.5959250375994289</v>
      </c>
      <c r="BQ168">
        <v>20</v>
      </c>
      <c r="BR168">
        <v>12.531916931439181</v>
      </c>
      <c r="BS168">
        <v>1.443009410355544</v>
      </c>
      <c r="BT168">
        <v>20</v>
      </c>
      <c r="BU168">
        <v>13.85992347414574</v>
      </c>
    </row>
    <row r="169" spans="1:73" hidden="1" x14ac:dyDescent="0.45">
      <c r="A169" s="1">
        <v>169</v>
      </c>
      <c r="B169" s="20" t="s">
        <v>239</v>
      </c>
      <c r="C169" s="24" t="s">
        <v>234</v>
      </c>
      <c r="D169">
        <v>0.92112364689336923</v>
      </c>
      <c r="E169">
        <v>188</v>
      </c>
      <c r="F169">
        <v>204.09854923826879</v>
      </c>
      <c r="G169">
        <v>136</v>
      </c>
      <c r="H169">
        <f>(Table1[[#This Row],[xWins]]*3+Table1[[#This Row],[xDraws]])/Table1[[#This Row],[Matches]]</f>
        <v>1.500724626751976</v>
      </c>
      <c r="I169">
        <f>Table1[[#This Row],[Wins]]*3+Table1[[#This Row],[Draws]]</f>
        <v>188</v>
      </c>
      <c r="J169">
        <f>Table1[[#This Row],[xWins]]*3+Table1[[#This Row],[xDraws]]</f>
        <v>204.09854923826873</v>
      </c>
      <c r="K169">
        <v>0.94187504253871124</v>
      </c>
      <c r="L169">
        <v>0.82184760742461527</v>
      </c>
      <c r="M169">
        <v>1.215041708618116</v>
      </c>
      <c r="N169">
        <v>53</v>
      </c>
      <c r="O169">
        <v>29</v>
      </c>
      <c r="P169">
        <v>54</v>
      </c>
      <c r="Q169">
        <v>56.270734021303767</v>
      </c>
      <c r="R169">
        <v>35.286347174357452</v>
      </c>
      <c r="S169">
        <v>44.442918804338802</v>
      </c>
      <c r="T169">
        <v>9</v>
      </c>
      <c r="U169">
        <v>22.990241032249369</v>
      </c>
      <c r="V169">
        <v>-11.519080305741801</v>
      </c>
      <c r="W169">
        <v>-2.471160726507577</v>
      </c>
      <c r="X169">
        <v>0.94016655238821933</v>
      </c>
      <c r="Y169">
        <v>1.014576639214293</v>
      </c>
      <c r="Z169">
        <f>Table1[[#This Row],[xGoalsF]]/Table1[[#This Row],[Matches]]</f>
        <v>1.4155814728363367</v>
      </c>
      <c r="AA169">
        <f>Table1[[#This Row],[xGoalsA]]/Table1[[#This Row],[Matches]]</f>
        <v>1.2465355828933264</v>
      </c>
      <c r="AB169">
        <v>181</v>
      </c>
      <c r="AC169">
        <v>192.5190803057418</v>
      </c>
      <c r="AD169">
        <v>172</v>
      </c>
      <c r="AE169">
        <v>169.52883927349239</v>
      </c>
      <c r="AF169">
        <f>Table1[[#This Row],[SHGoalsF]]/Table1[[#This Row],[xSHGoalsF]]</f>
        <v>0.85119072677502983</v>
      </c>
      <c r="AG169">
        <v>92</v>
      </c>
      <c r="AH169">
        <v>108.08388426477261</v>
      </c>
      <c r="AI169">
        <f>Table1[[#This Row],[SHGoalsA]]/Table1[[#This Row],[xSHGoalsA]]</f>
        <v>0.80094969758983681</v>
      </c>
      <c r="AJ169">
        <v>-76</v>
      </c>
      <c r="AK169">
        <v>-94.88735713203215</v>
      </c>
      <c r="AL169">
        <f>Table1[[#This Row],[HTGoalsF]]/Table1[[#This Row],[xHTGoalsF]]</f>
        <v>1.0540628099781508</v>
      </c>
      <c r="AM169">
        <v>89</v>
      </c>
      <c r="AN169">
        <v>84.435196040969174</v>
      </c>
      <c r="AO169">
        <f>Table1[[#This Row],[HTGoalsA]]/Table1[[#This Row],[xHTGoalsA]]</f>
        <v>1.2861480941396788</v>
      </c>
      <c r="AP169">
        <v>96</v>
      </c>
      <c r="AQ169">
        <v>74.641482141460273</v>
      </c>
      <c r="AR169">
        <v>0.95441335056549725</v>
      </c>
      <c r="AS169">
        <v>1545</v>
      </c>
      <c r="AT169">
        <v>1618.795461195692</v>
      </c>
      <c r="AU169">
        <v>0.96628516849863089</v>
      </c>
      <c r="AV169">
        <v>1455</v>
      </c>
      <c r="AW169">
        <v>1505.766669544056</v>
      </c>
      <c r="AX169">
        <v>0.81691674204146836</v>
      </c>
      <c r="AY169">
        <v>564</v>
      </c>
      <c r="AZ169">
        <v>690.4008339828714</v>
      </c>
      <c r="BA169">
        <v>0.87585409422000782</v>
      </c>
      <c r="BB169">
        <v>554</v>
      </c>
      <c r="BC169">
        <v>632.52544419897345</v>
      </c>
      <c r="BD169">
        <v>1.185029163414357</v>
      </c>
      <c r="BE169">
        <v>2083</v>
      </c>
      <c r="BF169">
        <v>1757.762647797098</v>
      </c>
      <c r="BG169">
        <v>1.2434515608626511</v>
      </c>
      <c r="BH169">
        <v>2211</v>
      </c>
      <c r="BI169">
        <v>1778.1151028240361</v>
      </c>
      <c r="BJ169">
        <v>1.2746908501627281</v>
      </c>
      <c r="BK169">
        <v>294</v>
      </c>
      <c r="BL169">
        <v>230.64415968975359</v>
      </c>
      <c r="BM169">
        <v>1.166611422702996</v>
      </c>
      <c r="BN169">
        <v>284</v>
      </c>
      <c r="BO169">
        <v>243.44009879654899</v>
      </c>
      <c r="BP169">
        <v>1.2777754534015939</v>
      </c>
      <c r="BQ169">
        <v>17</v>
      </c>
      <c r="BR169">
        <v>13.304372027764289</v>
      </c>
      <c r="BS169">
        <v>1.1664138206582371</v>
      </c>
      <c r="BT169">
        <v>17</v>
      </c>
      <c r="BU169">
        <v>14.57458725103794</v>
      </c>
    </row>
    <row r="170" spans="1:73" hidden="1" x14ac:dyDescent="0.45">
      <c r="A170" s="1">
        <v>95</v>
      </c>
      <c r="B170" s="21" t="s">
        <v>163</v>
      </c>
      <c r="C170" s="25" t="s">
        <v>160</v>
      </c>
      <c r="D170">
        <v>0.99655246051305679</v>
      </c>
      <c r="E170">
        <v>511</v>
      </c>
      <c r="F170">
        <v>512.76778719398374</v>
      </c>
      <c r="G170">
        <v>342</v>
      </c>
      <c r="H170">
        <f>(Table1[[#This Row],[xWins]]*3+Table1[[#This Row],[xDraws]])/Table1[[#This Row],[Matches]]</f>
        <v>1.4993210151870873</v>
      </c>
      <c r="I170">
        <f>Table1[[#This Row],[Wins]]*3+Table1[[#This Row],[Draws]]</f>
        <v>511</v>
      </c>
      <c r="J170">
        <f>Table1[[#This Row],[xWins]]*3+Table1[[#This Row],[xDraws]]</f>
        <v>512.76778719398385</v>
      </c>
      <c r="K170">
        <v>0.9755197350381527</v>
      </c>
      <c r="L170">
        <v>1.1019497616664391</v>
      </c>
      <c r="M170">
        <v>0.95439474596960028</v>
      </c>
      <c r="N170">
        <v>139</v>
      </c>
      <c r="O170">
        <v>94</v>
      </c>
      <c r="P170">
        <v>109</v>
      </c>
      <c r="Q170">
        <v>142.48814760735081</v>
      </c>
      <c r="R170">
        <v>85.303344371931445</v>
      </c>
      <c r="S170">
        <v>114.2085080207178</v>
      </c>
      <c r="T170">
        <v>71</v>
      </c>
      <c r="U170">
        <v>59.513726022243823</v>
      </c>
      <c r="V170">
        <v>13.712411276142401</v>
      </c>
      <c r="W170">
        <v>-2.2261372983862202</v>
      </c>
      <c r="X170">
        <v>1.0280826537327721</v>
      </c>
      <c r="Y170">
        <v>1.0051918680032399</v>
      </c>
      <c r="Z170">
        <f>Table1[[#This Row],[xGoalsF]]/Table1[[#This Row],[Matches]]</f>
        <v>1.4277414874966596</v>
      </c>
      <c r="AA170">
        <f>Table1[[#This Row],[xGoalsA]]/Table1[[#This Row],[Matches]]</f>
        <v>1.2537247447415607</v>
      </c>
      <c r="AB170">
        <v>502</v>
      </c>
      <c r="AC170">
        <v>488.2875887238576</v>
      </c>
      <c r="AD170">
        <v>431</v>
      </c>
      <c r="AE170">
        <v>428.77386270161378</v>
      </c>
      <c r="AF170">
        <f>Table1[[#This Row],[SHGoalsF]]/Table1[[#This Row],[xSHGoalsF]]</f>
        <v>0.98104369717836548</v>
      </c>
      <c r="AG170">
        <v>269</v>
      </c>
      <c r="AH170">
        <v>274.19777607632147</v>
      </c>
      <c r="AI170">
        <f>Table1[[#This Row],[SHGoalsA]]/Table1[[#This Row],[xSHGoalsA]]</f>
        <v>0.98344975216714714</v>
      </c>
      <c r="AJ170">
        <v>-237</v>
      </c>
      <c r="AK170">
        <v>-240.98841804346651</v>
      </c>
      <c r="AL170">
        <f>Table1[[#This Row],[HTGoalsF]]/Table1[[#This Row],[xHTGoalsF]]</f>
        <v>1.0883282913773971</v>
      </c>
      <c r="AM170">
        <v>233</v>
      </c>
      <c r="AN170">
        <v>214.08981264753609</v>
      </c>
      <c r="AO170">
        <f>Table1[[#This Row],[HTGoalsA]]/Table1[[#This Row],[xHTGoalsA]]</f>
        <v>1.0330939139248303</v>
      </c>
      <c r="AP170">
        <v>194</v>
      </c>
      <c r="AQ170">
        <v>187.7854446581473</v>
      </c>
      <c r="AR170">
        <v>0.99405081242107796</v>
      </c>
      <c r="AS170">
        <v>4060</v>
      </c>
      <c r="AT170">
        <v>4084.2982564559211</v>
      </c>
      <c r="AU170">
        <v>1.167425641532247</v>
      </c>
      <c r="AV170">
        <v>4432</v>
      </c>
      <c r="AW170">
        <v>3796.3874034692249</v>
      </c>
      <c r="AX170">
        <v>0.83311297125081574</v>
      </c>
      <c r="AY170">
        <v>1451</v>
      </c>
      <c r="AZ170">
        <v>1741.6605551363621</v>
      </c>
      <c r="BA170">
        <v>0.94483674875658552</v>
      </c>
      <c r="BB170">
        <v>1508</v>
      </c>
      <c r="BC170">
        <v>1596.0429163922161</v>
      </c>
      <c r="BD170">
        <v>1.0428333255115521</v>
      </c>
      <c r="BE170">
        <v>4605</v>
      </c>
      <c r="BF170">
        <v>4415.8542763687183</v>
      </c>
      <c r="BG170">
        <v>1.160304077364996</v>
      </c>
      <c r="BH170">
        <v>5177</v>
      </c>
      <c r="BI170">
        <v>4461.7614477032239</v>
      </c>
      <c r="BJ170">
        <v>1.5224493332513189</v>
      </c>
      <c r="BK170">
        <v>881</v>
      </c>
      <c r="BL170">
        <v>578.67278782838071</v>
      </c>
      <c r="BM170">
        <v>1.505900202864568</v>
      </c>
      <c r="BN170">
        <v>915</v>
      </c>
      <c r="BO170">
        <v>607.60998521645729</v>
      </c>
      <c r="BP170">
        <v>1.6396982289156179</v>
      </c>
      <c r="BQ170">
        <v>55</v>
      </c>
      <c r="BR170">
        <v>33.542757459934037</v>
      </c>
      <c r="BS170">
        <v>1.162365012022097</v>
      </c>
      <c r="BT170">
        <v>42</v>
      </c>
      <c r="BU170">
        <v>36.133228001189678</v>
      </c>
    </row>
    <row r="171" spans="1:73" hidden="1" x14ac:dyDescent="0.45">
      <c r="A171" s="1">
        <v>566</v>
      </c>
      <c r="B171" s="21" t="s">
        <v>430</v>
      </c>
      <c r="C171" t="s">
        <v>520</v>
      </c>
      <c r="D171">
        <v>0.92141427180514535</v>
      </c>
      <c r="E171">
        <v>429</v>
      </c>
      <c r="F171">
        <v>465.58862080521601</v>
      </c>
      <c r="G171">
        <v>311</v>
      </c>
      <c r="H171">
        <f>(Table1[[#This Row],[xWins]]*3+Table1[[#This Row],[xDraws]])/Table1[[#This Row],[Matches]]</f>
        <v>1.4970695202740067</v>
      </c>
      <c r="I171">
        <f>Table1[[#This Row],[Wins]]*3+Table1[[#This Row],[Draws]]</f>
        <v>429</v>
      </c>
      <c r="J171">
        <f>Table1[[#This Row],[xWins]]*3+Table1[[#This Row],[xDraws]]</f>
        <v>465.58862080521607</v>
      </c>
      <c r="K171">
        <v>0.92439175841553523</v>
      </c>
      <c r="L171">
        <v>0.90761558693034283</v>
      </c>
      <c r="M171">
        <v>1.1716299810069479</v>
      </c>
      <c r="N171">
        <v>118</v>
      </c>
      <c r="O171">
        <v>75</v>
      </c>
      <c r="P171">
        <v>118</v>
      </c>
      <c r="Q171">
        <v>127.65150589643871</v>
      </c>
      <c r="R171">
        <v>82.634103115899947</v>
      </c>
      <c r="S171">
        <v>100.7143909876614</v>
      </c>
      <c r="T171">
        <v>39</v>
      </c>
      <c r="U171">
        <v>55.981384962723723</v>
      </c>
      <c r="V171">
        <v>-0.76936834651530717</v>
      </c>
      <c r="W171">
        <v>-16.21201661620842</v>
      </c>
      <c r="X171">
        <v>0.99820981111456275</v>
      </c>
      <c r="Y171">
        <v>1.0433722252637601</v>
      </c>
      <c r="Z171">
        <f>Table1[[#This Row],[xGoalsF]]/Table1[[#This Row],[Matches]]</f>
        <v>1.381895075069181</v>
      </c>
      <c r="AA171">
        <f>Table1[[#This Row],[xGoalsA]]/Table1[[#This Row],[Matches]]</f>
        <v>1.2018906218128347</v>
      </c>
      <c r="AB171">
        <v>429</v>
      </c>
      <c r="AC171">
        <v>429.76936834651531</v>
      </c>
      <c r="AD171">
        <v>390</v>
      </c>
      <c r="AE171">
        <v>373.78798338379158</v>
      </c>
      <c r="AF171">
        <f>Table1[[#This Row],[SHGoalsF]]/Table1[[#This Row],[xSHGoalsF]]</f>
        <v>0.94355068957636468</v>
      </c>
      <c r="AG171">
        <v>228</v>
      </c>
      <c r="AH171">
        <v>241.64043598162959</v>
      </c>
      <c r="AI171">
        <f>Table1[[#This Row],[SHGoalsA]]/Table1[[#This Row],[xSHGoalsA]]</f>
        <v>0.95264763023399779</v>
      </c>
      <c r="AJ171">
        <v>-200</v>
      </c>
      <c r="AK171">
        <v>-209.9412139941756</v>
      </c>
      <c r="AL171">
        <f>Table1[[#This Row],[HTGoalsF]]/Table1[[#This Row],[xHTGoalsF]]</f>
        <v>1.068416205170134</v>
      </c>
      <c r="AM171">
        <v>201</v>
      </c>
      <c r="AN171">
        <v>188.12893236488571</v>
      </c>
      <c r="AO171">
        <f>Table1[[#This Row],[HTGoalsA]]/Table1[[#This Row],[xHTGoalsA]]</f>
        <v>1.1596200566408086</v>
      </c>
      <c r="AP171">
        <v>190</v>
      </c>
      <c r="AQ171">
        <v>163.84676938961599</v>
      </c>
      <c r="AR171">
        <v>1.0468481367404761</v>
      </c>
      <c r="AS171">
        <v>3821</v>
      </c>
      <c r="AT171">
        <v>3650.0041084251952</v>
      </c>
      <c r="AU171">
        <v>0.9580584833390543</v>
      </c>
      <c r="AV171">
        <v>3237</v>
      </c>
      <c r="AW171">
        <v>3378.7081439102858</v>
      </c>
      <c r="AX171">
        <v>0.95959025491798522</v>
      </c>
      <c r="AY171">
        <v>1503</v>
      </c>
      <c r="AZ171">
        <v>1566.2935219454259</v>
      </c>
      <c r="BA171">
        <v>0.91148050576845074</v>
      </c>
      <c r="BB171">
        <v>1301</v>
      </c>
      <c r="BC171">
        <v>1427.3481350027921</v>
      </c>
      <c r="BD171">
        <v>0.85254082288134547</v>
      </c>
      <c r="BE171">
        <v>3441</v>
      </c>
      <c r="BF171">
        <v>4036.1703599956641</v>
      </c>
      <c r="BG171">
        <v>0.95506517404922864</v>
      </c>
      <c r="BH171">
        <v>3899</v>
      </c>
      <c r="BI171">
        <v>4082.443906387301</v>
      </c>
      <c r="BJ171">
        <v>1.027889708498414</v>
      </c>
      <c r="BK171">
        <v>544</v>
      </c>
      <c r="BL171">
        <v>529.23966015254609</v>
      </c>
      <c r="BM171">
        <v>0.88639735327491043</v>
      </c>
      <c r="BN171">
        <v>491</v>
      </c>
      <c r="BO171">
        <v>553.92764676692298</v>
      </c>
      <c r="BP171">
        <v>0.73457121398338998</v>
      </c>
      <c r="BQ171">
        <v>23</v>
      </c>
      <c r="BR171">
        <v>31.310783164612371</v>
      </c>
      <c r="BS171">
        <v>0.65027200327109502</v>
      </c>
      <c r="BT171">
        <v>22</v>
      </c>
      <c r="BU171">
        <v>33.831996286680543</v>
      </c>
    </row>
    <row r="172" spans="1:73" hidden="1" x14ac:dyDescent="0.45">
      <c r="A172" s="1">
        <v>207</v>
      </c>
      <c r="B172" s="20" t="s">
        <v>278</v>
      </c>
      <c r="C172" s="28" t="s">
        <v>258</v>
      </c>
      <c r="D172">
        <v>0.94949245145667904</v>
      </c>
      <c r="E172">
        <v>507</v>
      </c>
      <c r="F172">
        <v>533.96948993346689</v>
      </c>
      <c r="G172">
        <v>341</v>
      </c>
      <c r="H172">
        <f>(Table1[[#This Row],[xWins]]*3+Table1[[#This Row],[xDraws]])/Table1[[#This Row],[Matches]]</f>
        <v>1.5658929323562083</v>
      </c>
      <c r="I172">
        <f>Table1[[#This Row],[Wins]]*3+Table1[[#This Row],[Draws]]</f>
        <v>507</v>
      </c>
      <c r="J172">
        <f>Table1[[#This Row],[xWins]]*3+Table1[[#This Row],[xDraws]]</f>
        <v>533.969489933467</v>
      </c>
      <c r="K172">
        <v>0.91279450826781694</v>
      </c>
      <c r="L172">
        <v>1.1380557732383221</v>
      </c>
      <c r="M172">
        <v>1.0093649333503689</v>
      </c>
      <c r="N172">
        <v>136</v>
      </c>
      <c r="O172">
        <v>99</v>
      </c>
      <c r="P172">
        <v>106</v>
      </c>
      <c r="Q172">
        <v>148.99300857767341</v>
      </c>
      <c r="R172">
        <v>86.990464200446752</v>
      </c>
      <c r="S172">
        <v>105.0165272218798</v>
      </c>
      <c r="T172">
        <v>85</v>
      </c>
      <c r="U172">
        <v>96.79698327464007</v>
      </c>
      <c r="V172">
        <v>12.553299880550981</v>
      </c>
      <c r="W172">
        <v>-24.35028315519105</v>
      </c>
      <c r="X172">
        <v>1.0249843413790289</v>
      </c>
      <c r="Y172">
        <v>1.0600278569022319</v>
      </c>
      <c r="Z172">
        <f>Table1[[#This Row],[xGoalsF]]/Table1[[#This Row],[Matches]]</f>
        <v>1.4734507334881204</v>
      </c>
      <c r="AA172">
        <f>Table1[[#This Row],[xGoalsA]]/Table1[[#This Row],[Matches]]</f>
        <v>1.1895886124481199</v>
      </c>
      <c r="AB172">
        <v>515</v>
      </c>
      <c r="AC172">
        <v>502.44670011944902</v>
      </c>
      <c r="AD172">
        <v>430</v>
      </c>
      <c r="AE172">
        <v>405.64971684480889</v>
      </c>
      <c r="AF172">
        <f>Table1[[#This Row],[SHGoalsF]]/Table1[[#This Row],[xSHGoalsF]]</f>
        <v>1.0103235442856664</v>
      </c>
      <c r="AG172">
        <v>285</v>
      </c>
      <c r="AH172">
        <v>282.08785355141339</v>
      </c>
      <c r="AI172">
        <f>Table1[[#This Row],[SHGoalsA]]/Table1[[#This Row],[xSHGoalsA]]</f>
        <v>1.0668019669442961</v>
      </c>
      <c r="AJ172">
        <v>-243</v>
      </c>
      <c r="AK172">
        <v>-227.78360701381089</v>
      </c>
      <c r="AL172">
        <f>Table1[[#This Row],[HTGoalsF]]/Table1[[#This Row],[xHTGoalsF]]</f>
        <v>1.0437520597975525</v>
      </c>
      <c r="AM172">
        <v>230</v>
      </c>
      <c r="AN172">
        <v>220.3588465680356</v>
      </c>
      <c r="AO172">
        <f>Table1[[#This Row],[HTGoalsA]]/Table1[[#This Row],[xHTGoalsA]]</f>
        <v>1.0513526167389649</v>
      </c>
      <c r="AP172">
        <v>187</v>
      </c>
      <c r="AQ172">
        <v>177.86610983099811</v>
      </c>
      <c r="AR172">
        <v>1.143580893992777</v>
      </c>
      <c r="AS172">
        <v>4748</v>
      </c>
      <c r="AT172">
        <v>4151.870694011428</v>
      </c>
      <c r="AU172">
        <v>0.96847438808017949</v>
      </c>
      <c r="AV172">
        <v>3565</v>
      </c>
      <c r="AW172">
        <v>3681.0472676174231</v>
      </c>
      <c r="AX172">
        <v>0.99290280589380508</v>
      </c>
      <c r="AY172">
        <v>1763</v>
      </c>
      <c r="AZ172">
        <v>1775.6017905629319</v>
      </c>
      <c r="BA172">
        <v>0.9314928518217056</v>
      </c>
      <c r="BB172">
        <v>1433</v>
      </c>
      <c r="BC172">
        <v>1538.390764027341</v>
      </c>
      <c r="BD172">
        <v>1.074585618969891</v>
      </c>
      <c r="BE172">
        <v>4729</v>
      </c>
      <c r="BF172">
        <v>4400.7661339570786</v>
      </c>
      <c r="BG172">
        <v>1.1385929211419319</v>
      </c>
      <c r="BH172">
        <v>5098</v>
      </c>
      <c r="BI172">
        <v>4477.4562579284702</v>
      </c>
      <c r="BJ172">
        <v>1.4110190240650531</v>
      </c>
      <c r="BK172">
        <v>809</v>
      </c>
      <c r="BL172">
        <v>573.34450223734348</v>
      </c>
      <c r="BM172">
        <v>1.4547787094895299</v>
      </c>
      <c r="BN172">
        <v>895</v>
      </c>
      <c r="BO172">
        <v>615.21384260156537</v>
      </c>
      <c r="BP172">
        <v>1.204743411782899</v>
      </c>
      <c r="BQ172">
        <v>40</v>
      </c>
      <c r="BR172">
        <v>33.202090676556622</v>
      </c>
      <c r="BS172">
        <v>1.2427780210370629</v>
      </c>
      <c r="BT172">
        <v>46</v>
      </c>
      <c r="BU172">
        <v>37.013850600298127</v>
      </c>
    </row>
    <row r="173" spans="1:73" hidden="1" x14ac:dyDescent="0.45">
      <c r="A173" s="1">
        <v>589</v>
      </c>
      <c r="B173" s="21" t="s">
        <v>71</v>
      </c>
      <c r="C173" s="24" t="s">
        <v>530</v>
      </c>
      <c r="D173">
        <v>1.0247777668076761</v>
      </c>
      <c r="E173">
        <v>352</v>
      </c>
      <c r="F173">
        <v>343.48910700563761</v>
      </c>
      <c r="G173">
        <v>230</v>
      </c>
      <c r="H173">
        <f>(Table1[[#This Row],[xWins]]*3+Table1[[#This Row],[xDraws]])/Table1[[#This Row],[Matches]]</f>
        <v>1.4934309000245114</v>
      </c>
      <c r="I173">
        <f>Table1[[#This Row],[Wins]]*3+Table1[[#This Row],[Draws]]</f>
        <v>352</v>
      </c>
      <c r="J173">
        <f>Table1[[#This Row],[xWins]]*3+Table1[[#This Row],[xDraws]]</f>
        <v>343.48910700563761</v>
      </c>
      <c r="K173">
        <v>1.0162392430506519</v>
      </c>
      <c r="L173">
        <v>1.0650464947368989</v>
      </c>
      <c r="M173">
        <v>0.92785549560485681</v>
      </c>
      <c r="N173">
        <v>96</v>
      </c>
      <c r="O173">
        <v>64</v>
      </c>
      <c r="P173">
        <v>70</v>
      </c>
      <c r="Q173">
        <v>94.465944566180397</v>
      </c>
      <c r="R173">
        <v>60.09127330709638</v>
      </c>
      <c r="S173">
        <v>75.442782126723216</v>
      </c>
      <c r="T173">
        <v>43</v>
      </c>
      <c r="U173">
        <v>40.93954128269786</v>
      </c>
      <c r="V173">
        <v>37.981923155934737</v>
      </c>
      <c r="W173">
        <v>-35.921464438632597</v>
      </c>
      <c r="X173">
        <v>1.119433220692541</v>
      </c>
      <c r="Y173">
        <v>1.1296436202315521</v>
      </c>
      <c r="Z173">
        <f>Table1[[#This Row],[xGoalsF]]/Table1[[#This Row],[Matches]]</f>
        <v>1.382687290626371</v>
      </c>
      <c r="AA173">
        <f>Table1[[#This Row],[xGoalsA]]/Table1[[#This Row],[Matches]]</f>
        <v>1.2046892850494235</v>
      </c>
      <c r="AB173">
        <v>356</v>
      </c>
      <c r="AC173">
        <v>318.01807684406532</v>
      </c>
      <c r="AD173">
        <v>313</v>
      </c>
      <c r="AE173">
        <v>277.0785355613674</v>
      </c>
      <c r="AF173">
        <f>Table1[[#This Row],[SHGoalsF]]/Table1[[#This Row],[xSHGoalsF]]</f>
        <v>1.1071489236590255</v>
      </c>
      <c r="AG173">
        <v>198</v>
      </c>
      <c r="AH173">
        <v>178.83772974788991</v>
      </c>
      <c r="AI173">
        <f>Table1[[#This Row],[SHGoalsA]]/Table1[[#This Row],[xSHGoalsA]]</f>
        <v>1.1378063293437466</v>
      </c>
      <c r="AJ173">
        <v>-177</v>
      </c>
      <c r="AK173">
        <v>-155.56250254126149</v>
      </c>
      <c r="AL173">
        <f>Table1[[#This Row],[HTGoalsF]]/Table1[[#This Row],[xHTGoalsF]]</f>
        <v>1.1352177465890352</v>
      </c>
      <c r="AM173">
        <v>158</v>
      </c>
      <c r="AN173">
        <v>139.18034709617541</v>
      </c>
      <c r="AO173">
        <f>Table1[[#This Row],[HTGoalsA]]/Table1[[#This Row],[xHTGoalsA]]</f>
        <v>1.1191938760665237</v>
      </c>
      <c r="AP173">
        <v>136</v>
      </c>
      <c r="AQ173">
        <v>121.51603302010589</v>
      </c>
      <c r="AR173">
        <v>1.1702164936759141</v>
      </c>
      <c r="AS173">
        <v>3161</v>
      </c>
      <c r="AT173">
        <v>2701.2095771019149</v>
      </c>
      <c r="AU173">
        <v>1.1768115604585361</v>
      </c>
      <c r="AV173">
        <v>2947</v>
      </c>
      <c r="AW173">
        <v>2504.2242097381518</v>
      </c>
      <c r="AX173">
        <v>0.9129725924228318</v>
      </c>
      <c r="AY173">
        <v>1057</v>
      </c>
      <c r="AZ173">
        <v>1157.7565512617971</v>
      </c>
      <c r="BA173">
        <v>0.9542258339964339</v>
      </c>
      <c r="BB173">
        <v>1008</v>
      </c>
      <c r="BC173">
        <v>1056.3537100838621</v>
      </c>
      <c r="BD173">
        <v>0.8020231997672177</v>
      </c>
      <c r="BE173">
        <v>2397</v>
      </c>
      <c r="BF173">
        <v>2988.6915998137142</v>
      </c>
      <c r="BG173">
        <v>0.87774896409592063</v>
      </c>
      <c r="BH173">
        <v>2653</v>
      </c>
      <c r="BI173">
        <v>3022.5042791506839</v>
      </c>
      <c r="BJ173">
        <v>0.97173755160452668</v>
      </c>
      <c r="BK173">
        <v>380</v>
      </c>
      <c r="BL173">
        <v>391.05208949941942</v>
      </c>
      <c r="BM173">
        <v>0.91894347014776323</v>
      </c>
      <c r="BN173">
        <v>376</v>
      </c>
      <c r="BO173">
        <v>409.16553870233213</v>
      </c>
      <c r="BP173">
        <v>0.99057671011677795</v>
      </c>
      <c r="BQ173">
        <v>23</v>
      </c>
      <c r="BR173">
        <v>23.218797459197841</v>
      </c>
      <c r="BS173">
        <v>0.56033129868918363</v>
      </c>
      <c r="BT173">
        <v>14</v>
      </c>
      <c r="BU173">
        <v>24.985218624679781</v>
      </c>
    </row>
    <row r="174" spans="1:73" hidden="1" x14ac:dyDescent="0.45">
      <c r="A174" s="1">
        <v>228</v>
      </c>
      <c r="B174" s="21" t="s">
        <v>300</v>
      </c>
      <c r="C174" s="23" t="s">
        <v>292</v>
      </c>
      <c r="D174">
        <v>1.0605218831362759</v>
      </c>
      <c r="E174">
        <v>484</v>
      </c>
      <c r="F174">
        <v>456.37907873118951</v>
      </c>
      <c r="G174">
        <v>306</v>
      </c>
      <c r="H174">
        <f>(Table1[[#This Row],[xWins]]*3+Table1[[#This Row],[xDraws]])/Table1[[#This Row],[Matches]]</f>
        <v>1.4914348978143444</v>
      </c>
      <c r="I174">
        <f>Table1[[#This Row],[Wins]]*3+Table1[[#This Row],[Draws]]</f>
        <v>484</v>
      </c>
      <c r="J174">
        <f>Table1[[#This Row],[xWins]]*3+Table1[[#This Row],[xDraws]]</f>
        <v>456.37907873118934</v>
      </c>
      <c r="K174">
        <v>1.086884661063503</v>
      </c>
      <c r="L174">
        <v>0.92747298526850286</v>
      </c>
      <c r="M174">
        <v>0.94633224779029268</v>
      </c>
      <c r="N174">
        <v>138</v>
      </c>
      <c r="O174">
        <v>70</v>
      </c>
      <c r="P174">
        <v>98</v>
      </c>
      <c r="Q174">
        <v>126.9683941118174</v>
      </c>
      <c r="R174">
        <v>75.473896395737114</v>
      </c>
      <c r="S174">
        <v>103.5577094924454</v>
      </c>
      <c r="T174">
        <v>94</v>
      </c>
      <c r="U174">
        <v>46.537577779451787</v>
      </c>
      <c r="V174">
        <v>74.579401563944089</v>
      </c>
      <c r="W174">
        <v>-27.116979343395879</v>
      </c>
      <c r="X174">
        <v>1.174896339054615</v>
      </c>
      <c r="Y174">
        <v>1.0713824463555279</v>
      </c>
      <c r="Z174">
        <f>Table1[[#This Row],[xGoalsF]]/Table1[[#This Row],[Matches]]</f>
        <v>1.3935313674380911</v>
      </c>
      <c r="AA174">
        <f>Table1[[#This Row],[xGoalsA]]/Table1[[#This Row],[Matches]]</f>
        <v>1.2414477799235428</v>
      </c>
      <c r="AB174">
        <v>501</v>
      </c>
      <c r="AC174">
        <v>426.42059843605591</v>
      </c>
      <c r="AD174">
        <v>407</v>
      </c>
      <c r="AE174">
        <v>379.88302065660412</v>
      </c>
      <c r="AF174">
        <f>Table1[[#This Row],[SHGoalsF]]/Table1[[#This Row],[xSHGoalsF]]</f>
        <v>1.1731583600140947</v>
      </c>
      <c r="AG174">
        <v>281</v>
      </c>
      <c r="AH174">
        <v>239.5243554302626</v>
      </c>
      <c r="AI174">
        <f>Table1[[#This Row],[SHGoalsA]]/Table1[[#This Row],[xSHGoalsA]]</f>
        <v>1.127783220926339</v>
      </c>
      <c r="AJ174">
        <v>-240</v>
      </c>
      <c r="AK174">
        <v>-212.8068546744903</v>
      </c>
      <c r="AL174">
        <f>Table1[[#This Row],[HTGoalsF]]/Table1[[#This Row],[xHTGoalsF]]</f>
        <v>1.1771237156071701</v>
      </c>
      <c r="AM174">
        <v>220</v>
      </c>
      <c r="AN174">
        <v>186.89624300579331</v>
      </c>
      <c r="AO174">
        <f>Table1[[#This Row],[HTGoalsA]]/Table1[[#This Row],[xHTGoalsA]]</f>
        <v>0.99954412419230432</v>
      </c>
      <c r="AP174">
        <v>167</v>
      </c>
      <c r="AQ174">
        <v>167.07616598211379</v>
      </c>
      <c r="AR174">
        <v>1.086207809701168</v>
      </c>
      <c r="AS174">
        <v>3910</v>
      </c>
      <c r="AT174">
        <v>3599.6795135138082</v>
      </c>
      <c r="AU174">
        <v>1.279633428784257</v>
      </c>
      <c r="AV174">
        <v>4321</v>
      </c>
      <c r="AW174">
        <v>3376.7482958813112</v>
      </c>
      <c r="AX174">
        <v>0.96841794248266644</v>
      </c>
      <c r="AY174">
        <v>1495</v>
      </c>
      <c r="AZ174">
        <v>1543.754957872188</v>
      </c>
      <c r="BA174">
        <v>1.0276907054544371</v>
      </c>
      <c r="BB174">
        <v>1470</v>
      </c>
      <c r="BC174">
        <v>1430.3914516284131</v>
      </c>
      <c r="BD174">
        <v>0.90966414079931102</v>
      </c>
      <c r="BE174">
        <v>3601</v>
      </c>
      <c r="BF174">
        <v>3958.6038830065841</v>
      </c>
      <c r="BG174">
        <v>0.98576723139299194</v>
      </c>
      <c r="BH174">
        <v>3941</v>
      </c>
      <c r="BI174">
        <v>3997.901202732166</v>
      </c>
      <c r="BJ174">
        <v>0.92880708800312861</v>
      </c>
      <c r="BK174">
        <v>482</v>
      </c>
      <c r="BL174">
        <v>518.94522148433089</v>
      </c>
      <c r="BM174">
        <v>1.066924921639065</v>
      </c>
      <c r="BN174">
        <v>579</v>
      </c>
      <c r="BO174">
        <v>542.6811092860313</v>
      </c>
      <c r="BP174">
        <v>0.52612176040563796</v>
      </c>
      <c r="BQ174">
        <v>16</v>
      </c>
      <c r="BR174">
        <v>30.411211252057051</v>
      </c>
      <c r="BS174">
        <v>0.73105153776766485</v>
      </c>
      <c r="BT174">
        <v>24</v>
      </c>
      <c r="BU174">
        <v>32.829422769954462</v>
      </c>
    </row>
    <row r="175" spans="1:73" hidden="1" x14ac:dyDescent="0.45">
      <c r="A175" s="1">
        <v>630</v>
      </c>
      <c r="B175" s="21" t="s">
        <v>264</v>
      </c>
      <c r="C175" s="24" t="s">
        <v>535</v>
      </c>
      <c r="D175">
        <v>0.93977925739705204</v>
      </c>
      <c r="E175">
        <v>49</v>
      </c>
      <c r="F175">
        <v>52.139903721345647</v>
      </c>
      <c r="G175">
        <v>35</v>
      </c>
      <c r="H175">
        <f>(Table1[[#This Row],[xWins]]*3+Table1[[#This Row],[xDraws]])/Table1[[#This Row],[Matches]]</f>
        <v>1.4897115348955903</v>
      </c>
      <c r="I175">
        <f>Table1[[#This Row],[Wins]]*3+Table1[[#This Row],[Draws]]</f>
        <v>49</v>
      </c>
      <c r="J175">
        <f>Table1[[#This Row],[xWins]]*3+Table1[[#This Row],[xDraws]]</f>
        <v>52.139903721345661</v>
      </c>
      <c r="K175">
        <v>0.86163767253714629</v>
      </c>
      <c r="L175">
        <v>1.254947298906957</v>
      </c>
      <c r="M175">
        <v>0.93335547016600051</v>
      </c>
      <c r="N175">
        <v>12</v>
      </c>
      <c r="O175">
        <v>13</v>
      </c>
      <c r="P175">
        <v>10</v>
      </c>
      <c r="Q175">
        <v>13.92696765992746</v>
      </c>
      <c r="R175">
        <v>10.35900074156328</v>
      </c>
      <c r="S175">
        <v>10.71403159850926</v>
      </c>
      <c r="T175">
        <v>0</v>
      </c>
      <c r="U175">
        <v>6.7522824365696863</v>
      </c>
      <c r="V175">
        <v>-1.8693877828015391</v>
      </c>
      <c r="W175">
        <v>-4.8828946537681466</v>
      </c>
      <c r="X175">
        <v>0.96094815769770148</v>
      </c>
      <c r="Y175">
        <v>1.118755797925246</v>
      </c>
      <c r="Z175">
        <f>Table1[[#This Row],[xGoalsF]]/Table1[[#This Row],[Matches]]</f>
        <v>1.3676967937943296</v>
      </c>
      <c r="AA175">
        <f>Table1[[#This Row],[xGoalsA]]/Table1[[#This Row],[Matches]]</f>
        <v>1.1747744384637673</v>
      </c>
      <c r="AB175">
        <v>46</v>
      </c>
      <c r="AC175">
        <v>47.869387782801539</v>
      </c>
      <c r="AD175">
        <v>46</v>
      </c>
      <c r="AE175">
        <v>41.117105346231853</v>
      </c>
      <c r="AF175">
        <f>Table1[[#This Row],[SHGoalsF]]/Table1[[#This Row],[xSHGoalsF]]</f>
        <v>0.89164362278326059</v>
      </c>
      <c r="AG175">
        <v>24</v>
      </c>
      <c r="AH175">
        <v>26.91658347208735</v>
      </c>
      <c r="AI175">
        <f>Table1[[#This Row],[SHGoalsA]]/Table1[[#This Row],[xSHGoalsA]]</f>
        <v>1.0024721193718935</v>
      </c>
      <c r="AJ175">
        <v>-23</v>
      </c>
      <c r="AK175">
        <v>-22.94328146942463</v>
      </c>
      <c r="AL175">
        <f>Table1[[#This Row],[HTGoalsF]]/Table1[[#This Row],[xHTGoalsF]]</f>
        <v>1.0499787844031134</v>
      </c>
      <c r="AM175">
        <v>22</v>
      </c>
      <c r="AN175">
        <v>20.952804310714189</v>
      </c>
      <c r="AO175">
        <f>Table1[[#This Row],[HTGoalsA]]/Table1[[#This Row],[xHTGoalsA]]</f>
        <v>1.2655564484341555</v>
      </c>
      <c r="AP175">
        <v>23</v>
      </c>
      <c r="AQ175">
        <v>18.173823876807219</v>
      </c>
      <c r="AR175">
        <v>1.0048931191953521</v>
      </c>
      <c r="AS175">
        <v>411</v>
      </c>
      <c r="AT175">
        <v>408.99872050979911</v>
      </c>
      <c r="AU175">
        <v>1.1177249727055261</v>
      </c>
      <c r="AV175">
        <v>420</v>
      </c>
      <c r="AW175">
        <v>375.76327831645642</v>
      </c>
      <c r="AX175">
        <v>0.88203249077782742</v>
      </c>
      <c r="AY175">
        <v>156</v>
      </c>
      <c r="AZ175">
        <v>176.86423304251539</v>
      </c>
      <c r="BA175">
        <v>0.93589867670688542</v>
      </c>
      <c r="BB175">
        <v>150</v>
      </c>
      <c r="BC175">
        <v>160.27376011236589</v>
      </c>
      <c r="BD175">
        <v>1.1260438109748041</v>
      </c>
      <c r="BE175">
        <v>513</v>
      </c>
      <c r="BF175">
        <v>455.57730081203619</v>
      </c>
      <c r="BG175">
        <v>1.228898730410624</v>
      </c>
      <c r="BH175">
        <v>567</v>
      </c>
      <c r="BI175">
        <v>461.38871004492188</v>
      </c>
      <c r="BJ175">
        <v>1.5260658414032691</v>
      </c>
      <c r="BK175">
        <v>90</v>
      </c>
      <c r="BL175">
        <v>58.975174961810282</v>
      </c>
      <c r="BM175">
        <v>1.5908572744140379</v>
      </c>
      <c r="BN175">
        <v>99</v>
      </c>
      <c r="BO175">
        <v>62.230598302078832</v>
      </c>
      <c r="BP175">
        <v>1.408212856096418</v>
      </c>
      <c r="BQ175">
        <v>5</v>
      </c>
      <c r="BR175">
        <v>3.5505995974643052</v>
      </c>
      <c r="BS175">
        <v>1.027727782223941</v>
      </c>
      <c r="BT175">
        <v>4</v>
      </c>
      <c r="BU175">
        <v>3.8920812195465242</v>
      </c>
    </row>
    <row r="176" spans="1:73" hidden="1" x14ac:dyDescent="0.45">
      <c r="A176" s="1">
        <v>437</v>
      </c>
      <c r="B176" s="21" t="s">
        <v>459</v>
      </c>
      <c r="C176" s="24" t="s">
        <v>456</v>
      </c>
      <c r="D176">
        <v>1.1574867396685931</v>
      </c>
      <c r="E176">
        <v>62</v>
      </c>
      <c r="F176">
        <v>53.564328536283362</v>
      </c>
      <c r="G176">
        <v>36</v>
      </c>
      <c r="H176">
        <f>(Table1[[#This Row],[xWins]]*3+Table1[[#This Row],[xDraws]])/Table1[[#This Row],[Matches]]</f>
        <v>1.48789801489676</v>
      </c>
      <c r="I176">
        <f>Table1[[#This Row],[Wins]]*3+Table1[[#This Row],[Draws]]</f>
        <v>62</v>
      </c>
      <c r="J176">
        <f>Table1[[#This Row],[xWins]]*3+Table1[[#This Row],[xDraws]]</f>
        <v>53.564328536283362</v>
      </c>
      <c r="K176">
        <v>1.1490528700142419</v>
      </c>
      <c r="L176">
        <v>1.198263886448343</v>
      </c>
      <c r="M176">
        <v>0.66526635963054703</v>
      </c>
      <c r="N176">
        <v>17</v>
      </c>
      <c r="O176">
        <v>11</v>
      </c>
      <c r="P176">
        <v>8</v>
      </c>
      <c r="Q176">
        <v>14.7947935587936</v>
      </c>
      <c r="R176">
        <v>9.1799478599025637</v>
      </c>
      <c r="S176">
        <v>12.02525858130384</v>
      </c>
      <c r="T176">
        <v>19</v>
      </c>
      <c r="U176">
        <v>6.5425285704279119</v>
      </c>
      <c r="V176">
        <v>6.3127474450614676</v>
      </c>
      <c r="W176">
        <v>6.1447239845106196</v>
      </c>
      <c r="X176">
        <v>1.127049637894177</v>
      </c>
      <c r="Y176">
        <v>0.85757878560732859</v>
      </c>
      <c r="Z176">
        <f>Table1[[#This Row],[xGoalsF]]/Table1[[#This Row],[Matches]]</f>
        <v>1.3802014598594037</v>
      </c>
      <c r="AA176">
        <f>Table1[[#This Row],[xGoalsA]]/Table1[[#This Row],[Matches]]</f>
        <v>1.198464555125295</v>
      </c>
      <c r="AB176">
        <v>56</v>
      </c>
      <c r="AC176">
        <v>49.687252554938532</v>
      </c>
      <c r="AD176">
        <v>37</v>
      </c>
      <c r="AE176">
        <v>43.14472398451062</v>
      </c>
      <c r="AF176">
        <f>Table1[[#This Row],[SHGoalsF]]/Table1[[#This Row],[xSHGoalsF]]</f>
        <v>1.0794652196247294</v>
      </c>
      <c r="AG176">
        <v>30</v>
      </c>
      <c r="AH176">
        <v>27.79153923127727</v>
      </c>
      <c r="AI176">
        <f>Table1[[#This Row],[SHGoalsA]]/Table1[[#This Row],[xSHGoalsA]]</f>
        <v>0.86828313388320089</v>
      </c>
      <c r="AJ176">
        <v>-21</v>
      </c>
      <c r="AK176">
        <v>-24.185659240070951</v>
      </c>
      <c r="AL176">
        <f>Table1[[#This Row],[HTGoalsF]]/Table1[[#This Row],[xHTGoalsF]]</f>
        <v>1.1874470411477076</v>
      </c>
      <c r="AM176">
        <v>26</v>
      </c>
      <c r="AN176">
        <v>21.895713323661258</v>
      </c>
      <c r="AO176">
        <f>Table1[[#This Row],[HTGoalsA]]/Table1[[#This Row],[xHTGoalsA]]</f>
        <v>0.84392348545001383</v>
      </c>
      <c r="AP176">
        <v>16</v>
      </c>
      <c r="AQ176">
        <v>18.959064744439669</v>
      </c>
      <c r="AR176">
        <v>0.8612653690142672</v>
      </c>
      <c r="AS176">
        <v>365</v>
      </c>
      <c r="AT176">
        <v>423.79504985524812</v>
      </c>
      <c r="AU176">
        <v>0.71345559347280929</v>
      </c>
      <c r="AV176">
        <v>279</v>
      </c>
      <c r="AW176">
        <v>391.05447143800842</v>
      </c>
      <c r="AX176">
        <v>0.82995563488303159</v>
      </c>
      <c r="AY176">
        <v>151</v>
      </c>
      <c r="AZ176">
        <v>181.9374357537568</v>
      </c>
      <c r="BA176">
        <v>0.76677969748983232</v>
      </c>
      <c r="BB176">
        <v>127</v>
      </c>
      <c r="BC176">
        <v>165.62775516325411</v>
      </c>
      <c r="BD176">
        <v>1.0158220220739831</v>
      </c>
      <c r="BE176">
        <v>476</v>
      </c>
      <c r="BF176">
        <v>468.58602162233149</v>
      </c>
      <c r="BG176">
        <v>0.85079773459370678</v>
      </c>
      <c r="BH176">
        <v>403</v>
      </c>
      <c r="BI176">
        <v>473.67309950872192</v>
      </c>
      <c r="BJ176">
        <v>1.1368697908024781</v>
      </c>
      <c r="BK176">
        <v>70</v>
      </c>
      <c r="BL176">
        <v>61.572574595890501</v>
      </c>
      <c r="BM176">
        <v>1.0054408387530369</v>
      </c>
      <c r="BN176">
        <v>64</v>
      </c>
      <c r="BO176">
        <v>63.653670641997977</v>
      </c>
      <c r="BP176">
        <v>0.8080123247383838</v>
      </c>
      <c r="BQ176">
        <v>3</v>
      </c>
      <c r="BR176">
        <v>3.712814654122178</v>
      </c>
      <c r="BS176">
        <v>1.31459844163067</v>
      </c>
      <c r="BT176">
        <v>5</v>
      </c>
      <c r="BU176">
        <v>3.8034428169546901</v>
      </c>
    </row>
    <row r="177" spans="1:73" hidden="1" x14ac:dyDescent="0.45">
      <c r="A177" s="1">
        <v>622</v>
      </c>
      <c r="B177" s="21" t="s">
        <v>94</v>
      </c>
      <c r="C177" s="24" t="s">
        <v>530</v>
      </c>
      <c r="D177">
        <v>1.00734690808488</v>
      </c>
      <c r="E177">
        <v>344</v>
      </c>
      <c r="F177">
        <v>341.49109630365211</v>
      </c>
      <c r="G177">
        <v>230</v>
      </c>
      <c r="H177">
        <f>(Table1[[#This Row],[xWins]]*3+Table1[[#This Row],[xDraws]])/Table1[[#This Row],[Matches]]</f>
        <v>1.4847438969724003</v>
      </c>
      <c r="I177">
        <f>Table1[[#This Row],[Wins]]*3+Table1[[#This Row],[Draws]]</f>
        <v>344</v>
      </c>
      <c r="J177">
        <f>Table1[[#This Row],[xWins]]*3+Table1[[#This Row],[xDraws]]</f>
        <v>341.49109630365206</v>
      </c>
      <c r="K177">
        <v>1.0311502543510891</v>
      </c>
      <c r="L177">
        <v>0.90044670395063131</v>
      </c>
      <c r="M177">
        <v>1.0440546671222779</v>
      </c>
      <c r="N177">
        <v>96</v>
      </c>
      <c r="O177">
        <v>56</v>
      </c>
      <c r="P177">
        <v>78</v>
      </c>
      <c r="Q177">
        <v>93.099913998870704</v>
      </c>
      <c r="R177">
        <v>62.19135430703993</v>
      </c>
      <c r="S177">
        <v>74.708731694089337</v>
      </c>
      <c r="T177">
        <v>34</v>
      </c>
      <c r="U177">
        <v>40.296329790654283</v>
      </c>
      <c r="V177">
        <v>-2.4825516660093849</v>
      </c>
      <c r="W177">
        <v>-3.8137781246448981</v>
      </c>
      <c r="X177">
        <v>0.99215580241962509</v>
      </c>
      <c r="Y177">
        <v>1.013808719706395</v>
      </c>
      <c r="Z177">
        <f>Table1[[#This Row],[xGoalsF]]/Table1[[#This Row],[Matches]]</f>
        <v>1.3760110942000408</v>
      </c>
      <c r="AA177">
        <f>Table1[[#This Row],[xGoalsA]]/Table1[[#This Row],[Matches]]</f>
        <v>1.2008096603276308</v>
      </c>
      <c r="AB177">
        <v>314</v>
      </c>
      <c r="AC177">
        <v>316.48255166600939</v>
      </c>
      <c r="AD177">
        <v>280</v>
      </c>
      <c r="AE177">
        <v>276.1862218753551</v>
      </c>
      <c r="AF177">
        <f>Table1[[#This Row],[SHGoalsF]]/Table1[[#This Row],[xSHGoalsF]]</f>
        <v>0.98412102018665337</v>
      </c>
      <c r="AG177">
        <v>175</v>
      </c>
      <c r="AH177">
        <v>177.8236582801662</v>
      </c>
      <c r="AI177">
        <f>Table1[[#This Row],[SHGoalsA]]/Table1[[#This Row],[xSHGoalsA]]</f>
        <v>1.0000718586601767</v>
      </c>
      <c r="AJ177">
        <v>-155</v>
      </c>
      <c r="AK177">
        <v>-154.98886270798349</v>
      </c>
      <c r="AL177">
        <f>Table1[[#This Row],[HTGoalsF]]/Table1[[#This Row],[xHTGoalsF]]</f>
        <v>1.0024600413707876</v>
      </c>
      <c r="AM177">
        <v>139</v>
      </c>
      <c r="AN177">
        <v>138.65889338584319</v>
      </c>
      <c r="AO177">
        <f>Table1[[#This Row],[HTGoalsA]]/Table1[[#This Row],[xHTGoalsA]]</f>
        <v>1.0313756080062522</v>
      </c>
      <c r="AP177">
        <v>125</v>
      </c>
      <c r="AQ177">
        <v>121.1973591673716</v>
      </c>
      <c r="AR177">
        <v>1.0044882352829569</v>
      </c>
      <c r="AS177">
        <v>2708</v>
      </c>
      <c r="AT177">
        <v>2695.9001657567219</v>
      </c>
      <c r="AU177">
        <v>1.1051952482021341</v>
      </c>
      <c r="AV177">
        <v>2761</v>
      </c>
      <c r="AW177">
        <v>2498.2011137773452</v>
      </c>
      <c r="AX177">
        <v>0.84203995493329009</v>
      </c>
      <c r="AY177">
        <v>976</v>
      </c>
      <c r="AZ177">
        <v>1159.0898914972779</v>
      </c>
      <c r="BA177">
        <v>0.9340867346080004</v>
      </c>
      <c r="BB177">
        <v>989</v>
      </c>
      <c r="BC177">
        <v>1058.7881867469671</v>
      </c>
      <c r="BD177">
        <v>0.87347031428846178</v>
      </c>
      <c r="BE177">
        <v>2608</v>
      </c>
      <c r="BF177">
        <v>2985.7912253429072</v>
      </c>
      <c r="BG177">
        <v>0.806527031509366</v>
      </c>
      <c r="BH177">
        <v>2436</v>
      </c>
      <c r="BI177">
        <v>3020.3575389670141</v>
      </c>
      <c r="BJ177">
        <v>0.86179675924495336</v>
      </c>
      <c r="BK177">
        <v>337</v>
      </c>
      <c r="BL177">
        <v>391.04347560468437</v>
      </c>
      <c r="BM177">
        <v>0.981563583000018</v>
      </c>
      <c r="BN177">
        <v>400</v>
      </c>
      <c r="BO177">
        <v>407.51308109603389</v>
      </c>
      <c r="BP177">
        <v>0.7688810918542387</v>
      </c>
      <c r="BQ177">
        <v>18</v>
      </c>
      <c r="BR177">
        <v>23.410642023451349</v>
      </c>
      <c r="BS177">
        <v>1.0449723868334591</v>
      </c>
      <c r="BT177">
        <v>26</v>
      </c>
      <c r="BU177">
        <v>24.881040233787271</v>
      </c>
    </row>
    <row r="178" spans="1:73" hidden="1" x14ac:dyDescent="0.45">
      <c r="A178" s="1">
        <v>503</v>
      </c>
      <c r="B178" s="21" t="s">
        <v>500</v>
      </c>
      <c r="C178" s="24" t="s">
        <v>495</v>
      </c>
      <c r="D178">
        <v>0.96092978472949275</v>
      </c>
      <c r="E178">
        <v>198</v>
      </c>
      <c r="F178">
        <v>206.05043484601549</v>
      </c>
      <c r="G178">
        <v>139</v>
      </c>
      <c r="H178">
        <f>(Table1[[#This Row],[xWins]]*3+Table1[[#This Row],[xDraws]])/Table1[[#This Row],[Matches]]</f>
        <v>1.4823772291080248</v>
      </c>
      <c r="I178">
        <f>Table1[[#This Row],[Wins]]*3+Table1[[#This Row],[Draws]]</f>
        <v>198</v>
      </c>
      <c r="J178">
        <f>Table1[[#This Row],[xWins]]*3+Table1[[#This Row],[xDraws]]</f>
        <v>206.05043484601546</v>
      </c>
      <c r="K178">
        <v>0.96482005896385359</v>
      </c>
      <c r="L178">
        <v>0.94193969587743787</v>
      </c>
      <c r="M178">
        <v>1.086019985169991</v>
      </c>
      <c r="N178">
        <v>55</v>
      </c>
      <c r="O178">
        <v>33</v>
      </c>
      <c r="P178">
        <v>51</v>
      </c>
      <c r="Q178">
        <v>57.005448310295279</v>
      </c>
      <c r="R178">
        <v>35.034089915129613</v>
      </c>
      <c r="S178">
        <v>46.960461774575109</v>
      </c>
      <c r="T178">
        <v>28</v>
      </c>
      <c r="U178">
        <v>20.15806306458003</v>
      </c>
      <c r="V178">
        <v>15.651554406392901</v>
      </c>
      <c r="W178">
        <v>-7.8096174709729382</v>
      </c>
      <c r="X178">
        <v>1.081370839042086</v>
      </c>
      <c r="Y178">
        <v>1.0453545509120199</v>
      </c>
      <c r="Z178">
        <f>Table1[[#This Row],[xGoalsF]]/Table1[[#This Row],[Matches]]</f>
        <v>1.3838017668604827</v>
      </c>
      <c r="AA178">
        <f>Table1[[#This Row],[xGoalsA]]/Table1[[#This Row],[Matches]]</f>
        <v>1.2387797304246553</v>
      </c>
      <c r="AB178">
        <v>208</v>
      </c>
      <c r="AC178">
        <v>192.3484455936071</v>
      </c>
      <c r="AD178">
        <v>180</v>
      </c>
      <c r="AE178">
        <v>172.19038252902709</v>
      </c>
      <c r="AF178">
        <f>Table1[[#This Row],[SHGoalsF]]/Table1[[#This Row],[xSHGoalsF]]</f>
        <v>1.0622574263716709</v>
      </c>
      <c r="AG178">
        <v>115</v>
      </c>
      <c r="AH178">
        <v>108.2600103750773</v>
      </c>
      <c r="AI178">
        <f>Table1[[#This Row],[SHGoalsA]]/Table1[[#This Row],[xSHGoalsA]]</f>
        <v>1.0223216675255202</v>
      </c>
      <c r="AJ178">
        <v>-99</v>
      </c>
      <c r="AK178">
        <v>-96.838405312903788</v>
      </c>
      <c r="AL178">
        <f>Table1[[#This Row],[HTGoalsF]]/Table1[[#This Row],[xHTGoalsF]]</f>
        <v>1.1059784827522452</v>
      </c>
      <c r="AM178">
        <v>93</v>
      </c>
      <c r="AN178">
        <v>84.088435218529753</v>
      </c>
      <c r="AO178">
        <f>Table1[[#This Row],[HTGoalsA]]/Table1[[#This Row],[xHTGoalsA]]</f>
        <v>1.0749552034670193</v>
      </c>
      <c r="AP178">
        <v>81</v>
      </c>
      <c r="AQ178">
        <v>75.351977216123274</v>
      </c>
      <c r="AR178">
        <v>1.1427986519870621</v>
      </c>
      <c r="AS178">
        <v>1865</v>
      </c>
      <c r="AT178">
        <v>1631.9585228396941</v>
      </c>
      <c r="AU178">
        <v>0.85004228994511533</v>
      </c>
      <c r="AV178">
        <v>1303</v>
      </c>
      <c r="AW178">
        <v>1532.8649120317659</v>
      </c>
      <c r="AX178">
        <v>1.083535641520931</v>
      </c>
      <c r="AY178">
        <v>756</v>
      </c>
      <c r="AZ178">
        <v>697.71585818702044</v>
      </c>
      <c r="BA178">
        <v>0.81576120327171453</v>
      </c>
      <c r="BB178">
        <v>529</v>
      </c>
      <c r="BC178">
        <v>648.47408515920824</v>
      </c>
      <c r="BD178">
        <v>1.071343210358634</v>
      </c>
      <c r="BE178">
        <v>1934</v>
      </c>
      <c r="BF178">
        <v>1805.2104883855011</v>
      </c>
      <c r="BG178">
        <v>1.111131368415804</v>
      </c>
      <c r="BH178">
        <v>2023</v>
      </c>
      <c r="BI178">
        <v>1820.6668063779839</v>
      </c>
      <c r="BJ178">
        <v>1.3454899992422771</v>
      </c>
      <c r="BK178">
        <v>318</v>
      </c>
      <c r="BL178">
        <v>236.3451234710657</v>
      </c>
      <c r="BM178">
        <v>1.5503268500549541</v>
      </c>
      <c r="BN178">
        <v>382</v>
      </c>
      <c r="BO178">
        <v>246.39965436092359</v>
      </c>
      <c r="BP178">
        <v>1.0683660834033071</v>
      </c>
      <c r="BQ178">
        <v>15</v>
      </c>
      <c r="BR178">
        <v>14.04013121814681</v>
      </c>
      <c r="BS178">
        <v>1.196379617566713</v>
      </c>
      <c r="BT178">
        <v>18</v>
      </c>
      <c r="BU178">
        <v>15.045391726590729</v>
      </c>
    </row>
    <row r="179" spans="1:73" hidden="1" x14ac:dyDescent="0.45">
      <c r="A179" s="1">
        <v>265</v>
      </c>
      <c r="B179" s="21" t="s">
        <v>338</v>
      </c>
      <c r="C179" s="24" t="s">
        <v>320</v>
      </c>
      <c r="D179">
        <v>0.87910762003306964</v>
      </c>
      <c r="E179">
        <v>86</v>
      </c>
      <c r="F179">
        <v>97.826475439679285</v>
      </c>
      <c r="G179">
        <v>66</v>
      </c>
      <c r="H179">
        <f>(Table1[[#This Row],[xWins]]*3+Table1[[#This Row],[xDraws]])/Table1[[#This Row],[Matches]]</f>
        <v>1.4822193248436255</v>
      </c>
      <c r="I179">
        <f>Table1[[#This Row],[Wins]]*3+Table1[[#This Row],[Draws]]</f>
        <v>86</v>
      </c>
      <c r="J179">
        <f>Table1[[#This Row],[xWins]]*3+Table1[[#This Row],[xDraws]]</f>
        <v>97.826475439679285</v>
      </c>
      <c r="K179">
        <v>0.76697299913255079</v>
      </c>
      <c r="L179">
        <v>1.326742916982925</v>
      </c>
      <c r="M179">
        <v>0.98393242733330055</v>
      </c>
      <c r="N179">
        <v>20</v>
      </c>
      <c r="O179">
        <v>26</v>
      </c>
      <c r="P179">
        <v>20</v>
      </c>
      <c r="Q179">
        <v>26.076537273958891</v>
      </c>
      <c r="R179">
        <v>19.596863617802619</v>
      </c>
      <c r="S179">
        <v>20.32659910823849</v>
      </c>
      <c r="T179">
        <v>5</v>
      </c>
      <c r="U179">
        <v>11.797971941721761</v>
      </c>
      <c r="V179">
        <v>-9.1921531806948735</v>
      </c>
      <c r="W179">
        <v>2.3941812389731179</v>
      </c>
      <c r="X179">
        <v>0.89808256199096481</v>
      </c>
      <c r="Y179">
        <v>0.96945970732604747</v>
      </c>
      <c r="Z179">
        <f>Table1[[#This Row],[xGoalsF]]/Table1[[#This Row],[Matches]]</f>
        <v>1.3665477754650739</v>
      </c>
      <c r="AA179">
        <f>Table1[[#This Row],[xGoalsA]]/Table1[[#This Row],[Matches]]</f>
        <v>1.187790624832926</v>
      </c>
      <c r="AB179">
        <v>81</v>
      </c>
      <c r="AC179">
        <v>90.192153180694874</v>
      </c>
      <c r="AD179">
        <v>76</v>
      </c>
      <c r="AE179">
        <v>78.394181238973118</v>
      </c>
      <c r="AF179">
        <f>Table1[[#This Row],[SHGoalsF]]/Table1[[#This Row],[xSHGoalsF]]</f>
        <v>1.0447437429911095</v>
      </c>
      <c r="AG179">
        <v>53</v>
      </c>
      <c r="AH179">
        <v>50.730143497448083</v>
      </c>
      <c r="AI179">
        <f>Table1[[#This Row],[SHGoalsA]]/Table1[[#This Row],[xSHGoalsA]]</f>
        <v>1.0223019882205522</v>
      </c>
      <c r="AJ179">
        <v>-45</v>
      </c>
      <c r="AK179">
        <v>-44.0183042960997</v>
      </c>
      <c r="AL179">
        <f>Table1[[#This Row],[HTGoalsF]]/Table1[[#This Row],[xHTGoalsF]]</f>
        <v>0.70954318405854344</v>
      </c>
      <c r="AM179">
        <v>28</v>
      </c>
      <c r="AN179">
        <v>39.462009683246791</v>
      </c>
      <c r="AO179">
        <f>Table1[[#This Row],[HTGoalsA]]/Table1[[#This Row],[xHTGoalsA]]</f>
        <v>0.90179517606246018</v>
      </c>
      <c r="AP179">
        <v>31</v>
      </c>
      <c r="AQ179">
        <v>34.375876942873418</v>
      </c>
      <c r="AR179">
        <v>1.0343442360185591</v>
      </c>
      <c r="AS179">
        <v>799</v>
      </c>
      <c r="AT179">
        <v>772.47010441663429</v>
      </c>
      <c r="AU179">
        <v>1.044805299825516</v>
      </c>
      <c r="AV179">
        <v>748</v>
      </c>
      <c r="AW179">
        <v>715.92286153689793</v>
      </c>
      <c r="AX179">
        <v>0.79866738036551532</v>
      </c>
      <c r="AY179">
        <v>263</v>
      </c>
      <c r="AZ179">
        <v>329.29853712021679</v>
      </c>
      <c r="BA179">
        <v>0.7883909031177615</v>
      </c>
      <c r="BB179">
        <v>237</v>
      </c>
      <c r="BC179">
        <v>300.61229659393899</v>
      </c>
      <c r="BD179">
        <v>1.06776532654968</v>
      </c>
      <c r="BE179">
        <v>918</v>
      </c>
      <c r="BF179">
        <v>859.73947380964</v>
      </c>
      <c r="BG179">
        <v>1.0605276467707501</v>
      </c>
      <c r="BH179">
        <v>922</v>
      </c>
      <c r="BI179">
        <v>869.3785615183541</v>
      </c>
      <c r="BJ179">
        <v>0.99312800654039723</v>
      </c>
      <c r="BK179">
        <v>112</v>
      </c>
      <c r="BL179">
        <v>112.7749889867235</v>
      </c>
      <c r="BM179">
        <v>1.113030993406295</v>
      </c>
      <c r="BN179">
        <v>132</v>
      </c>
      <c r="BO179">
        <v>118.5950802645937</v>
      </c>
      <c r="BP179">
        <v>0.59892871915879697</v>
      </c>
      <c r="BQ179">
        <v>4</v>
      </c>
      <c r="BR179">
        <v>6.6785910777797586</v>
      </c>
      <c r="BS179">
        <v>0.81734389359922333</v>
      </c>
      <c r="BT179">
        <v>6</v>
      </c>
      <c r="BU179">
        <v>7.3408513197286354</v>
      </c>
    </row>
    <row r="180" spans="1:73" hidden="1" x14ac:dyDescent="0.45">
      <c r="A180" s="1">
        <v>652</v>
      </c>
      <c r="B180" s="21" t="s">
        <v>552</v>
      </c>
      <c r="C180" s="24" t="s">
        <v>535</v>
      </c>
      <c r="D180">
        <v>1.018883893487158</v>
      </c>
      <c r="E180">
        <v>231</v>
      </c>
      <c r="F180">
        <v>226.7186688067039</v>
      </c>
      <c r="G180">
        <v>153</v>
      </c>
      <c r="H180">
        <f>(Table1[[#This Row],[xWins]]*3+Table1[[#This Row],[xDraws]])/Table1[[#This Row],[Matches]]</f>
        <v>1.4818213647496989</v>
      </c>
      <c r="I180">
        <f>Table1[[#This Row],[Wins]]*3+Table1[[#This Row],[Draws]]</f>
        <v>231</v>
      </c>
      <c r="J180">
        <f>Table1[[#This Row],[xWins]]*3+Table1[[#This Row],[xDraws]]</f>
        <v>226.71866880670393</v>
      </c>
      <c r="K180">
        <v>1.018825984343662</v>
      </c>
      <c r="L180">
        <v>1.0191233211350701</v>
      </c>
      <c r="M180">
        <v>0.95853213179104124</v>
      </c>
      <c r="N180">
        <v>62</v>
      </c>
      <c r="O180">
        <v>45</v>
      </c>
      <c r="P180">
        <v>46</v>
      </c>
      <c r="Q180">
        <v>60.854356831054972</v>
      </c>
      <c r="R180">
        <v>44.155598313539031</v>
      </c>
      <c r="S180">
        <v>47.990044855405998</v>
      </c>
      <c r="T180">
        <v>37</v>
      </c>
      <c r="U180">
        <v>28.458210170055679</v>
      </c>
      <c r="V180">
        <v>-3.9781804925668212</v>
      </c>
      <c r="W180">
        <v>12.51997032251114</v>
      </c>
      <c r="X180">
        <v>0.9810543148662646</v>
      </c>
      <c r="Y180">
        <v>0.93102703630753914</v>
      </c>
      <c r="Z180">
        <f>Table1[[#This Row],[xGoalsF]]/Table1[[#This Row],[Matches]]</f>
        <v>1.3724064084481489</v>
      </c>
      <c r="AA180">
        <f>Table1[[#This Row],[xGoalsA]]/Table1[[#This Row],[Matches]]</f>
        <v>1.1864050347876542</v>
      </c>
      <c r="AB180">
        <v>206</v>
      </c>
      <c r="AC180">
        <v>209.97818049256679</v>
      </c>
      <c r="AD180">
        <v>169</v>
      </c>
      <c r="AE180">
        <v>181.51997032251111</v>
      </c>
      <c r="AF180">
        <f>Table1[[#This Row],[SHGoalsF]]/Table1[[#This Row],[xSHGoalsF]]</f>
        <v>0.98354532257815708</v>
      </c>
      <c r="AG180">
        <v>116</v>
      </c>
      <c r="AH180">
        <v>117.9406757747883</v>
      </c>
      <c r="AI180">
        <f>Table1[[#This Row],[SHGoalsA]]/Table1[[#This Row],[xSHGoalsA]]</f>
        <v>0.82515720725177155</v>
      </c>
      <c r="AJ180">
        <v>-84</v>
      </c>
      <c r="AK180">
        <v>-101.7987836278693</v>
      </c>
      <c r="AL180">
        <f>Table1[[#This Row],[HTGoalsF]]/Table1[[#This Row],[xHTGoalsF]]</f>
        <v>0.97786223427040697</v>
      </c>
      <c r="AM180">
        <v>90</v>
      </c>
      <c r="AN180">
        <v>92.037504717778489</v>
      </c>
      <c r="AO180">
        <f>Table1[[#This Row],[HTGoalsA]]/Table1[[#This Row],[xHTGoalsA]]</f>
        <v>1.0662159398802942</v>
      </c>
      <c r="AP180">
        <v>85</v>
      </c>
      <c r="AQ180">
        <v>79.721186694641887</v>
      </c>
      <c r="AR180">
        <v>1.110081846890228</v>
      </c>
      <c r="AS180">
        <v>1984</v>
      </c>
      <c r="AT180">
        <v>1787.2556024206301</v>
      </c>
      <c r="AU180">
        <v>0.96386378336237344</v>
      </c>
      <c r="AV180">
        <v>1594</v>
      </c>
      <c r="AW180">
        <v>1653.760653231973</v>
      </c>
      <c r="AX180">
        <v>0.90710480810806582</v>
      </c>
      <c r="AY180">
        <v>699</v>
      </c>
      <c r="AZ180">
        <v>770.58350231644488</v>
      </c>
      <c r="BA180">
        <v>0.85800399954783746</v>
      </c>
      <c r="BB180">
        <v>602</v>
      </c>
      <c r="BC180">
        <v>701.62843100644068</v>
      </c>
      <c r="BD180">
        <v>1.409406940305836</v>
      </c>
      <c r="BE180">
        <v>2800</v>
      </c>
      <c r="BF180">
        <v>1986.6512076295089</v>
      </c>
      <c r="BG180">
        <v>1.0815571222192231</v>
      </c>
      <c r="BH180">
        <v>2175</v>
      </c>
      <c r="BI180">
        <v>2010.9894848060969</v>
      </c>
      <c r="BJ180">
        <v>1.609617904959435</v>
      </c>
      <c r="BK180">
        <v>417</v>
      </c>
      <c r="BL180">
        <v>259.06769470889373</v>
      </c>
      <c r="BM180">
        <v>1.27493897195987</v>
      </c>
      <c r="BN180">
        <v>347</v>
      </c>
      <c r="BO180">
        <v>272.16989019214191</v>
      </c>
      <c r="BP180">
        <v>0.89612901599444805</v>
      </c>
      <c r="BQ180">
        <v>14</v>
      </c>
      <c r="BR180">
        <v>15.6227504635189</v>
      </c>
      <c r="BS180">
        <v>1.1907149933729151</v>
      </c>
      <c r="BT180">
        <v>20</v>
      </c>
      <c r="BU180">
        <v>16.796630689386379</v>
      </c>
    </row>
    <row r="181" spans="1:73" hidden="1" x14ac:dyDescent="0.45">
      <c r="A181" s="1">
        <v>303</v>
      </c>
      <c r="B181" s="21" t="s">
        <v>167</v>
      </c>
      <c r="C181" s="24" t="s">
        <v>357</v>
      </c>
      <c r="D181">
        <v>1.010247499529684</v>
      </c>
      <c r="E181">
        <v>247</v>
      </c>
      <c r="F181">
        <v>244.49454229284379</v>
      </c>
      <c r="G181">
        <v>165</v>
      </c>
      <c r="H181">
        <f>(Table1[[#This Row],[xWins]]*3+Table1[[#This Row],[xDraws]])/Table1[[#This Row],[Matches]]</f>
        <v>1.4817851048051138</v>
      </c>
      <c r="I181">
        <f>Table1[[#This Row],[Wins]]*3+Table1[[#This Row],[Draws]]</f>
        <v>247</v>
      </c>
      <c r="J181">
        <f>Table1[[#This Row],[xWins]]*3+Table1[[#This Row],[xDraws]]</f>
        <v>244.49454229284379</v>
      </c>
      <c r="K181">
        <v>1.031354506127051</v>
      </c>
      <c r="L181">
        <v>0.92732211075281867</v>
      </c>
      <c r="M181">
        <v>1.031097810484942</v>
      </c>
      <c r="N181">
        <v>67</v>
      </c>
      <c r="O181">
        <v>46</v>
      </c>
      <c r="P181">
        <v>52</v>
      </c>
      <c r="Q181">
        <v>64.963113654875855</v>
      </c>
      <c r="R181">
        <v>49.605201328216232</v>
      </c>
      <c r="S181">
        <v>50.431685016907913</v>
      </c>
      <c r="T181">
        <v>36</v>
      </c>
      <c r="U181">
        <v>30.205777778816131</v>
      </c>
      <c r="V181">
        <v>-47.735666638289047</v>
      </c>
      <c r="W181">
        <v>53.529888859472919</v>
      </c>
      <c r="X181">
        <v>0.7885329006745796</v>
      </c>
      <c r="Y181">
        <v>0.72623168165382235</v>
      </c>
      <c r="Z181">
        <f>Table1[[#This Row],[xGoalsF]]/Table1[[#This Row],[Matches]]</f>
        <v>1.3680949493229635</v>
      </c>
      <c r="AA181">
        <f>Table1[[#This Row],[xGoalsA]]/Table1[[#This Row],[Matches]]</f>
        <v>1.1850296294513509</v>
      </c>
      <c r="AB181">
        <v>178</v>
      </c>
      <c r="AC181">
        <v>225.73566663828899</v>
      </c>
      <c r="AD181">
        <v>142</v>
      </c>
      <c r="AE181">
        <v>195.52988885947289</v>
      </c>
      <c r="AF181">
        <f>Table1[[#This Row],[SHGoalsF]]/Table1[[#This Row],[xSHGoalsF]]</f>
        <v>0.76477157946304331</v>
      </c>
      <c r="AG181">
        <v>97</v>
      </c>
      <c r="AH181">
        <v>126.83525722556929</v>
      </c>
      <c r="AI181">
        <f>Table1[[#This Row],[SHGoalsA]]/Table1[[#This Row],[xSHGoalsA]]</f>
        <v>0.77501388948941008</v>
      </c>
      <c r="AJ181">
        <v>-85</v>
      </c>
      <c r="AK181">
        <v>-109.6754537599309</v>
      </c>
      <c r="AL181">
        <f>Table1[[#This Row],[HTGoalsF]]/Table1[[#This Row],[xHTGoalsF]]</f>
        <v>0.81900570969307318</v>
      </c>
      <c r="AM181">
        <v>81</v>
      </c>
      <c r="AN181">
        <v>98.900409412719711</v>
      </c>
      <c r="AO181">
        <f>Table1[[#This Row],[HTGoalsA]]/Table1[[#This Row],[xHTGoalsA]]</f>
        <v>0.66391444931077404</v>
      </c>
      <c r="AP181">
        <v>57</v>
      </c>
      <c r="AQ181">
        <v>85.854435099541973</v>
      </c>
      <c r="AR181">
        <v>0.91666613031930888</v>
      </c>
      <c r="AS181">
        <v>1767</v>
      </c>
      <c r="AT181">
        <v>1927.637491509028</v>
      </c>
      <c r="AU181">
        <v>1.063941240404189</v>
      </c>
      <c r="AV181">
        <v>1897</v>
      </c>
      <c r="AW181">
        <v>1782.993202969868</v>
      </c>
      <c r="AX181">
        <v>0.76733956170657724</v>
      </c>
      <c r="AY181">
        <v>637</v>
      </c>
      <c r="AZ181">
        <v>830.14095947731448</v>
      </c>
      <c r="BA181">
        <v>0.83381220978598058</v>
      </c>
      <c r="BB181">
        <v>631</v>
      </c>
      <c r="BC181">
        <v>756.76512360254651</v>
      </c>
      <c r="BD181">
        <v>1.178712241678973</v>
      </c>
      <c r="BE181">
        <v>2527</v>
      </c>
      <c r="BF181">
        <v>2143.8650678646618</v>
      </c>
      <c r="BG181">
        <v>1.0780263217774571</v>
      </c>
      <c r="BH181">
        <v>2340</v>
      </c>
      <c r="BI181">
        <v>2170.6334555373301</v>
      </c>
      <c r="BJ181">
        <v>1.403136131061832</v>
      </c>
      <c r="BK181">
        <v>392</v>
      </c>
      <c r="BL181">
        <v>279.37417569266893</v>
      </c>
      <c r="BM181">
        <v>1.3887738295159311</v>
      </c>
      <c r="BN181">
        <v>408</v>
      </c>
      <c r="BO181">
        <v>293.78433790202678</v>
      </c>
      <c r="BP181">
        <v>0.77084880505132625</v>
      </c>
      <c r="BQ181">
        <v>13</v>
      </c>
      <c r="BR181">
        <v>16.864526369907789</v>
      </c>
      <c r="BS181">
        <v>0.93544047883197712</v>
      </c>
      <c r="BT181">
        <v>17</v>
      </c>
      <c r="BU181">
        <v>18.173256754108799</v>
      </c>
    </row>
    <row r="182" spans="1:73" hidden="1" x14ac:dyDescent="0.45">
      <c r="A182" s="1">
        <v>369</v>
      </c>
      <c r="B182" s="21" t="s">
        <v>404</v>
      </c>
      <c r="C182" t="s">
        <v>396</v>
      </c>
      <c r="D182">
        <v>0.95307298491122017</v>
      </c>
      <c r="E182">
        <v>182</v>
      </c>
      <c r="F182">
        <v>190.9612410396393</v>
      </c>
      <c r="G182">
        <v>129</v>
      </c>
      <c r="H182">
        <f>(Table1[[#This Row],[xWins]]*3+Table1[[#This Row],[xDraws]])/Table1[[#This Row],[Matches]]</f>
        <v>1.4803196979816997</v>
      </c>
      <c r="I182">
        <f>Table1[[#This Row],[Wins]]*3+Table1[[#This Row],[Draws]]</f>
        <v>182</v>
      </c>
      <c r="J182">
        <f>Table1[[#This Row],[xWins]]*3+Table1[[#This Row],[xDraws]]</f>
        <v>190.96124103963928</v>
      </c>
      <c r="K182">
        <v>0.92586165008926413</v>
      </c>
      <c r="L182">
        <v>1.072523944433398</v>
      </c>
      <c r="M182">
        <v>1.0305335908928319</v>
      </c>
      <c r="N182">
        <v>48</v>
      </c>
      <c r="O182">
        <v>38</v>
      </c>
      <c r="P182">
        <v>43</v>
      </c>
      <c r="Q182">
        <v>51.843598873948643</v>
      </c>
      <c r="R182">
        <v>35.430444417793339</v>
      </c>
      <c r="S182">
        <v>41.725956708258032</v>
      </c>
      <c r="T182">
        <v>10</v>
      </c>
      <c r="U182">
        <v>20.789211849267019</v>
      </c>
      <c r="V182">
        <v>-19.423158549660972</v>
      </c>
      <c r="W182">
        <v>8.633946700393949</v>
      </c>
      <c r="X182">
        <v>0.88864346505839187</v>
      </c>
      <c r="Y182">
        <v>0.94380182970088466</v>
      </c>
      <c r="Z182">
        <f>Table1[[#This Row],[xGoalsF]]/Table1[[#This Row],[Matches]]</f>
        <v>1.352117508136907</v>
      </c>
      <c r="AA182">
        <f>Table1[[#This Row],[xGoalsA]]/Table1[[#This Row],[Matches]]</f>
        <v>1.1909608271348364</v>
      </c>
      <c r="AB182">
        <v>155</v>
      </c>
      <c r="AC182">
        <v>174.423158549661</v>
      </c>
      <c r="AD182">
        <v>145</v>
      </c>
      <c r="AE182">
        <v>153.63394670039389</v>
      </c>
      <c r="AF182">
        <f>Table1[[#This Row],[SHGoalsF]]/Table1[[#This Row],[xSHGoalsF]]</f>
        <v>0.8658109961966155</v>
      </c>
      <c r="AG182">
        <v>85</v>
      </c>
      <c r="AH182">
        <v>98.173851306339259</v>
      </c>
      <c r="AI182">
        <f>Table1[[#This Row],[SHGoalsA]]/Table1[[#This Row],[xSHGoalsA]]</f>
        <v>0.78826117517243066</v>
      </c>
      <c r="AJ182">
        <v>-68</v>
      </c>
      <c r="AK182">
        <v>-86.265824249336049</v>
      </c>
      <c r="AL182">
        <f>Table1[[#This Row],[HTGoalsF]]/Table1[[#This Row],[xHTGoalsF]]</f>
        <v>0.91804112759504375</v>
      </c>
      <c r="AM182">
        <v>70</v>
      </c>
      <c r="AN182">
        <v>76.249307243321709</v>
      </c>
      <c r="AO182">
        <f>Table1[[#This Row],[HTGoalsA]]/Table1[[#This Row],[xHTGoalsA]]</f>
        <v>1.1429738160795493</v>
      </c>
      <c r="AP182">
        <v>77</v>
      </c>
      <c r="AQ182">
        <v>67.3681224510579</v>
      </c>
      <c r="AR182">
        <v>0.99277039188386296</v>
      </c>
      <c r="AS182">
        <v>1485</v>
      </c>
      <c r="AT182">
        <v>1495.81415011994</v>
      </c>
      <c r="AU182">
        <v>1.015580354743862</v>
      </c>
      <c r="AV182">
        <v>1418</v>
      </c>
      <c r="AW182">
        <v>1396.245992132875</v>
      </c>
      <c r="AX182">
        <v>0.85734967524250094</v>
      </c>
      <c r="AY182">
        <v>551</v>
      </c>
      <c r="AZ182">
        <v>642.67826292014388</v>
      </c>
      <c r="BA182">
        <v>0.8002234364060955</v>
      </c>
      <c r="BB182">
        <v>474</v>
      </c>
      <c r="BC182">
        <v>592.33456361737399</v>
      </c>
      <c r="BD182">
        <v>0.89611232706098187</v>
      </c>
      <c r="BE182">
        <v>1504</v>
      </c>
      <c r="BF182">
        <v>1678.361020802753</v>
      </c>
      <c r="BG182">
        <v>0.93175855168448429</v>
      </c>
      <c r="BH182">
        <v>1580</v>
      </c>
      <c r="BI182">
        <v>1695.7182707296749</v>
      </c>
      <c r="BJ182">
        <v>0.76500706799712914</v>
      </c>
      <c r="BK182">
        <v>168</v>
      </c>
      <c r="BL182">
        <v>219.60581415259611</v>
      </c>
      <c r="BM182">
        <v>0.93964523527060817</v>
      </c>
      <c r="BN182">
        <v>216</v>
      </c>
      <c r="BO182">
        <v>229.8739906213585</v>
      </c>
      <c r="BP182">
        <v>0.75169211419273407</v>
      </c>
      <c r="BQ182">
        <v>10</v>
      </c>
      <c r="BR182">
        <v>13.303319020100821</v>
      </c>
      <c r="BS182">
        <v>1.3372927947311499</v>
      </c>
      <c r="BT182">
        <v>19</v>
      </c>
      <c r="BU182">
        <v>14.207808547880321</v>
      </c>
    </row>
    <row r="183" spans="1:73" hidden="1" x14ac:dyDescent="0.45">
      <c r="A183" s="1">
        <v>382</v>
      </c>
      <c r="B183" s="21" t="s">
        <v>414</v>
      </c>
      <c r="C183" t="s">
        <v>396</v>
      </c>
      <c r="D183">
        <v>1.061446036908789</v>
      </c>
      <c r="E183">
        <v>201</v>
      </c>
      <c r="F183">
        <v>189.36431340905941</v>
      </c>
      <c r="G183">
        <v>128</v>
      </c>
      <c r="H183">
        <f>(Table1[[#This Row],[xWins]]*3+Table1[[#This Row],[xDraws]])/Table1[[#This Row],[Matches]]</f>
        <v>1.4794086985082768</v>
      </c>
      <c r="I183">
        <f>Table1[[#This Row],[Wins]]*3+Table1[[#This Row],[Draws]]</f>
        <v>201</v>
      </c>
      <c r="J183">
        <f>Table1[[#This Row],[xWins]]*3+Table1[[#This Row],[xDraws]]</f>
        <v>189.36431340905943</v>
      </c>
      <c r="K183">
        <v>1.1052445201515231</v>
      </c>
      <c r="L183">
        <v>0.86586536847043061</v>
      </c>
      <c r="M183">
        <v>0.98132413244663852</v>
      </c>
      <c r="N183">
        <v>57</v>
      </c>
      <c r="O183">
        <v>30</v>
      </c>
      <c r="P183">
        <v>41</v>
      </c>
      <c r="Q183">
        <v>51.572298220655853</v>
      </c>
      <c r="R183">
        <v>34.647418747091862</v>
      </c>
      <c r="S183">
        <v>41.780283032252299</v>
      </c>
      <c r="T183">
        <v>28</v>
      </c>
      <c r="U183">
        <v>20.830790437641841</v>
      </c>
      <c r="V183">
        <v>14.256337722655021</v>
      </c>
      <c r="W183">
        <v>-7.0871281602968574</v>
      </c>
      <c r="X183">
        <v>1.082053857595668</v>
      </c>
      <c r="Y183">
        <v>1.0463474923662821</v>
      </c>
      <c r="Z183">
        <f>Table1[[#This Row],[xGoalsF]]/Table1[[#This Row],[Matches]]</f>
        <v>1.3573723615417579</v>
      </c>
      <c r="AA183">
        <f>Table1[[#This Row],[xGoalsA]]/Table1[[#This Row],[Matches]]</f>
        <v>1.1946318112476804</v>
      </c>
      <c r="AB183">
        <v>188</v>
      </c>
      <c r="AC183">
        <v>173.74366227734501</v>
      </c>
      <c r="AD183">
        <v>160</v>
      </c>
      <c r="AE183">
        <v>152.91287183970309</v>
      </c>
      <c r="AF183">
        <f>Table1[[#This Row],[SHGoalsF]]/Table1[[#This Row],[xSHGoalsF]]</f>
        <v>0.97197390534827588</v>
      </c>
      <c r="AG183">
        <v>95</v>
      </c>
      <c r="AH183">
        <v>97.739249456455084</v>
      </c>
      <c r="AI183">
        <f>Table1[[#This Row],[SHGoalsA]]/Table1[[#This Row],[xSHGoalsA]]</f>
        <v>1.0254132388880999</v>
      </c>
      <c r="AJ183">
        <v>-88</v>
      </c>
      <c r="AK183">
        <v>-85.81905973383202</v>
      </c>
      <c r="AL183">
        <f>Table1[[#This Row],[HTGoalsF]]/Table1[[#This Row],[xHTGoalsF]]</f>
        <v>1.2236131633456795</v>
      </c>
      <c r="AM183">
        <v>93</v>
      </c>
      <c r="AN183">
        <v>76.004412820889897</v>
      </c>
      <c r="AO183">
        <f>Table1[[#This Row],[HTGoalsA]]/Table1[[#This Row],[xHTGoalsA]]</f>
        <v>1.0731242977576998</v>
      </c>
      <c r="AP183">
        <v>72</v>
      </c>
      <c r="AQ183">
        <v>67.093812105871123</v>
      </c>
      <c r="AR183">
        <v>0.99106017298247862</v>
      </c>
      <c r="AS183">
        <v>1475</v>
      </c>
      <c r="AT183">
        <v>1488.3051909564299</v>
      </c>
      <c r="AU183">
        <v>0.89922858438048581</v>
      </c>
      <c r="AV183">
        <v>1245</v>
      </c>
      <c r="AW183">
        <v>1384.52004487572</v>
      </c>
      <c r="AX183">
        <v>0.87502372195472344</v>
      </c>
      <c r="AY183">
        <v>560</v>
      </c>
      <c r="AZ183">
        <v>639.98264955492971</v>
      </c>
      <c r="BA183">
        <v>0.77810316605741192</v>
      </c>
      <c r="BB183">
        <v>457</v>
      </c>
      <c r="BC183">
        <v>587.32571712255503</v>
      </c>
      <c r="BD183">
        <v>0.93152499007706291</v>
      </c>
      <c r="BE183">
        <v>1549</v>
      </c>
      <c r="BF183">
        <v>1662.86467513003</v>
      </c>
      <c r="BG183">
        <v>0.97061216787119875</v>
      </c>
      <c r="BH183">
        <v>1632</v>
      </c>
      <c r="BI183">
        <v>1681.413085495718</v>
      </c>
      <c r="BJ183">
        <v>0.89326061885214192</v>
      </c>
      <c r="BK183">
        <v>194</v>
      </c>
      <c r="BL183">
        <v>217.18185701424289</v>
      </c>
      <c r="BM183">
        <v>1.013962068282362</v>
      </c>
      <c r="BN183">
        <v>231</v>
      </c>
      <c r="BO183">
        <v>227.8191731484699</v>
      </c>
      <c r="BP183">
        <v>0.99958094704191447</v>
      </c>
      <c r="BQ183">
        <v>13</v>
      </c>
      <c r="BR183">
        <v>13.00544997228212</v>
      </c>
      <c r="BS183">
        <v>0.84989744346107632</v>
      </c>
      <c r="BT183">
        <v>12</v>
      </c>
      <c r="BU183">
        <v>14.119350625567071</v>
      </c>
    </row>
    <row r="184" spans="1:73" hidden="1" x14ac:dyDescent="0.45">
      <c r="A184" s="1">
        <v>600</v>
      </c>
      <c r="B184" s="21" t="s">
        <v>77</v>
      </c>
      <c r="C184" s="24" t="s">
        <v>530</v>
      </c>
      <c r="D184">
        <v>1.210133408752698</v>
      </c>
      <c r="E184">
        <v>247</v>
      </c>
      <c r="F184">
        <v>204.10972725278819</v>
      </c>
      <c r="G184">
        <v>138</v>
      </c>
      <c r="H184">
        <f>(Table1[[#This Row],[xWins]]*3+Table1[[#This Row],[xDraws]])/Table1[[#This Row],[Matches]]</f>
        <v>1.4790559945854218</v>
      </c>
      <c r="I184">
        <f>Table1[[#This Row],[Wins]]*3+Table1[[#This Row],[Draws]]</f>
        <v>247</v>
      </c>
      <c r="J184">
        <f>Table1[[#This Row],[xWins]]*3+Table1[[#This Row],[xDraws]]</f>
        <v>204.10972725278822</v>
      </c>
      <c r="K184">
        <v>1.2269016684326211</v>
      </c>
      <c r="L184">
        <v>1.136446722518256</v>
      </c>
      <c r="M184">
        <v>0.60350567169645952</v>
      </c>
      <c r="N184">
        <v>68</v>
      </c>
      <c r="O184">
        <v>43</v>
      </c>
      <c r="P184">
        <v>27</v>
      </c>
      <c r="Q184">
        <v>55.424164584331081</v>
      </c>
      <c r="R184">
        <v>37.837233499794998</v>
      </c>
      <c r="S184">
        <v>44.738601915873907</v>
      </c>
      <c r="T184">
        <v>74</v>
      </c>
      <c r="U184">
        <v>22.00818050054994</v>
      </c>
      <c r="V184">
        <v>18.985242123330409</v>
      </c>
      <c r="W184">
        <v>33.006577376119651</v>
      </c>
      <c r="X184">
        <v>1.101517347287911</v>
      </c>
      <c r="Y184">
        <v>0.79996811096273013</v>
      </c>
      <c r="Z184">
        <f>Table1[[#This Row],[xGoalsF]]/Table1[[#This Row],[Matches]]</f>
        <v>1.3551794049034029</v>
      </c>
      <c r="AA184">
        <f>Table1[[#This Row],[xGoalsA]]/Table1[[#This Row],[Matches]]</f>
        <v>1.1956998360588385</v>
      </c>
      <c r="AB184">
        <v>206</v>
      </c>
      <c r="AC184">
        <v>187.01475787666959</v>
      </c>
      <c r="AD184">
        <v>132</v>
      </c>
      <c r="AE184">
        <v>165.00657737611971</v>
      </c>
      <c r="AF184">
        <f>Table1[[#This Row],[SHGoalsF]]/Table1[[#This Row],[xSHGoalsF]]</f>
        <v>1.0940369756120232</v>
      </c>
      <c r="AG184">
        <v>115</v>
      </c>
      <c r="AH184">
        <v>105.11527723792609</v>
      </c>
      <c r="AI184">
        <f>Table1[[#This Row],[SHGoalsA]]/Table1[[#This Row],[xSHGoalsA]]</f>
        <v>0.85431237546247762</v>
      </c>
      <c r="AJ184">
        <v>-79</v>
      </c>
      <c r="AK184">
        <v>-92.472030452834957</v>
      </c>
      <c r="AL184">
        <f>Table1[[#This Row],[HTGoalsF]]/Table1[[#This Row],[xHTGoalsF]]</f>
        <v>1.1111181571638853</v>
      </c>
      <c r="AM184">
        <v>91</v>
      </c>
      <c r="AN184">
        <v>81.899480638743512</v>
      </c>
      <c r="AO184">
        <f>Table1[[#This Row],[HTGoalsA]]/Table1[[#This Row],[xHTGoalsA]]</f>
        <v>0.73068630394913503</v>
      </c>
      <c r="AP184">
        <v>53</v>
      </c>
      <c r="AQ184">
        <v>72.534546923284694</v>
      </c>
      <c r="AR184">
        <v>1.0712302280637971</v>
      </c>
      <c r="AS184">
        <v>1719</v>
      </c>
      <c r="AT184">
        <v>1604.697062280457</v>
      </c>
      <c r="AU184">
        <v>1.1531754529509941</v>
      </c>
      <c r="AV184">
        <v>1726</v>
      </c>
      <c r="AW184">
        <v>1496.7366809475</v>
      </c>
      <c r="AX184">
        <v>0.97417134067184796</v>
      </c>
      <c r="AY184">
        <v>671</v>
      </c>
      <c r="AZ184">
        <v>688.79053610552478</v>
      </c>
      <c r="BA184">
        <v>0.94818021882025372</v>
      </c>
      <c r="BB184">
        <v>602</v>
      </c>
      <c r="BC184">
        <v>634.90039978794471</v>
      </c>
      <c r="BD184">
        <v>0.78218335682628648</v>
      </c>
      <c r="BE184">
        <v>1404</v>
      </c>
      <c r="BF184">
        <v>1794.97554856797</v>
      </c>
      <c r="BG184">
        <v>0.75628308589246762</v>
      </c>
      <c r="BH184">
        <v>1371</v>
      </c>
      <c r="BI184">
        <v>1812.8132515116649</v>
      </c>
      <c r="BJ184">
        <v>0.80048694184561797</v>
      </c>
      <c r="BK184">
        <v>188</v>
      </c>
      <c r="BL184">
        <v>234.8570478445827</v>
      </c>
      <c r="BM184">
        <v>0.77483455913582444</v>
      </c>
      <c r="BN184">
        <v>190</v>
      </c>
      <c r="BO184">
        <v>245.21363658831589</v>
      </c>
      <c r="BP184">
        <v>0.42809907289169741</v>
      </c>
      <c r="BQ184">
        <v>6</v>
      </c>
      <c r="BR184">
        <v>14.01544731099642</v>
      </c>
      <c r="BS184">
        <v>0.32935145452133552</v>
      </c>
      <c r="BT184">
        <v>5</v>
      </c>
      <c r="BU184">
        <v>15.181350898440011</v>
      </c>
    </row>
    <row r="185" spans="1:73" hidden="1" x14ac:dyDescent="0.45">
      <c r="A185" s="1">
        <v>563</v>
      </c>
      <c r="B185" s="21" t="s">
        <v>528</v>
      </c>
      <c r="C185" t="s">
        <v>520</v>
      </c>
      <c r="D185">
        <v>0.98526868233860065</v>
      </c>
      <c r="E185">
        <v>118</v>
      </c>
      <c r="F185">
        <v>119.7642857376925</v>
      </c>
      <c r="G185">
        <v>81</v>
      </c>
      <c r="H185">
        <f>(Table1[[#This Row],[xWins]]*3+Table1[[#This Row],[xDraws]])/Table1[[#This Row],[Matches]]</f>
        <v>1.4785714288604017</v>
      </c>
      <c r="I185">
        <f>Table1[[#This Row],[Wins]]*3+Table1[[#This Row],[Draws]]</f>
        <v>118</v>
      </c>
      <c r="J185">
        <f>Table1[[#This Row],[xWins]]*3+Table1[[#This Row],[xDraws]]</f>
        <v>119.76428573769255</v>
      </c>
      <c r="K185">
        <v>0.98390710137842352</v>
      </c>
      <c r="L185">
        <v>0.99125449466759841</v>
      </c>
      <c r="M185">
        <v>1.0272993118078351</v>
      </c>
      <c r="N185">
        <v>32</v>
      </c>
      <c r="O185">
        <v>22</v>
      </c>
      <c r="P185">
        <v>27</v>
      </c>
      <c r="Q185">
        <v>32.52339570999029</v>
      </c>
      <c r="R185">
        <v>22.194098607721681</v>
      </c>
      <c r="S185">
        <v>26.28250568228804</v>
      </c>
      <c r="T185">
        <v>5</v>
      </c>
      <c r="U185">
        <v>13.7984279913839</v>
      </c>
      <c r="V185">
        <v>-23.606880794942381</v>
      </c>
      <c r="W185">
        <v>14.808452803558479</v>
      </c>
      <c r="X185">
        <v>0.78656950973323325</v>
      </c>
      <c r="Y185">
        <v>0.8470334730624457</v>
      </c>
      <c r="Z185">
        <f>Table1[[#This Row],[xGoalsF]]/Table1[[#This Row],[Matches]]</f>
        <v>1.3655170468511406</v>
      </c>
      <c r="AA185">
        <f>Table1[[#This Row],[xGoalsA]]/Table1[[#This Row],[Matches]]</f>
        <v>1.195166083994549</v>
      </c>
      <c r="AB185">
        <v>87</v>
      </c>
      <c r="AC185">
        <v>110.6068807949424</v>
      </c>
      <c r="AD185">
        <v>82</v>
      </c>
      <c r="AE185">
        <v>96.808452803558481</v>
      </c>
      <c r="AF185">
        <f>Table1[[#This Row],[SHGoalsF]]/Table1[[#This Row],[xSHGoalsF]]</f>
        <v>0.73961214664084618</v>
      </c>
      <c r="AG185">
        <v>46</v>
      </c>
      <c r="AH185">
        <v>62.194760062989452</v>
      </c>
      <c r="AI185">
        <f>Table1[[#This Row],[SHGoalsA]]/Table1[[#This Row],[xSHGoalsA]]</f>
        <v>0.70095224898805242</v>
      </c>
      <c r="AJ185">
        <v>-38</v>
      </c>
      <c r="AK185">
        <v>-54.211966727918579</v>
      </c>
      <c r="AL185">
        <f>Table1[[#This Row],[HTGoalsF]]/Table1[[#This Row],[xHTGoalsF]]</f>
        <v>0.8468953514143247</v>
      </c>
      <c r="AM185">
        <v>41</v>
      </c>
      <c r="AN185">
        <v>48.412120731952939</v>
      </c>
      <c r="AO185">
        <f>Table1[[#This Row],[HTGoalsA]]/Table1[[#This Row],[xHTGoalsA]]</f>
        <v>1.0329490541043183</v>
      </c>
      <c r="AP185">
        <v>44</v>
      </c>
      <c r="AQ185">
        <v>42.596486075639902</v>
      </c>
      <c r="AR185">
        <v>0.91344394686791675</v>
      </c>
      <c r="AS185">
        <v>862</v>
      </c>
      <c r="AT185">
        <v>943.68133146613809</v>
      </c>
      <c r="AU185">
        <v>0.98766382620581228</v>
      </c>
      <c r="AV185">
        <v>869</v>
      </c>
      <c r="AW185">
        <v>879.85403225541972</v>
      </c>
      <c r="AX185">
        <v>0.7174906626310481</v>
      </c>
      <c r="AY185">
        <v>290</v>
      </c>
      <c r="AZ185">
        <v>404.18644465220768</v>
      </c>
      <c r="BA185">
        <v>0.7741905224121588</v>
      </c>
      <c r="BB185">
        <v>287</v>
      </c>
      <c r="BC185">
        <v>370.70978227140932</v>
      </c>
      <c r="BD185">
        <v>1.060570475019895</v>
      </c>
      <c r="BE185">
        <v>1117</v>
      </c>
      <c r="BF185">
        <v>1053.2067658955391</v>
      </c>
      <c r="BG185">
        <v>0.95582092006066399</v>
      </c>
      <c r="BH185">
        <v>1018</v>
      </c>
      <c r="BI185">
        <v>1065.0530644750791</v>
      </c>
      <c r="BJ185">
        <v>1.062472439848559</v>
      </c>
      <c r="BK185">
        <v>147</v>
      </c>
      <c r="BL185">
        <v>138.35653000180679</v>
      </c>
      <c r="BM185">
        <v>0.97392668359196188</v>
      </c>
      <c r="BN185">
        <v>141</v>
      </c>
      <c r="BO185">
        <v>144.77475807519161</v>
      </c>
      <c r="BP185">
        <v>1.211827299486804</v>
      </c>
      <c r="BQ185">
        <v>10</v>
      </c>
      <c r="BR185">
        <v>8.2520009280488189</v>
      </c>
      <c r="BS185">
        <v>0.67052142167217954</v>
      </c>
      <c r="BT185">
        <v>6</v>
      </c>
      <c r="BU185">
        <v>8.948259975105497</v>
      </c>
    </row>
    <row r="186" spans="1:73" hidden="1" x14ac:dyDescent="0.45">
      <c r="A186" s="1">
        <v>331</v>
      </c>
      <c r="B186" s="21" t="s">
        <v>291</v>
      </c>
      <c r="C186" s="24" t="s">
        <v>379</v>
      </c>
      <c r="D186">
        <v>1.184199470663982</v>
      </c>
      <c r="E186">
        <v>119</v>
      </c>
      <c r="F186">
        <v>100.48982705023209</v>
      </c>
      <c r="G186">
        <v>68</v>
      </c>
      <c r="H186">
        <f>(Table1[[#This Row],[xWins]]*3+Table1[[#This Row],[xDraws]])/Table1[[#This Row],[Matches]]</f>
        <v>1.4777915742681194</v>
      </c>
      <c r="I186">
        <f>Table1[[#This Row],[Wins]]*3+Table1[[#This Row],[Draws]]</f>
        <v>119</v>
      </c>
      <c r="J186">
        <f>Table1[[#This Row],[xWins]]*3+Table1[[#This Row],[xDraws]]</f>
        <v>100.48982705023212</v>
      </c>
      <c r="K186">
        <v>1.2785435200044819</v>
      </c>
      <c r="L186">
        <v>0.76231425803240549</v>
      </c>
      <c r="M186">
        <v>0.85355006431372782</v>
      </c>
      <c r="N186">
        <v>35</v>
      </c>
      <c r="O186">
        <v>14</v>
      </c>
      <c r="P186">
        <v>19</v>
      </c>
      <c r="Q186">
        <v>27.374899213346541</v>
      </c>
      <c r="R186">
        <v>18.365129410192491</v>
      </c>
      <c r="S186">
        <v>22.259971376460971</v>
      </c>
      <c r="T186">
        <v>22</v>
      </c>
      <c r="U186">
        <v>10.690348059932029</v>
      </c>
      <c r="V186">
        <v>19.93809564474563</v>
      </c>
      <c r="W186">
        <v>-8.6284437046776645</v>
      </c>
      <c r="X186">
        <v>1.216572704903075</v>
      </c>
      <c r="Y186">
        <v>1.106037589761248</v>
      </c>
      <c r="Z186">
        <f>Table1[[#This Row],[xGoalsF]]/Table1[[#This Row],[Matches]]</f>
        <v>1.3538515346360938</v>
      </c>
      <c r="AA186">
        <f>Table1[[#This Row],[xGoalsA]]/Table1[[#This Row],[Matches]]</f>
        <v>1.1966405337547403</v>
      </c>
      <c r="AB186">
        <v>112</v>
      </c>
      <c r="AC186">
        <v>92.06190435525437</v>
      </c>
      <c r="AD186">
        <v>90</v>
      </c>
      <c r="AE186">
        <v>81.371556295322335</v>
      </c>
      <c r="AF186">
        <f>Table1[[#This Row],[SHGoalsF]]/Table1[[#This Row],[xSHGoalsF]]</f>
        <v>1.3168442914258398</v>
      </c>
      <c r="AG186">
        <v>68</v>
      </c>
      <c r="AH186">
        <v>51.638603320648961</v>
      </c>
      <c r="AI186">
        <f>Table1[[#This Row],[SHGoalsA]]/Table1[[#This Row],[xSHGoalsA]]</f>
        <v>1.2277236391654101</v>
      </c>
      <c r="AJ186">
        <v>-56</v>
      </c>
      <c r="AK186">
        <v>-45.612871018813358</v>
      </c>
      <c r="AL186">
        <f>Table1[[#This Row],[HTGoalsF]]/Table1[[#This Row],[xHTGoalsF]]</f>
        <v>1.088481120389764</v>
      </c>
      <c r="AM186">
        <v>44</v>
      </c>
      <c r="AN186">
        <v>40.423301034605409</v>
      </c>
      <c r="AO186">
        <f>Table1[[#This Row],[HTGoalsA]]/Table1[[#This Row],[xHTGoalsA]]</f>
        <v>0.95081795477351305</v>
      </c>
      <c r="AP186">
        <v>34</v>
      </c>
      <c r="AQ186">
        <v>35.758685276508977</v>
      </c>
      <c r="AR186">
        <v>1.1080070515231299</v>
      </c>
      <c r="AS186">
        <v>875</v>
      </c>
      <c r="AT186">
        <v>789.70616549522435</v>
      </c>
      <c r="AU186">
        <v>1.145872871849005</v>
      </c>
      <c r="AV186">
        <v>844</v>
      </c>
      <c r="AW186">
        <v>736.55640231547125</v>
      </c>
      <c r="AX186">
        <v>1.009666006309168</v>
      </c>
      <c r="AY186">
        <v>343</v>
      </c>
      <c r="AZ186">
        <v>339.71630009990719</v>
      </c>
      <c r="BA186">
        <v>0.93550829752121234</v>
      </c>
      <c r="BB186">
        <v>293</v>
      </c>
      <c r="BC186">
        <v>313.19871857508173</v>
      </c>
      <c r="BD186">
        <v>1.0047182364721361</v>
      </c>
      <c r="BE186">
        <v>887</v>
      </c>
      <c r="BF186">
        <v>882.83457769664881</v>
      </c>
      <c r="BG186">
        <v>1.14545876940258</v>
      </c>
      <c r="BH186">
        <v>1022</v>
      </c>
      <c r="BI186">
        <v>892.21893209917096</v>
      </c>
      <c r="BJ186">
        <v>1.2749039330222081</v>
      </c>
      <c r="BK186">
        <v>147</v>
      </c>
      <c r="BL186">
        <v>115.3028053270892</v>
      </c>
      <c r="BM186">
        <v>1.3531421808673201</v>
      </c>
      <c r="BN186">
        <v>163</v>
      </c>
      <c r="BO186">
        <v>120.46036425789519</v>
      </c>
      <c r="BP186">
        <v>1.1628574493793029</v>
      </c>
      <c r="BQ186">
        <v>8</v>
      </c>
      <c r="BR186">
        <v>6.8796050661842942</v>
      </c>
      <c r="BS186">
        <v>0.80131316863106206</v>
      </c>
      <c r="BT186">
        <v>6</v>
      </c>
      <c r="BU186">
        <v>7.4877092189190018</v>
      </c>
    </row>
    <row r="187" spans="1:73" hidden="1" x14ac:dyDescent="0.45">
      <c r="A187" s="1">
        <v>162</v>
      </c>
      <c r="B187" s="21" t="s">
        <v>231</v>
      </c>
      <c r="C187" t="s">
        <v>193</v>
      </c>
      <c r="D187">
        <v>1.093049947632454</v>
      </c>
      <c r="E187">
        <v>148</v>
      </c>
      <c r="F187">
        <v>135.40094880436891</v>
      </c>
      <c r="G187">
        <v>92</v>
      </c>
      <c r="H187">
        <f>(Table1[[#This Row],[xWins]]*3+Table1[[#This Row],[xDraws]])/Table1[[#This Row],[Matches]]</f>
        <v>1.471749443525749</v>
      </c>
      <c r="I187">
        <f>Table1[[#This Row],[Wins]]*3+Table1[[#This Row],[Draws]]</f>
        <v>148</v>
      </c>
      <c r="J187">
        <f>Table1[[#This Row],[xWins]]*3+Table1[[#This Row],[xDraws]]</f>
        <v>135.40094880436891</v>
      </c>
      <c r="K187">
        <v>1.1281343727327251</v>
      </c>
      <c r="L187">
        <v>0.92779533788837554</v>
      </c>
      <c r="M187">
        <v>0.90153132407183612</v>
      </c>
      <c r="N187">
        <v>42</v>
      </c>
      <c r="O187">
        <v>22</v>
      </c>
      <c r="P187">
        <v>28</v>
      </c>
      <c r="Q187">
        <v>37.229607585009333</v>
      </c>
      <c r="R187">
        <v>23.71212604934091</v>
      </c>
      <c r="S187">
        <v>31.058266365649761</v>
      </c>
      <c r="T187">
        <v>33</v>
      </c>
      <c r="U187">
        <v>12.803884045123411</v>
      </c>
      <c r="V187">
        <v>18.540554780705051</v>
      </c>
      <c r="W187">
        <v>1.6555611741715379</v>
      </c>
      <c r="X187">
        <v>1.1477812591016749</v>
      </c>
      <c r="Y187">
        <v>0.98530422149678032</v>
      </c>
      <c r="Z187">
        <f>Table1[[#This Row],[xGoalsF]]/Table1[[#This Row],[Matches]]</f>
        <v>1.3636896219488577</v>
      </c>
      <c r="AA187">
        <f>Table1[[#This Row],[xGoalsA]]/Table1[[#This Row],[Matches]]</f>
        <v>1.2245169692844728</v>
      </c>
      <c r="AB187">
        <v>144</v>
      </c>
      <c r="AC187">
        <v>125.45944521929491</v>
      </c>
      <c r="AD187">
        <v>111</v>
      </c>
      <c r="AE187">
        <v>112.6555611741715</v>
      </c>
      <c r="AF187">
        <f>Table1[[#This Row],[SHGoalsF]]/Table1[[#This Row],[xSHGoalsF]]</f>
        <v>1.0610731023866529</v>
      </c>
      <c r="AG187">
        <v>75</v>
      </c>
      <c r="AH187">
        <v>70.683160124692478</v>
      </c>
      <c r="AI187">
        <f>Table1[[#This Row],[SHGoalsA]]/Table1[[#This Row],[xSHGoalsA]]</f>
        <v>0.9344028609795797</v>
      </c>
      <c r="AJ187">
        <v>-59</v>
      </c>
      <c r="AK187">
        <v>-63.141929957435543</v>
      </c>
      <c r="AL187">
        <f>Table1[[#This Row],[HTGoalsF]]/Table1[[#This Row],[xHTGoalsF]]</f>
        <v>1.2596692141650749</v>
      </c>
      <c r="AM187">
        <v>69</v>
      </c>
      <c r="AN187">
        <v>54.776285094602471</v>
      </c>
      <c r="AO187">
        <f>Table1[[#This Row],[HTGoalsA]]/Table1[[#This Row],[xHTGoalsA]]</f>
        <v>1.0502158440446514</v>
      </c>
      <c r="AP187">
        <v>52</v>
      </c>
      <c r="AQ187">
        <v>49.513631216736002</v>
      </c>
      <c r="AR187">
        <v>0.89321743487583505</v>
      </c>
      <c r="AS187">
        <v>957</v>
      </c>
      <c r="AT187">
        <v>1071.407658016697</v>
      </c>
      <c r="AU187">
        <v>0.80868576461320041</v>
      </c>
      <c r="AV187">
        <v>816</v>
      </c>
      <c r="AW187">
        <v>1009.044595202313</v>
      </c>
      <c r="AX187">
        <v>0.86369982328812311</v>
      </c>
      <c r="AY187">
        <v>396</v>
      </c>
      <c r="AZ187">
        <v>458.49262593619602</v>
      </c>
      <c r="BA187">
        <v>0.78583170774696631</v>
      </c>
      <c r="BB187">
        <v>336</v>
      </c>
      <c r="BC187">
        <v>427.57246454630229</v>
      </c>
      <c r="BD187">
        <v>0.81489662629446058</v>
      </c>
      <c r="BE187">
        <v>972</v>
      </c>
      <c r="BF187">
        <v>1192.78932889921</v>
      </c>
      <c r="BG187">
        <v>0.78179464541877386</v>
      </c>
      <c r="BH187">
        <v>941</v>
      </c>
      <c r="BI187">
        <v>1203.6408864068731</v>
      </c>
      <c r="BJ187">
        <v>0.73244966931407562</v>
      </c>
      <c r="BK187">
        <v>115</v>
      </c>
      <c r="BL187">
        <v>157.00737513841079</v>
      </c>
      <c r="BM187">
        <v>0.78586397140061237</v>
      </c>
      <c r="BN187">
        <v>128</v>
      </c>
      <c r="BO187">
        <v>162.8780611635255</v>
      </c>
      <c r="BP187">
        <v>0.64135742043663124</v>
      </c>
      <c r="BQ187">
        <v>6</v>
      </c>
      <c r="BR187">
        <v>9.3551579958570468</v>
      </c>
      <c r="BS187">
        <v>0.80019265711055376</v>
      </c>
      <c r="BT187">
        <v>8</v>
      </c>
      <c r="BU187">
        <v>9.9975923659278578</v>
      </c>
    </row>
    <row r="188" spans="1:73" hidden="1" x14ac:dyDescent="0.45">
      <c r="A188" s="1">
        <v>79</v>
      </c>
      <c r="B188" s="21" t="s">
        <v>146</v>
      </c>
      <c r="C188" t="s">
        <v>140</v>
      </c>
      <c r="D188">
        <v>1.135807287215592</v>
      </c>
      <c r="E188">
        <v>60</v>
      </c>
      <c r="F188">
        <v>52.825862868945613</v>
      </c>
      <c r="G188">
        <v>36</v>
      </c>
      <c r="H188">
        <f>(Table1[[#This Row],[xWins]]*3+Table1[[#This Row],[xDraws]])/Table1[[#This Row],[Matches]]</f>
        <v>1.4673850796929335</v>
      </c>
      <c r="I188">
        <f>Table1[[#This Row],[Wins]]*3+Table1[[#This Row],[Draws]]</f>
        <v>60</v>
      </c>
      <c r="J188">
        <f>Table1[[#This Row],[xWins]]*3+Table1[[#This Row],[xDraws]]</f>
        <v>52.825862868945606</v>
      </c>
      <c r="K188">
        <v>1.1597766604782589</v>
      </c>
      <c r="L188">
        <v>1.0167332676164691</v>
      </c>
      <c r="M188">
        <v>0.80063241728143852</v>
      </c>
      <c r="N188">
        <v>17</v>
      </c>
      <c r="O188">
        <v>9</v>
      </c>
      <c r="P188">
        <v>10</v>
      </c>
      <c r="Q188">
        <v>14.65799457715392</v>
      </c>
      <c r="R188">
        <v>8.8518791374838468</v>
      </c>
      <c r="S188">
        <v>12.49012628536223</v>
      </c>
      <c r="T188">
        <v>13</v>
      </c>
      <c r="U188">
        <v>4.1212813836089239</v>
      </c>
      <c r="V188">
        <v>6.9313849384611066</v>
      </c>
      <c r="W188">
        <v>1.947333677929969</v>
      </c>
      <c r="X188">
        <v>1.141259029417647</v>
      </c>
      <c r="Y188">
        <v>0.95667521255246013</v>
      </c>
      <c r="Z188">
        <f>Table1[[#This Row],[xGoalsF]]/Table1[[#This Row],[Matches]]</f>
        <v>1.363017085042747</v>
      </c>
      <c r="AA188">
        <f>Table1[[#This Row],[xGoalsA]]/Table1[[#This Row],[Matches]]</f>
        <v>1.2485370466091659</v>
      </c>
      <c r="AB188">
        <v>56</v>
      </c>
      <c r="AC188">
        <v>49.068615061538893</v>
      </c>
      <c r="AD188">
        <v>43</v>
      </c>
      <c r="AE188">
        <v>44.947333677929969</v>
      </c>
      <c r="AF188">
        <f>Table1[[#This Row],[SHGoalsF]]/Table1[[#This Row],[xSHGoalsF]]</f>
        <v>1.0123124238493948</v>
      </c>
      <c r="AG188">
        <v>28</v>
      </c>
      <c r="AH188">
        <v>27.659445187413461</v>
      </c>
      <c r="AI188">
        <f>Table1[[#This Row],[SHGoalsA]]/Table1[[#This Row],[xSHGoalsA]]</f>
        <v>1.0333193444059752</v>
      </c>
      <c r="AJ188">
        <v>-26</v>
      </c>
      <c r="AK188">
        <v>-25.16163095247833</v>
      </c>
      <c r="AL188">
        <f>Table1[[#This Row],[HTGoalsF]]/Table1[[#This Row],[xHTGoalsF]]</f>
        <v>1.3078508024657265</v>
      </c>
      <c r="AM188">
        <v>28</v>
      </c>
      <c r="AN188">
        <v>21.409169874125428</v>
      </c>
      <c r="AO188">
        <f>Table1[[#This Row],[HTGoalsA]]/Table1[[#This Row],[xHTGoalsA]]</f>
        <v>0.8592062781844888</v>
      </c>
      <c r="AP188">
        <v>17</v>
      </c>
      <c r="AQ188">
        <v>19.785702725451639</v>
      </c>
      <c r="AR188">
        <v>0.85341881601377589</v>
      </c>
      <c r="AS188">
        <v>357</v>
      </c>
      <c r="AT188">
        <v>418.31747004068552</v>
      </c>
      <c r="AU188">
        <v>0.9453064984103744</v>
      </c>
      <c r="AV188">
        <v>378</v>
      </c>
      <c r="AW188">
        <v>399.87030728725978</v>
      </c>
      <c r="AX188">
        <v>0.83643834253370819</v>
      </c>
      <c r="AY188">
        <v>149</v>
      </c>
      <c r="AZ188">
        <v>178.13626231989161</v>
      </c>
      <c r="BA188">
        <v>0.93155033439484336</v>
      </c>
      <c r="BB188">
        <v>157</v>
      </c>
      <c r="BC188">
        <v>168.5362499515293</v>
      </c>
      <c r="BD188">
        <v>0.87477632569631658</v>
      </c>
      <c r="BE188">
        <v>408</v>
      </c>
      <c r="BF188">
        <v>466.40494034316089</v>
      </c>
      <c r="BG188">
        <v>0.7864907583154892</v>
      </c>
      <c r="BH188">
        <v>369</v>
      </c>
      <c r="BI188">
        <v>469.17270940389238</v>
      </c>
      <c r="BJ188">
        <v>0.94408386484851459</v>
      </c>
      <c r="BK188">
        <v>58</v>
      </c>
      <c r="BL188">
        <v>61.435220068406252</v>
      </c>
      <c r="BM188">
        <v>0.73748227085573625</v>
      </c>
      <c r="BN188">
        <v>47</v>
      </c>
      <c r="BO188">
        <v>63.730345606089799</v>
      </c>
      <c r="BP188">
        <v>0.84297065107506386</v>
      </c>
      <c r="BQ188">
        <v>3</v>
      </c>
      <c r="BR188">
        <v>3.558842761813851</v>
      </c>
      <c r="BS188">
        <v>0</v>
      </c>
      <c r="BT188">
        <v>0</v>
      </c>
      <c r="BU188">
        <v>3.8864358887615471</v>
      </c>
    </row>
    <row r="189" spans="1:73" hidden="1" x14ac:dyDescent="0.45">
      <c r="A189" s="1">
        <v>413</v>
      </c>
      <c r="B189" s="21" t="s">
        <v>435</v>
      </c>
      <c r="C189" t="s">
        <v>396</v>
      </c>
      <c r="D189">
        <v>1.1708598171100231</v>
      </c>
      <c r="E189">
        <v>79</v>
      </c>
      <c r="F189">
        <v>67.471783424075383</v>
      </c>
      <c r="G189">
        <v>46</v>
      </c>
      <c r="H189">
        <f>(Table1[[#This Row],[xWins]]*3+Table1[[#This Row],[xDraws]])/Table1[[#This Row],[Matches]]</f>
        <v>1.4667779005233783</v>
      </c>
      <c r="I189">
        <f>Table1[[#This Row],[Wins]]*3+Table1[[#This Row],[Draws]]</f>
        <v>79</v>
      </c>
      <c r="J189">
        <f>Table1[[#This Row],[xWins]]*3+Table1[[#This Row],[xDraws]]</f>
        <v>67.471783424075397</v>
      </c>
      <c r="K189">
        <v>1.2560881001762421</v>
      </c>
      <c r="L189">
        <v>0.79749072138178378</v>
      </c>
      <c r="M189">
        <v>0.85809421225914329</v>
      </c>
      <c r="N189">
        <v>23</v>
      </c>
      <c r="O189">
        <v>10</v>
      </c>
      <c r="P189">
        <v>13</v>
      </c>
      <c r="Q189">
        <v>18.310817526870029</v>
      </c>
      <c r="R189">
        <v>12.53933084346531</v>
      </c>
      <c r="S189">
        <v>15.149851629664671</v>
      </c>
      <c r="T189">
        <v>9</v>
      </c>
      <c r="U189">
        <v>6.8454068013732234</v>
      </c>
      <c r="V189">
        <v>-3.251776919668615</v>
      </c>
      <c r="W189">
        <v>5.406370118295392</v>
      </c>
      <c r="X189">
        <v>0.94776411083229328</v>
      </c>
      <c r="Y189">
        <v>0.90242331149374122</v>
      </c>
      <c r="Z189">
        <f>Table1[[#This Row],[xGoalsF]]/Table1[[#This Row],[Matches]]</f>
        <v>1.3532994982536655</v>
      </c>
      <c r="AA189">
        <f>Table1[[#This Row],[xGoalsA]]/Table1[[#This Row],[Matches]]</f>
        <v>1.2044863069194651</v>
      </c>
      <c r="AB189">
        <v>59</v>
      </c>
      <c r="AC189">
        <v>62.251776919668607</v>
      </c>
      <c r="AD189">
        <v>50</v>
      </c>
      <c r="AE189">
        <v>55.406370118295392</v>
      </c>
      <c r="AF189">
        <f>Table1[[#This Row],[SHGoalsF]]/Table1[[#This Row],[xSHGoalsF]]</f>
        <v>0.94116053344244566</v>
      </c>
      <c r="AG189">
        <v>33</v>
      </c>
      <c r="AH189">
        <v>35.063093730988918</v>
      </c>
      <c r="AI189">
        <f>Table1[[#This Row],[SHGoalsA]]/Table1[[#This Row],[xSHGoalsA]]</f>
        <v>0.93111241702897163</v>
      </c>
      <c r="AJ189">
        <v>-29</v>
      </c>
      <c r="AK189">
        <v>-31.145541042760751</v>
      </c>
      <c r="AL189">
        <f>Table1[[#This Row],[HTGoalsF]]/Table1[[#This Row],[xHTGoalsF]]</f>
        <v>0.95628022216336639</v>
      </c>
      <c r="AM189">
        <v>26</v>
      </c>
      <c r="AN189">
        <v>27.18868318867969</v>
      </c>
      <c r="AO189">
        <f>Table1[[#This Row],[HTGoalsA]]/Table1[[#This Row],[xHTGoalsA]]</f>
        <v>0.86559284246295765</v>
      </c>
      <c r="AP189">
        <v>21</v>
      </c>
      <c r="AQ189">
        <v>24.260829075534641</v>
      </c>
      <c r="AR189">
        <v>1.051471483839</v>
      </c>
      <c r="AS189">
        <v>560</v>
      </c>
      <c r="AT189">
        <v>532.58695894956509</v>
      </c>
      <c r="AU189">
        <v>1.06687008764965</v>
      </c>
      <c r="AV189">
        <v>533</v>
      </c>
      <c r="AW189">
        <v>499.59222417999979</v>
      </c>
      <c r="AX189">
        <v>0.74833264074423489</v>
      </c>
      <c r="AY189">
        <v>171</v>
      </c>
      <c r="AZ189">
        <v>228.5080065863977</v>
      </c>
      <c r="BA189">
        <v>0.75565806290833493</v>
      </c>
      <c r="BB189">
        <v>160</v>
      </c>
      <c r="BC189">
        <v>211.73597934520919</v>
      </c>
      <c r="BD189">
        <v>0.83811826774244591</v>
      </c>
      <c r="BE189">
        <v>502</v>
      </c>
      <c r="BF189">
        <v>598.96081414880314</v>
      </c>
      <c r="BG189">
        <v>1.0822069803740499</v>
      </c>
      <c r="BH189">
        <v>655</v>
      </c>
      <c r="BI189">
        <v>605.24466380138142</v>
      </c>
      <c r="BJ189">
        <v>0.67482819090526891</v>
      </c>
      <c r="BK189">
        <v>53</v>
      </c>
      <c r="BL189">
        <v>78.538509081699047</v>
      </c>
      <c r="BM189">
        <v>0.8691552732692992</v>
      </c>
      <c r="BN189">
        <v>71</v>
      </c>
      <c r="BO189">
        <v>81.688510883602902</v>
      </c>
      <c r="BP189">
        <v>1.0517183153164651</v>
      </c>
      <c r="BQ189">
        <v>5</v>
      </c>
      <c r="BR189">
        <v>4.754124680709289</v>
      </c>
      <c r="BS189">
        <v>0.79450207753519986</v>
      </c>
      <c r="BT189">
        <v>4</v>
      </c>
      <c r="BU189">
        <v>5.0345997991714286</v>
      </c>
    </row>
    <row r="190" spans="1:73" hidden="1" x14ac:dyDescent="0.45">
      <c r="A190" s="1">
        <v>271</v>
      </c>
      <c r="B190" s="21" t="s">
        <v>344</v>
      </c>
      <c r="C190" s="24" t="s">
        <v>320</v>
      </c>
      <c r="D190">
        <v>0.9507924542017262</v>
      </c>
      <c r="E190">
        <v>145</v>
      </c>
      <c r="F190">
        <v>152.50436555235419</v>
      </c>
      <c r="G190">
        <v>104</v>
      </c>
      <c r="H190">
        <f>(Table1[[#This Row],[xWins]]*3+Table1[[#This Row],[xDraws]])/Table1[[#This Row],[Matches]]</f>
        <v>1.4663881303110977</v>
      </c>
      <c r="I190">
        <f>Table1[[#This Row],[Wins]]*3+Table1[[#This Row],[Draws]]</f>
        <v>145</v>
      </c>
      <c r="J190">
        <f>Table1[[#This Row],[xWins]]*3+Table1[[#This Row],[xDraws]]</f>
        <v>152.50436555235416</v>
      </c>
      <c r="K190">
        <v>0.86479265222468082</v>
      </c>
      <c r="L190">
        <v>1.2866710171803111</v>
      </c>
      <c r="M190">
        <v>0.8939610262296438</v>
      </c>
      <c r="N190">
        <v>35</v>
      </c>
      <c r="O190">
        <v>40</v>
      </c>
      <c r="P190">
        <v>29</v>
      </c>
      <c r="Q190">
        <v>40.47212925544919</v>
      </c>
      <c r="R190">
        <v>31.087977786006579</v>
      </c>
      <c r="S190">
        <v>32.439892958544227</v>
      </c>
      <c r="T190">
        <v>8</v>
      </c>
      <c r="U190">
        <v>17.59831692610631</v>
      </c>
      <c r="V190">
        <v>-21.190126694482561</v>
      </c>
      <c r="W190">
        <v>11.591809768376249</v>
      </c>
      <c r="X190">
        <v>0.85097329057162441</v>
      </c>
      <c r="Y190">
        <v>0.90696170326182657</v>
      </c>
      <c r="Z190">
        <f>Table1[[#This Row],[xGoalsF]]/Table1[[#This Row],[Matches]]</f>
        <v>1.3672127566777172</v>
      </c>
      <c r="AA190">
        <f>Table1[[#This Row],[xGoalsA]]/Table1[[#This Row],[Matches]]</f>
        <v>1.197998170849772</v>
      </c>
      <c r="AB190">
        <v>121</v>
      </c>
      <c r="AC190">
        <v>142.19012669448259</v>
      </c>
      <c r="AD190">
        <v>113</v>
      </c>
      <c r="AE190">
        <v>124.59180976837629</v>
      </c>
      <c r="AF190">
        <f>Table1[[#This Row],[SHGoalsF]]/Table1[[#This Row],[xSHGoalsF]]</f>
        <v>0.78881087002543804</v>
      </c>
      <c r="AG190">
        <v>63</v>
      </c>
      <c r="AH190">
        <v>79.867053553620963</v>
      </c>
      <c r="AI190">
        <f>Table1[[#This Row],[SHGoalsA]]/Table1[[#This Row],[xSHGoalsA]]</f>
        <v>0.90187023902600283</v>
      </c>
      <c r="AJ190">
        <v>-63</v>
      </c>
      <c r="AK190">
        <v>-69.854838616294089</v>
      </c>
      <c r="AL190">
        <f>Table1[[#This Row],[HTGoalsF]]/Table1[[#This Row],[xHTGoalsF]]</f>
        <v>0.93063446773411407</v>
      </c>
      <c r="AM190">
        <v>58</v>
      </c>
      <c r="AN190">
        <v>62.323073140861602</v>
      </c>
      <c r="AO190">
        <f>Table1[[#This Row],[HTGoalsA]]/Table1[[#This Row],[xHTGoalsA]]</f>
        <v>0.91345938490237466</v>
      </c>
      <c r="AP190">
        <v>50</v>
      </c>
      <c r="AQ190">
        <v>54.736971152082162</v>
      </c>
      <c r="AR190">
        <v>0.96522640693979134</v>
      </c>
      <c r="AS190">
        <v>1170</v>
      </c>
      <c r="AT190">
        <v>1212.1508400391101</v>
      </c>
      <c r="AU190">
        <v>1.040903247682837</v>
      </c>
      <c r="AV190">
        <v>1174</v>
      </c>
      <c r="AW190">
        <v>1127.866593377868</v>
      </c>
      <c r="AX190">
        <v>0.78463044857935582</v>
      </c>
      <c r="AY190">
        <v>408</v>
      </c>
      <c r="AZ190">
        <v>519.99001662339356</v>
      </c>
      <c r="BA190">
        <v>0.78208623564287105</v>
      </c>
      <c r="BB190">
        <v>373</v>
      </c>
      <c r="BC190">
        <v>476.92950342412797</v>
      </c>
      <c r="BD190">
        <v>1.0139241298561961</v>
      </c>
      <c r="BE190">
        <v>1370</v>
      </c>
      <c r="BF190">
        <v>1351.1859119028029</v>
      </c>
      <c r="BG190">
        <v>1.1041022374279941</v>
      </c>
      <c r="BH190">
        <v>1508</v>
      </c>
      <c r="BI190">
        <v>1365.8155457712739</v>
      </c>
      <c r="BJ190">
        <v>1.0498287456729789</v>
      </c>
      <c r="BK190">
        <v>186</v>
      </c>
      <c r="BL190">
        <v>177.1717537423373</v>
      </c>
      <c r="BM190">
        <v>1.148124675438523</v>
      </c>
      <c r="BN190">
        <v>213</v>
      </c>
      <c r="BO190">
        <v>185.5199217965116</v>
      </c>
      <c r="BP190">
        <v>1.7849833640746029</v>
      </c>
      <c r="BQ190">
        <v>19</v>
      </c>
      <c r="BR190">
        <v>10.64435690685008</v>
      </c>
      <c r="BS190">
        <v>1.3115097662935049</v>
      </c>
      <c r="BT190">
        <v>15</v>
      </c>
      <c r="BU190">
        <v>11.437200381962789</v>
      </c>
    </row>
    <row r="191" spans="1:73" hidden="1" x14ac:dyDescent="0.45">
      <c r="A191" s="1">
        <v>424</v>
      </c>
      <c r="B191" s="21" t="s">
        <v>447</v>
      </c>
      <c r="C191" s="24" t="s">
        <v>439</v>
      </c>
      <c r="D191">
        <v>0.99846816000191718</v>
      </c>
      <c r="E191">
        <v>101</v>
      </c>
      <c r="F191">
        <v>101.154953203321</v>
      </c>
      <c r="G191">
        <v>69</v>
      </c>
      <c r="H191">
        <f>(Table1[[#This Row],[xWins]]*3+Table1[[#This Row],[xDraws]])/Table1[[#This Row],[Matches]]</f>
        <v>1.4660138145408848</v>
      </c>
      <c r="I191">
        <f>Table1[[#This Row],[Wins]]*3+Table1[[#This Row],[Draws]]</f>
        <v>101</v>
      </c>
      <c r="J191">
        <f>Table1[[#This Row],[xWins]]*3+Table1[[#This Row],[xDraws]]</f>
        <v>101.15495320332104</v>
      </c>
      <c r="K191">
        <v>0.97348337649905303</v>
      </c>
      <c r="L191">
        <v>1.1142929307567051</v>
      </c>
      <c r="M191">
        <v>0.94356018441456624</v>
      </c>
      <c r="N191">
        <v>27</v>
      </c>
      <c r="O191">
        <v>20</v>
      </c>
      <c r="P191">
        <v>22</v>
      </c>
      <c r="Q191">
        <v>27.735450498497819</v>
      </c>
      <c r="R191">
        <v>17.948601707827581</v>
      </c>
      <c r="S191">
        <v>23.315947793674599</v>
      </c>
      <c r="T191">
        <v>14</v>
      </c>
      <c r="U191">
        <v>9.2746574402045354</v>
      </c>
      <c r="V191">
        <v>-11.550909492356739</v>
      </c>
      <c r="W191">
        <v>16.276252052152199</v>
      </c>
      <c r="X191">
        <v>0.88159096053059594</v>
      </c>
      <c r="Y191">
        <v>0.81562139676550327</v>
      </c>
      <c r="Z191">
        <f>Table1[[#This Row],[xGoalsF]]/Table1[[#This Row],[Matches]]</f>
        <v>1.4137812969906773</v>
      </c>
      <c r="AA191">
        <f>Table1[[#This Row],[xGoalsA]]/Table1[[#This Row],[Matches]]</f>
        <v>1.2793659717703219</v>
      </c>
      <c r="AB191">
        <v>86</v>
      </c>
      <c r="AC191">
        <v>97.550909492356737</v>
      </c>
      <c r="AD191">
        <v>72</v>
      </c>
      <c r="AE191">
        <v>88.276252052152202</v>
      </c>
      <c r="AF191">
        <f>Table1[[#This Row],[SHGoalsF]]/Table1[[#This Row],[xSHGoalsF]]</f>
        <v>0.78333183330310319</v>
      </c>
      <c r="AG191">
        <v>43</v>
      </c>
      <c r="AH191">
        <v>54.893722139033173</v>
      </c>
      <c r="AI191">
        <f>Table1[[#This Row],[SHGoalsA]]/Table1[[#This Row],[xSHGoalsA]]</f>
        <v>0.64523595341679019</v>
      </c>
      <c r="AJ191">
        <v>-32</v>
      </c>
      <c r="AK191">
        <v>-49.594260565529268</v>
      </c>
      <c r="AL191">
        <f>Table1[[#This Row],[HTGoalsF]]/Table1[[#This Row],[xHTGoalsF]]</f>
        <v>1.0080364568774067</v>
      </c>
      <c r="AM191">
        <v>43</v>
      </c>
      <c r="AN191">
        <v>42.657187353323557</v>
      </c>
      <c r="AO191">
        <f>Table1[[#This Row],[HTGoalsA]]/Table1[[#This Row],[xHTGoalsA]]</f>
        <v>1.0340729228957322</v>
      </c>
      <c r="AP191">
        <v>40</v>
      </c>
      <c r="AQ191">
        <v>38.681991486622927</v>
      </c>
      <c r="AR191">
        <v>0.68283284251443344</v>
      </c>
      <c r="AS191">
        <v>561</v>
      </c>
      <c r="AT191">
        <v>821.57735403323375</v>
      </c>
      <c r="AU191">
        <v>0.60377206419047624</v>
      </c>
      <c r="AV191">
        <v>467</v>
      </c>
      <c r="AW191">
        <v>773.47069812867699</v>
      </c>
      <c r="AX191">
        <v>0.88253950078270282</v>
      </c>
      <c r="AY191">
        <v>308</v>
      </c>
      <c r="AZ191">
        <v>348.99287762966111</v>
      </c>
      <c r="BA191">
        <v>0.66887544960517109</v>
      </c>
      <c r="BB191">
        <v>218</v>
      </c>
      <c r="BC191">
        <v>325.92016963499361</v>
      </c>
      <c r="BD191">
        <v>1.2443679128438621</v>
      </c>
      <c r="BE191">
        <v>1111</v>
      </c>
      <c r="BF191">
        <v>892.8227644997171</v>
      </c>
      <c r="BG191">
        <v>1.4569944156242931</v>
      </c>
      <c r="BH191">
        <v>1311</v>
      </c>
      <c r="BI191">
        <v>899.79754619599055</v>
      </c>
      <c r="BJ191">
        <v>1.3582728252134171</v>
      </c>
      <c r="BK191">
        <v>160</v>
      </c>
      <c r="BL191">
        <v>117.79665839582719</v>
      </c>
      <c r="BM191">
        <v>1.7168821527880731</v>
      </c>
      <c r="BN191">
        <v>210</v>
      </c>
      <c r="BO191">
        <v>122.31474341962119</v>
      </c>
      <c r="BP191">
        <v>1.0283657659883121</v>
      </c>
      <c r="BQ191">
        <v>7</v>
      </c>
      <c r="BR191">
        <v>6.806916596715606</v>
      </c>
      <c r="BS191">
        <v>1.2495833980548341</v>
      </c>
      <c r="BT191">
        <v>9</v>
      </c>
      <c r="BU191">
        <v>7.2024004272222761</v>
      </c>
    </row>
    <row r="192" spans="1:73" hidden="1" x14ac:dyDescent="0.45">
      <c r="A192" s="1">
        <v>528</v>
      </c>
      <c r="B192" s="21" t="s">
        <v>232</v>
      </c>
      <c r="C192" t="s">
        <v>520</v>
      </c>
      <c r="D192">
        <v>1.0025257113218149</v>
      </c>
      <c r="E192">
        <v>119</v>
      </c>
      <c r="F192">
        <v>118.7001975671031</v>
      </c>
      <c r="G192">
        <v>81</v>
      </c>
      <c r="H192">
        <f>(Table1[[#This Row],[xWins]]*3+Table1[[#This Row],[xDraws]])/Table1[[#This Row],[Matches]]</f>
        <v>1.4654345378654703</v>
      </c>
      <c r="I192">
        <f>Table1[[#This Row],[Wins]]*3+Table1[[#This Row],[Draws]]</f>
        <v>119</v>
      </c>
      <c r="J192">
        <f>Table1[[#This Row],[xWins]]*3+Table1[[#This Row],[xDraws]]</f>
        <v>118.70019756710309</v>
      </c>
      <c r="K192">
        <v>1.053947413155182</v>
      </c>
      <c r="L192">
        <v>0.77550585883874035</v>
      </c>
      <c r="M192">
        <v>1.118603663207028</v>
      </c>
      <c r="N192">
        <v>34</v>
      </c>
      <c r="O192">
        <v>17</v>
      </c>
      <c r="P192">
        <v>30</v>
      </c>
      <c r="Q192">
        <v>32.259674036501373</v>
      </c>
      <c r="R192">
        <v>21.921175457598959</v>
      </c>
      <c r="S192">
        <v>26.819150505899671</v>
      </c>
      <c r="T192">
        <v>17</v>
      </c>
      <c r="U192">
        <v>11.425361367281059</v>
      </c>
      <c r="V192">
        <v>3.3327084426367719</v>
      </c>
      <c r="W192">
        <v>2.2419301900821722</v>
      </c>
      <c r="X192">
        <v>1.0303892655258431</v>
      </c>
      <c r="Y192">
        <v>0.97717949773844626</v>
      </c>
      <c r="Z192">
        <f>Table1[[#This Row],[xGoalsF]]/Table1[[#This Row],[Matches]]</f>
        <v>1.3539171797205334</v>
      </c>
      <c r="AA192">
        <f>Table1[[#This Row],[xGoalsA]]/Table1[[#This Row],[Matches]]</f>
        <v>1.2128633356800269</v>
      </c>
      <c r="AB192">
        <v>113</v>
      </c>
      <c r="AC192">
        <v>109.6672915573632</v>
      </c>
      <c r="AD192">
        <v>96</v>
      </c>
      <c r="AE192">
        <v>98.241930190082172</v>
      </c>
      <c r="AF192">
        <f>Table1[[#This Row],[SHGoalsF]]/Table1[[#This Row],[xSHGoalsF]]</f>
        <v>1.1684865206936641</v>
      </c>
      <c r="AG192">
        <v>72</v>
      </c>
      <c r="AH192">
        <v>61.618169080168492</v>
      </c>
      <c r="AI192">
        <f>Table1[[#This Row],[SHGoalsA]]/Table1[[#This Row],[xSHGoalsA]]</f>
        <v>0.8333133315145892</v>
      </c>
      <c r="AJ192">
        <v>-46</v>
      </c>
      <c r="AK192">
        <v>-55.201324952275357</v>
      </c>
      <c r="AL192">
        <f>Table1[[#This Row],[HTGoalsF]]/Table1[[#This Row],[xHTGoalsF]]</f>
        <v>0.85329341903090061</v>
      </c>
      <c r="AM192">
        <v>41</v>
      </c>
      <c r="AN192">
        <v>48.049122477194743</v>
      </c>
      <c r="AO192">
        <f>Table1[[#This Row],[HTGoalsA]]/Table1[[#This Row],[xHTGoalsA]]</f>
        <v>1.1616937011861546</v>
      </c>
      <c r="AP192">
        <v>50</v>
      </c>
      <c r="AQ192">
        <v>43.040605237806822</v>
      </c>
      <c r="AR192">
        <v>0.94389455520640808</v>
      </c>
      <c r="AS192">
        <v>888</v>
      </c>
      <c r="AT192">
        <v>940.78305156216811</v>
      </c>
      <c r="AU192">
        <v>1.1149036004434389</v>
      </c>
      <c r="AV192">
        <v>985</v>
      </c>
      <c r="AW192">
        <v>883.48445516565607</v>
      </c>
      <c r="AX192">
        <v>0.80133718083534877</v>
      </c>
      <c r="AY192">
        <v>323</v>
      </c>
      <c r="AZ192">
        <v>403.07626767460198</v>
      </c>
      <c r="BA192">
        <v>0.82821167096818871</v>
      </c>
      <c r="BB192">
        <v>309</v>
      </c>
      <c r="BC192">
        <v>373.09302782315967</v>
      </c>
      <c r="BD192">
        <v>0.93884814989172438</v>
      </c>
      <c r="BE192">
        <v>990</v>
      </c>
      <c r="BF192">
        <v>1054.4836245501201</v>
      </c>
      <c r="BG192">
        <v>1.054098388937454</v>
      </c>
      <c r="BH192">
        <v>1122</v>
      </c>
      <c r="BI192">
        <v>1064.416767708934</v>
      </c>
      <c r="BJ192">
        <v>0.98510737491417721</v>
      </c>
      <c r="BK192">
        <v>137</v>
      </c>
      <c r="BL192">
        <v>139.07113426283661</v>
      </c>
      <c r="BM192">
        <v>1.1743156538567401</v>
      </c>
      <c r="BN192">
        <v>169</v>
      </c>
      <c r="BO192">
        <v>143.9136057200316</v>
      </c>
      <c r="BP192">
        <v>0.35899277465558732</v>
      </c>
      <c r="BQ192">
        <v>3</v>
      </c>
      <c r="BR192">
        <v>8.3567141508019454</v>
      </c>
      <c r="BS192">
        <v>1.120105913371404</v>
      </c>
      <c r="BT192">
        <v>10</v>
      </c>
      <c r="BU192">
        <v>8.9277271734965034</v>
      </c>
    </row>
    <row r="193" spans="1:73" hidden="1" x14ac:dyDescent="0.45">
      <c r="A193" s="1">
        <v>536</v>
      </c>
      <c r="B193" s="21" t="s">
        <v>522</v>
      </c>
      <c r="C193" t="s">
        <v>520</v>
      </c>
      <c r="D193">
        <v>1.086866111920348</v>
      </c>
      <c r="E193">
        <v>293</v>
      </c>
      <c r="F193">
        <v>269.58242306617512</v>
      </c>
      <c r="G193">
        <v>184</v>
      </c>
      <c r="H193">
        <f>(Table1[[#This Row],[xWins]]*3+Table1[[#This Row],[xDraws]])/Table1[[#This Row],[Matches]]</f>
        <v>1.4651218644900819</v>
      </c>
      <c r="I193">
        <f>Table1[[#This Row],[Wins]]*3+Table1[[#This Row],[Draws]]</f>
        <v>293</v>
      </c>
      <c r="J193">
        <f>Table1[[#This Row],[xWins]]*3+Table1[[#This Row],[xDraws]]</f>
        <v>269.58242306617507</v>
      </c>
      <c r="K193">
        <v>1.0944584561373429</v>
      </c>
      <c r="L193">
        <v>1.0537640269358171</v>
      </c>
      <c r="M193">
        <v>0.8414647604647193</v>
      </c>
      <c r="N193">
        <v>80</v>
      </c>
      <c r="O193">
        <v>53</v>
      </c>
      <c r="P193">
        <v>51</v>
      </c>
      <c r="Q193">
        <v>73.095510890694641</v>
      </c>
      <c r="R193">
        <v>50.295890394091167</v>
      </c>
      <c r="S193">
        <v>60.608598715214193</v>
      </c>
      <c r="T193">
        <v>61</v>
      </c>
      <c r="U193">
        <v>25.400940785231199</v>
      </c>
      <c r="V193">
        <v>13.987874102031951</v>
      </c>
      <c r="W193">
        <v>21.611185112736852</v>
      </c>
      <c r="X193">
        <v>1.056628289203138</v>
      </c>
      <c r="Y193">
        <v>0.90248152365710732</v>
      </c>
      <c r="Z193">
        <f>Table1[[#This Row],[xGoalsF]]/Table1[[#This Row],[Matches]]</f>
        <v>1.3424572059672173</v>
      </c>
      <c r="AA193">
        <f>Table1[[#This Row],[xGoalsA]]/Table1[[#This Row],[Matches]]</f>
        <v>1.2044086147431348</v>
      </c>
      <c r="AB193">
        <v>261</v>
      </c>
      <c r="AC193">
        <v>247.01212589796799</v>
      </c>
      <c r="AD193">
        <v>200</v>
      </c>
      <c r="AE193">
        <v>221.61118511273679</v>
      </c>
      <c r="AF193">
        <f>Table1[[#This Row],[SHGoalsF]]/Table1[[#This Row],[xSHGoalsF]]</f>
        <v>0.96531310011469618</v>
      </c>
      <c r="AG193">
        <v>134</v>
      </c>
      <c r="AH193">
        <v>138.81506423571631</v>
      </c>
      <c r="AI193">
        <f>Table1[[#This Row],[SHGoalsA]]/Table1[[#This Row],[xSHGoalsA]]</f>
        <v>0.86058883729023739</v>
      </c>
      <c r="AJ193">
        <v>-107</v>
      </c>
      <c r="AK193">
        <v>-124.3334742022848</v>
      </c>
      <c r="AL193">
        <f>Table1[[#This Row],[HTGoalsF]]/Table1[[#This Row],[xHTGoalsF]]</f>
        <v>1.1737841864545591</v>
      </c>
      <c r="AM193">
        <v>127</v>
      </c>
      <c r="AN193">
        <v>108.1970616622518</v>
      </c>
      <c r="AO193">
        <f>Table1[[#This Row],[HTGoalsA]]/Table1[[#This Row],[xHTGoalsA]]</f>
        <v>0.95602578565618368</v>
      </c>
      <c r="AP193">
        <v>93</v>
      </c>
      <c r="AQ193">
        <v>97.277710910452015</v>
      </c>
      <c r="AR193">
        <v>0.99599325913977699</v>
      </c>
      <c r="AS193">
        <v>2120</v>
      </c>
      <c r="AT193">
        <v>2128.528461960685</v>
      </c>
      <c r="AU193">
        <v>1.056681199912058</v>
      </c>
      <c r="AV193">
        <v>2117</v>
      </c>
      <c r="AW193">
        <v>2003.442476478418</v>
      </c>
      <c r="AX193">
        <v>0.86489176169284887</v>
      </c>
      <c r="AY193">
        <v>789</v>
      </c>
      <c r="AZ193">
        <v>912.25287943047783</v>
      </c>
      <c r="BA193">
        <v>0.87540872075072917</v>
      </c>
      <c r="BB193">
        <v>743</v>
      </c>
      <c r="BC193">
        <v>848.74639969638565</v>
      </c>
      <c r="BD193">
        <v>0.96022964940626776</v>
      </c>
      <c r="BE193">
        <v>2299</v>
      </c>
      <c r="BF193">
        <v>2394.2189260886971</v>
      </c>
      <c r="BG193">
        <v>0.97010509097182807</v>
      </c>
      <c r="BH193">
        <v>2345</v>
      </c>
      <c r="BI193">
        <v>2417.2638839064689</v>
      </c>
      <c r="BJ193">
        <v>1.045619293033283</v>
      </c>
      <c r="BK193">
        <v>328</v>
      </c>
      <c r="BL193">
        <v>313.68969775652317</v>
      </c>
      <c r="BM193">
        <v>1.0171954874079321</v>
      </c>
      <c r="BN193">
        <v>332</v>
      </c>
      <c r="BO193">
        <v>326.38760603039918</v>
      </c>
      <c r="BP193">
        <v>1.1144956871050209</v>
      </c>
      <c r="BQ193">
        <v>21</v>
      </c>
      <c r="BR193">
        <v>18.842603199792489</v>
      </c>
      <c r="BS193">
        <v>0.64458389257981641</v>
      </c>
      <c r="BT193">
        <v>13</v>
      </c>
      <c r="BU193">
        <v>20.168049728903611</v>
      </c>
    </row>
    <row r="194" spans="1:73" hidden="1" x14ac:dyDescent="0.45">
      <c r="A194" s="1">
        <v>470</v>
      </c>
      <c r="B194" s="21" t="s">
        <v>477</v>
      </c>
      <c r="C194" s="26" t="s">
        <v>475</v>
      </c>
      <c r="D194">
        <v>1.042656800519695</v>
      </c>
      <c r="E194">
        <v>506</v>
      </c>
      <c r="F194">
        <v>485.29870974590369</v>
      </c>
      <c r="G194">
        <v>332</v>
      </c>
      <c r="H194">
        <f>(Table1[[#This Row],[xWins]]*3+Table1[[#This Row],[xDraws]])/Table1[[#This Row],[Matches]]</f>
        <v>1.4617431016442886</v>
      </c>
      <c r="I194">
        <f>Table1[[#This Row],[Wins]]*3+Table1[[#This Row],[Draws]]</f>
        <v>506</v>
      </c>
      <c r="J194">
        <f>Table1[[#This Row],[xWins]]*3+Table1[[#This Row],[xDraws]]</f>
        <v>485.29870974590381</v>
      </c>
      <c r="K194">
        <v>1.050153193846832</v>
      </c>
      <c r="L194">
        <v>1.010206235246107</v>
      </c>
      <c r="M194">
        <v>0.9313359926459841</v>
      </c>
      <c r="N194">
        <v>138</v>
      </c>
      <c r="O194">
        <v>92</v>
      </c>
      <c r="P194">
        <v>102</v>
      </c>
      <c r="Q194">
        <v>131.40939894158689</v>
      </c>
      <c r="R194">
        <v>91.070512921143163</v>
      </c>
      <c r="S194">
        <v>109.52008813726999</v>
      </c>
      <c r="T194">
        <v>62</v>
      </c>
      <c r="U194">
        <v>45.961953564735609</v>
      </c>
      <c r="V194">
        <v>-30.641102008031449</v>
      </c>
      <c r="W194">
        <v>46.679148443295837</v>
      </c>
      <c r="X194">
        <v>0.93304556371011071</v>
      </c>
      <c r="Y194">
        <v>0.88661279392020176</v>
      </c>
      <c r="Z194">
        <f>Table1[[#This Row],[xGoalsF]]/Table1[[#This Row],[Matches]]</f>
        <v>1.3784370542410587</v>
      </c>
      <c r="AA194">
        <f>Table1[[#This Row],[xGoalsA]]/Table1[[#This Row],[Matches]]</f>
        <v>1.2399974350701681</v>
      </c>
      <c r="AB194">
        <v>427</v>
      </c>
      <c r="AC194">
        <v>457.64110200803151</v>
      </c>
      <c r="AD194">
        <v>365</v>
      </c>
      <c r="AE194">
        <v>411.67914844329579</v>
      </c>
      <c r="AF194">
        <f>Table1[[#This Row],[SHGoalsF]]/Table1[[#This Row],[xSHGoalsF]]</f>
        <v>0.9797293092065319</v>
      </c>
      <c r="AG194">
        <v>252</v>
      </c>
      <c r="AH194">
        <v>257.21390350574592</v>
      </c>
      <c r="AI194">
        <f>Table1[[#This Row],[SHGoalsA]]/Table1[[#This Row],[xSHGoalsA]]</f>
        <v>0.87873144745399823</v>
      </c>
      <c r="AJ194">
        <v>-203</v>
      </c>
      <c r="AK194">
        <v>-231.0148346097823</v>
      </c>
      <c r="AL194">
        <f>Table1[[#This Row],[HTGoalsF]]/Table1[[#This Row],[xHTGoalsF]]</f>
        <v>0.87313499019946861</v>
      </c>
      <c r="AM194">
        <v>175</v>
      </c>
      <c r="AN194">
        <v>200.42719850228551</v>
      </c>
      <c r="AO194">
        <f>Table1[[#This Row],[HTGoalsA]]/Table1[[#This Row],[xHTGoalsA]]</f>
        <v>0.8966906444472863</v>
      </c>
      <c r="AP194">
        <v>162</v>
      </c>
      <c r="AQ194">
        <v>180.66431383351349</v>
      </c>
      <c r="AR194">
        <v>1.007386861907303</v>
      </c>
      <c r="AS194">
        <v>3918</v>
      </c>
      <c r="AT194">
        <v>3889.2704959264429</v>
      </c>
      <c r="AU194">
        <v>1.0386837351268281</v>
      </c>
      <c r="AV194">
        <v>3809</v>
      </c>
      <c r="AW194">
        <v>3667.141278124378</v>
      </c>
      <c r="AX194">
        <v>0.82005740648765202</v>
      </c>
      <c r="AY194">
        <v>1364</v>
      </c>
      <c r="AZ194">
        <v>1663.2981901134001</v>
      </c>
      <c r="BA194">
        <v>0.833321291228456</v>
      </c>
      <c r="BB194">
        <v>1291</v>
      </c>
      <c r="BC194">
        <v>1549.2223870781561</v>
      </c>
      <c r="BD194">
        <v>1.050147662498218</v>
      </c>
      <c r="BE194">
        <v>4537</v>
      </c>
      <c r="BF194">
        <v>4320.3448067549261</v>
      </c>
      <c r="BG194">
        <v>0.97608937357868697</v>
      </c>
      <c r="BH194">
        <v>4246</v>
      </c>
      <c r="BI194">
        <v>4350.0114999025864</v>
      </c>
      <c r="BJ194">
        <v>1.0392188954519599</v>
      </c>
      <c r="BK194">
        <v>588</v>
      </c>
      <c r="BL194">
        <v>565.80957349151788</v>
      </c>
      <c r="BM194">
        <v>1.027667839709318</v>
      </c>
      <c r="BN194">
        <v>605</v>
      </c>
      <c r="BO194">
        <v>588.71162122882834</v>
      </c>
      <c r="BP194">
        <v>1.198721255477013</v>
      </c>
      <c r="BQ194">
        <v>40</v>
      </c>
      <c r="BR194">
        <v>33.368891906469621</v>
      </c>
      <c r="BS194">
        <v>1.342275813937353</v>
      </c>
      <c r="BT194">
        <v>48</v>
      </c>
      <c r="BU194">
        <v>35.760161586462331</v>
      </c>
    </row>
    <row r="195" spans="1:73" hidden="1" x14ac:dyDescent="0.45">
      <c r="A195" s="1">
        <v>128</v>
      </c>
      <c r="B195" s="21" t="s">
        <v>197</v>
      </c>
      <c r="C195" t="s">
        <v>193</v>
      </c>
      <c r="D195">
        <v>0.97608908256431315</v>
      </c>
      <c r="E195">
        <v>262</v>
      </c>
      <c r="F195">
        <v>268.41812359143682</v>
      </c>
      <c r="G195">
        <v>184</v>
      </c>
      <c r="H195">
        <f>(Table1[[#This Row],[xWins]]*3+Table1[[#This Row],[xDraws]])/Table1[[#This Row],[Matches]]</f>
        <v>1.4587941499534609</v>
      </c>
      <c r="I195">
        <f>Table1[[#This Row],[Wins]]*3+Table1[[#This Row],[Draws]]</f>
        <v>262</v>
      </c>
      <c r="J195">
        <f>Table1[[#This Row],[xWins]]*3+Table1[[#This Row],[xDraws]]</f>
        <v>268.41812359143682</v>
      </c>
      <c r="K195">
        <v>0.9747105573950543</v>
      </c>
      <c r="L195">
        <v>0.98261464851885005</v>
      </c>
      <c r="M195">
        <v>1.04235693726322</v>
      </c>
      <c r="N195">
        <v>72</v>
      </c>
      <c r="O195">
        <v>46</v>
      </c>
      <c r="P195">
        <v>66</v>
      </c>
      <c r="Q195">
        <v>73.868082636164672</v>
      </c>
      <c r="R195">
        <v>46.813875682942822</v>
      </c>
      <c r="S195">
        <v>63.318041680892513</v>
      </c>
      <c r="T195">
        <v>18</v>
      </c>
      <c r="U195">
        <v>21.9023843277532</v>
      </c>
      <c r="V195">
        <v>-3.398954133183111</v>
      </c>
      <c r="W195">
        <v>-0.50343019457008609</v>
      </c>
      <c r="X195">
        <v>0.98647983980322185</v>
      </c>
      <c r="Y195">
        <v>1.002193628405849</v>
      </c>
      <c r="Z195">
        <f>Table1[[#This Row],[xGoalsF]]/Table1[[#This Row],[Matches]]</f>
        <v>1.3662986637672996</v>
      </c>
      <c r="AA195">
        <f>Table1[[#This Row],[xGoalsA]]/Table1[[#This Row],[Matches]]</f>
        <v>1.2472639663338583</v>
      </c>
      <c r="AB195">
        <v>248</v>
      </c>
      <c r="AC195">
        <v>251.39895413318311</v>
      </c>
      <c r="AD195">
        <v>230</v>
      </c>
      <c r="AE195">
        <v>229.49656980542991</v>
      </c>
      <c r="AF195">
        <f>Table1[[#This Row],[SHGoalsF]]/Table1[[#This Row],[xSHGoalsF]]</f>
        <v>0.97003645104135705</v>
      </c>
      <c r="AG195">
        <v>137</v>
      </c>
      <c r="AH195">
        <v>141.2318061377253</v>
      </c>
      <c r="AI195">
        <f>Table1[[#This Row],[SHGoalsA]]/Table1[[#This Row],[xSHGoalsA]]</f>
        <v>1.0638680449562741</v>
      </c>
      <c r="AJ195">
        <v>-137</v>
      </c>
      <c r="AK195">
        <v>-128.77536894684229</v>
      </c>
      <c r="AL195">
        <f>Table1[[#This Row],[HTGoalsF]]/Table1[[#This Row],[xHTGoalsF]]</f>
        <v>1.007559894394076</v>
      </c>
      <c r="AM195">
        <v>111</v>
      </c>
      <c r="AN195">
        <v>110.1671479954578</v>
      </c>
      <c r="AO195">
        <f>Table1[[#This Row],[HTGoalsA]]/Table1[[#This Row],[xHTGoalsA]]</f>
        <v>0.92334085780581443</v>
      </c>
      <c r="AP195">
        <v>93</v>
      </c>
      <c r="AQ195">
        <v>100.72120085858759</v>
      </c>
      <c r="AR195">
        <v>0.90338608439256662</v>
      </c>
      <c r="AS195">
        <v>1937</v>
      </c>
      <c r="AT195">
        <v>2144.1552327014551</v>
      </c>
      <c r="AU195">
        <v>0.91266051368509604</v>
      </c>
      <c r="AV195">
        <v>1860</v>
      </c>
      <c r="AW195">
        <v>2037.997669571331</v>
      </c>
      <c r="AX195">
        <v>1.023407312828905</v>
      </c>
      <c r="AY195">
        <v>938</v>
      </c>
      <c r="AZ195">
        <v>916.54611828713473</v>
      </c>
      <c r="BA195">
        <v>0.99134786111791773</v>
      </c>
      <c r="BB195">
        <v>855</v>
      </c>
      <c r="BC195">
        <v>862.46214223515676</v>
      </c>
      <c r="BD195">
        <v>0.79578755574527049</v>
      </c>
      <c r="BE195">
        <v>1902</v>
      </c>
      <c r="BF195">
        <v>2390.085125443738</v>
      </c>
      <c r="BG195">
        <v>0.75050862690361919</v>
      </c>
      <c r="BH195">
        <v>1807</v>
      </c>
      <c r="BI195">
        <v>2407.7005049964018</v>
      </c>
      <c r="BJ195">
        <v>0.74900916467744483</v>
      </c>
      <c r="BK195">
        <v>236</v>
      </c>
      <c r="BL195">
        <v>315.08292705821782</v>
      </c>
      <c r="BM195">
        <v>0.79293155053003017</v>
      </c>
      <c r="BN195">
        <v>258</v>
      </c>
      <c r="BO195">
        <v>325.37486978231789</v>
      </c>
      <c r="BP195">
        <v>0.58732009189754353</v>
      </c>
      <c r="BQ195">
        <v>11</v>
      </c>
      <c r="BR195">
        <v>18.729139615266089</v>
      </c>
      <c r="BS195">
        <v>0.85726011695475113</v>
      </c>
      <c r="BT195">
        <v>17</v>
      </c>
      <c r="BU195">
        <v>19.830620442706671</v>
      </c>
    </row>
    <row r="196" spans="1:73" hidden="1" x14ac:dyDescent="0.45">
      <c r="A196" s="1">
        <v>430</v>
      </c>
      <c r="B196" s="21" t="s">
        <v>453</v>
      </c>
      <c r="C196" s="24" t="s">
        <v>439</v>
      </c>
      <c r="D196">
        <v>1.043653971166677</v>
      </c>
      <c r="E196">
        <v>108</v>
      </c>
      <c r="F196">
        <v>103.48257466913989</v>
      </c>
      <c r="G196">
        <v>71</v>
      </c>
      <c r="H196">
        <f>(Table1[[#This Row],[xWins]]*3+Table1[[#This Row],[xDraws]])/Table1[[#This Row],[Matches]]</f>
        <v>1.4575010516780265</v>
      </c>
      <c r="I196">
        <f>Table1[[#This Row],[Wins]]*3+Table1[[#This Row],[Draws]]</f>
        <v>108</v>
      </c>
      <c r="J196">
        <f>Table1[[#This Row],[xWins]]*3+Table1[[#This Row],[xDraws]]</f>
        <v>103.48257466913988</v>
      </c>
      <c r="K196">
        <v>0.9895847867625458</v>
      </c>
      <c r="L196">
        <v>1.2904274233986219</v>
      </c>
      <c r="M196">
        <v>0.7881588376634161</v>
      </c>
      <c r="N196">
        <v>28</v>
      </c>
      <c r="O196">
        <v>24</v>
      </c>
      <c r="P196">
        <v>19</v>
      </c>
      <c r="Q196">
        <v>28.29469528488082</v>
      </c>
      <c r="R196">
        <v>18.598488814497419</v>
      </c>
      <c r="S196">
        <v>24.106815900621751</v>
      </c>
      <c r="T196">
        <v>17</v>
      </c>
      <c r="U196">
        <v>9.4491354276495088</v>
      </c>
      <c r="V196">
        <v>-19.024396374944441</v>
      </c>
      <c r="W196">
        <v>26.575260947294939</v>
      </c>
      <c r="X196">
        <v>0.80980243756102332</v>
      </c>
      <c r="Y196">
        <v>0.70659470732566942</v>
      </c>
      <c r="Z196">
        <f>Table1[[#This Row],[xGoalsF]]/Table1[[#This Row],[Matches]]</f>
        <v>1.4087943151400619</v>
      </c>
      <c r="AA196">
        <f>Table1[[#This Row],[xGoalsA]]/Table1[[#This Row],[Matches]]</f>
        <v>1.2757079006661258</v>
      </c>
      <c r="AB196">
        <v>81</v>
      </c>
      <c r="AC196">
        <v>100.0243963749444</v>
      </c>
      <c r="AD196">
        <v>64</v>
      </c>
      <c r="AE196">
        <v>90.575260947294936</v>
      </c>
      <c r="AF196">
        <f>Table1[[#This Row],[SHGoalsF]]/Table1[[#This Row],[xSHGoalsF]]</f>
        <v>0.74555241113696324</v>
      </c>
      <c r="AG196">
        <v>42</v>
      </c>
      <c r="AH196">
        <v>56.334067696126468</v>
      </c>
      <c r="AI196">
        <f>Table1[[#This Row],[SHGoalsA]]/Table1[[#This Row],[xSHGoalsA]]</f>
        <v>0.72829575654096079</v>
      </c>
      <c r="AJ196">
        <v>-37</v>
      </c>
      <c r="AK196">
        <v>-50.803536431039262</v>
      </c>
      <c r="AL196">
        <f>Table1[[#This Row],[HTGoalsF]]/Table1[[#This Row],[xHTGoalsF]]</f>
        <v>0.89264606560188342</v>
      </c>
      <c r="AM196">
        <v>39</v>
      </c>
      <c r="AN196">
        <v>43.690328678817977</v>
      </c>
      <c r="AO196">
        <f>Table1[[#This Row],[HTGoalsA]]/Table1[[#This Row],[xHTGoalsA]]</f>
        <v>0.67887425874541718</v>
      </c>
      <c r="AP196">
        <v>27</v>
      </c>
      <c r="AQ196">
        <v>39.771724516255667</v>
      </c>
      <c r="AR196">
        <v>0.59842344968242445</v>
      </c>
      <c r="AS196">
        <v>504</v>
      </c>
      <c r="AT196">
        <v>842.21298524893405</v>
      </c>
      <c r="AU196">
        <v>0.68338333520400152</v>
      </c>
      <c r="AV196">
        <v>546</v>
      </c>
      <c r="AW196">
        <v>798.96592713518498</v>
      </c>
      <c r="AX196">
        <v>0.73799323496417235</v>
      </c>
      <c r="AY196">
        <v>264</v>
      </c>
      <c r="AZ196">
        <v>357.7268564159894</v>
      </c>
      <c r="BA196">
        <v>0.75919902264336336</v>
      </c>
      <c r="BB196">
        <v>254</v>
      </c>
      <c r="BC196">
        <v>334.56312827646713</v>
      </c>
      <c r="BD196">
        <v>1.3477898872144201</v>
      </c>
      <c r="BE196">
        <v>1239</v>
      </c>
      <c r="BF196">
        <v>919.28275449575904</v>
      </c>
      <c r="BG196">
        <v>1.2563442697425891</v>
      </c>
      <c r="BH196">
        <v>1162</v>
      </c>
      <c r="BI196">
        <v>924.9057189062363</v>
      </c>
      <c r="BJ196">
        <v>1.775017462987533</v>
      </c>
      <c r="BK196">
        <v>217</v>
      </c>
      <c r="BL196">
        <v>122.25231837143011</v>
      </c>
      <c r="BM196">
        <v>1.643163384352158</v>
      </c>
      <c r="BN196">
        <v>206</v>
      </c>
      <c r="BO196">
        <v>125.3679347785726</v>
      </c>
      <c r="BP196">
        <v>1.413918109127219</v>
      </c>
      <c r="BQ196">
        <v>10</v>
      </c>
      <c r="BR196">
        <v>7.072545386785368</v>
      </c>
      <c r="BS196">
        <v>0.81234597380015117</v>
      </c>
      <c r="BT196">
        <v>6</v>
      </c>
      <c r="BU196">
        <v>7.3860155568101424</v>
      </c>
    </row>
    <row r="197" spans="1:73" hidden="1" x14ac:dyDescent="0.45">
      <c r="A197" s="1">
        <v>376</v>
      </c>
      <c r="B197" s="21" t="s">
        <v>409</v>
      </c>
      <c r="C197" t="s">
        <v>396</v>
      </c>
      <c r="D197">
        <v>1.060153014605143</v>
      </c>
      <c r="E197">
        <v>142</v>
      </c>
      <c r="F197">
        <v>133.94292903358701</v>
      </c>
      <c r="G197">
        <v>92</v>
      </c>
      <c r="H197">
        <f>(Table1[[#This Row],[xWins]]*3+Table1[[#This Row],[xDraws]])/Table1[[#This Row],[Matches]]</f>
        <v>1.4559014025389891</v>
      </c>
      <c r="I197">
        <f>Table1[[#This Row],[Wins]]*3+Table1[[#This Row],[Draws]]</f>
        <v>142</v>
      </c>
      <c r="J197">
        <f>Table1[[#This Row],[xWins]]*3+Table1[[#This Row],[xDraws]]</f>
        <v>133.94292903358701</v>
      </c>
      <c r="K197">
        <v>1.102389767152453</v>
      </c>
      <c r="L197">
        <v>0.8768955138329948</v>
      </c>
      <c r="M197">
        <v>0.97953793974431214</v>
      </c>
      <c r="N197">
        <v>40</v>
      </c>
      <c r="O197">
        <v>22</v>
      </c>
      <c r="P197">
        <v>30</v>
      </c>
      <c r="Q197">
        <v>36.284807054516378</v>
      </c>
      <c r="R197">
        <v>25.08850787003788</v>
      </c>
      <c r="S197">
        <v>30.626685075445749</v>
      </c>
      <c r="T197">
        <v>19</v>
      </c>
      <c r="U197">
        <v>12.08480618420613</v>
      </c>
      <c r="V197">
        <v>14.193648443640299</v>
      </c>
      <c r="W197">
        <v>-7.278454627846429</v>
      </c>
      <c r="X197">
        <v>1.1155774783939121</v>
      </c>
      <c r="Y197">
        <v>1.0657365700901511</v>
      </c>
      <c r="Z197">
        <f>Table1[[#This Row],[xGoalsF]]/Table1[[#This Row],[Matches]]</f>
        <v>1.3348516473517358</v>
      </c>
      <c r="AA197">
        <f>Table1[[#This Row],[xGoalsA]]/Table1[[#This Row],[Matches]]</f>
        <v>1.203495058392974</v>
      </c>
      <c r="AB197">
        <v>137</v>
      </c>
      <c r="AC197">
        <v>122.8063515563597</v>
      </c>
      <c r="AD197">
        <v>118</v>
      </c>
      <c r="AE197">
        <v>110.7215453721536</v>
      </c>
      <c r="AF197">
        <f>Table1[[#This Row],[SHGoalsF]]/Table1[[#This Row],[xSHGoalsF]]</f>
        <v>1.1899453463300371</v>
      </c>
      <c r="AG197">
        <v>82</v>
      </c>
      <c r="AH197">
        <v>68.910727919479513</v>
      </c>
      <c r="AI197">
        <f>Table1[[#This Row],[SHGoalsA]]/Table1[[#This Row],[xSHGoalsA]]</f>
        <v>1.1280191603784906</v>
      </c>
      <c r="AJ197">
        <v>-70</v>
      </c>
      <c r="AK197">
        <v>-62.055683501433172</v>
      </c>
      <c r="AL197">
        <f>Table1[[#This Row],[HTGoalsF]]/Table1[[#This Row],[xHTGoalsF]]</f>
        <v>1.0204910211367164</v>
      </c>
      <c r="AM197">
        <v>55</v>
      </c>
      <c r="AN197">
        <v>53.895623636880181</v>
      </c>
      <c r="AO197">
        <f>Table1[[#This Row],[HTGoalsA]]/Table1[[#This Row],[xHTGoalsA]]</f>
        <v>0.98631768050282853</v>
      </c>
      <c r="AP197">
        <v>48</v>
      </c>
      <c r="AQ197">
        <v>48.665861870720413</v>
      </c>
      <c r="AR197">
        <v>1.032499709143738</v>
      </c>
      <c r="AS197">
        <v>1095</v>
      </c>
      <c r="AT197">
        <v>1060.5329864045141</v>
      </c>
      <c r="AU197">
        <v>0.87023416715237667</v>
      </c>
      <c r="AV197">
        <v>871</v>
      </c>
      <c r="AW197">
        <v>1000.880030773934</v>
      </c>
      <c r="AX197">
        <v>1.092486666439219</v>
      </c>
      <c r="AY197">
        <v>498</v>
      </c>
      <c r="AZ197">
        <v>455.84080364399267</v>
      </c>
      <c r="BA197">
        <v>0.94572268993487341</v>
      </c>
      <c r="BB197">
        <v>403</v>
      </c>
      <c r="BC197">
        <v>426.12914365811861</v>
      </c>
      <c r="BD197">
        <v>0.8106196688474262</v>
      </c>
      <c r="BE197">
        <v>971</v>
      </c>
      <c r="BF197">
        <v>1197.849049703678</v>
      </c>
      <c r="BG197">
        <v>0.83469686438141655</v>
      </c>
      <c r="BH197">
        <v>1008</v>
      </c>
      <c r="BI197">
        <v>1207.624040551555</v>
      </c>
      <c r="BJ197">
        <v>0.8275575725440325</v>
      </c>
      <c r="BK197">
        <v>130</v>
      </c>
      <c r="BL197">
        <v>157.08876858000471</v>
      </c>
      <c r="BM197">
        <v>0.71868450649841498</v>
      </c>
      <c r="BN197">
        <v>117</v>
      </c>
      <c r="BO197">
        <v>162.79744302552049</v>
      </c>
      <c r="BP197">
        <v>1.4836637879854351</v>
      </c>
      <c r="BQ197">
        <v>14</v>
      </c>
      <c r="BR197">
        <v>9.4361000877494217</v>
      </c>
      <c r="BS197">
        <v>1.3872205736700951</v>
      </c>
      <c r="BT197">
        <v>14</v>
      </c>
      <c r="BU197">
        <v>10.09212252595198</v>
      </c>
    </row>
    <row r="198" spans="1:73" hidden="1" x14ac:dyDescent="0.45">
      <c r="A198" s="1">
        <v>410</v>
      </c>
      <c r="B198" s="21" t="s">
        <v>432</v>
      </c>
      <c r="C198" t="s">
        <v>396</v>
      </c>
      <c r="D198">
        <v>1.2078824142541409</v>
      </c>
      <c r="E198">
        <v>242</v>
      </c>
      <c r="F198">
        <v>200.3506277963599</v>
      </c>
      <c r="G198">
        <v>138</v>
      </c>
      <c r="H198">
        <f>(Table1[[#This Row],[xWins]]*3+Table1[[#This Row],[xDraws]])/Table1[[#This Row],[Matches]]</f>
        <v>1.4518161434518833</v>
      </c>
      <c r="I198">
        <f>Table1[[#This Row],[Wins]]*3+Table1[[#This Row],[Draws]]</f>
        <v>242</v>
      </c>
      <c r="J198">
        <f>Table1[[#This Row],[xWins]]*3+Table1[[#This Row],[xDraws]]</f>
        <v>200.3506277963599</v>
      </c>
      <c r="K198">
        <v>1.275759697801123</v>
      </c>
      <c r="L198">
        <v>0.91877104212226546</v>
      </c>
      <c r="M198">
        <v>0.74203058624982499</v>
      </c>
      <c r="N198">
        <v>69</v>
      </c>
      <c r="O198">
        <v>35</v>
      </c>
      <c r="P198">
        <v>34</v>
      </c>
      <c r="Q198">
        <v>54.085420725335027</v>
      </c>
      <c r="R198">
        <v>38.094365620354822</v>
      </c>
      <c r="S198">
        <v>45.820213654310152</v>
      </c>
      <c r="T198">
        <v>41</v>
      </c>
      <c r="U198">
        <v>16.973991379261719</v>
      </c>
      <c r="V198">
        <v>3.1236401612027862</v>
      </c>
      <c r="W198">
        <v>20.902368459535499</v>
      </c>
      <c r="X198">
        <v>1.0169877202482209</v>
      </c>
      <c r="Y198">
        <v>0.87476290089554265</v>
      </c>
      <c r="Z198">
        <f>Table1[[#This Row],[xGoalsF]]/Table1[[#This Row],[Matches]]</f>
        <v>1.3324373901362117</v>
      </c>
      <c r="AA198">
        <f>Table1[[#This Row],[xGoalsA]]/Table1[[#This Row],[Matches]]</f>
        <v>1.2094374526053298</v>
      </c>
      <c r="AB198">
        <v>187</v>
      </c>
      <c r="AC198">
        <v>183.87635983879721</v>
      </c>
      <c r="AD198">
        <v>146</v>
      </c>
      <c r="AE198">
        <v>166.9023684595355</v>
      </c>
      <c r="AF198">
        <f>Table1[[#This Row],[SHGoalsF]]/Table1[[#This Row],[xSHGoalsF]]</f>
        <v>1.0291312206628505</v>
      </c>
      <c r="AG198">
        <v>106</v>
      </c>
      <c r="AH198">
        <v>102.99949887024781</v>
      </c>
      <c r="AI198">
        <f>Table1[[#This Row],[SHGoalsA]]/Table1[[#This Row],[xSHGoalsA]]</f>
        <v>0.99468885333126145</v>
      </c>
      <c r="AJ198">
        <v>-93</v>
      </c>
      <c r="AK198">
        <v>-93.496574017632213</v>
      </c>
      <c r="AL198">
        <f>Table1[[#This Row],[HTGoalsF]]/Table1[[#This Row],[xHTGoalsF]]</f>
        <v>1.0015225495892885</v>
      </c>
      <c r="AM198">
        <v>81</v>
      </c>
      <c r="AN198">
        <v>80.87686096854938</v>
      </c>
      <c r="AO198">
        <f>Table1[[#This Row],[HTGoalsA]]/Table1[[#This Row],[xHTGoalsA]]</f>
        <v>0.72201384649472922</v>
      </c>
      <c r="AP198">
        <v>53</v>
      </c>
      <c r="AQ198">
        <v>73.405794441903282</v>
      </c>
      <c r="AR198">
        <v>1.0044518665454301</v>
      </c>
      <c r="AS198">
        <v>1594</v>
      </c>
      <c r="AT198">
        <v>1586.9351763785139</v>
      </c>
      <c r="AU198">
        <v>0.85593824293326914</v>
      </c>
      <c r="AV198">
        <v>1289</v>
      </c>
      <c r="AW198">
        <v>1505.949769907048</v>
      </c>
      <c r="AX198">
        <v>0.95224553627846142</v>
      </c>
      <c r="AY198">
        <v>651</v>
      </c>
      <c r="AZ198">
        <v>683.64720568207588</v>
      </c>
      <c r="BA198">
        <v>0.81585918394927237</v>
      </c>
      <c r="BB198">
        <v>523</v>
      </c>
      <c r="BC198">
        <v>641.04199632631526</v>
      </c>
      <c r="BD198">
        <v>0.76801834912775047</v>
      </c>
      <c r="BE198">
        <v>1380</v>
      </c>
      <c r="BF198">
        <v>1796.8320699203159</v>
      </c>
      <c r="BG198">
        <v>0.91478359037676049</v>
      </c>
      <c r="BH198">
        <v>1659</v>
      </c>
      <c r="BI198">
        <v>1813.5436812074081</v>
      </c>
      <c r="BJ198">
        <v>0.71667982240508155</v>
      </c>
      <c r="BK198">
        <v>169</v>
      </c>
      <c r="BL198">
        <v>235.80962476780579</v>
      </c>
      <c r="BM198">
        <v>0.72861390393358239</v>
      </c>
      <c r="BN198">
        <v>178</v>
      </c>
      <c r="BO198">
        <v>244.29948294841461</v>
      </c>
      <c r="BP198">
        <v>0.98151007970799631</v>
      </c>
      <c r="BQ198">
        <v>14</v>
      </c>
      <c r="BR198">
        <v>14.26373532930509</v>
      </c>
      <c r="BS198">
        <v>1.054458839172397</v>
      </c>
      <c r="BT198">
        <v>16</v>
      </c>
      <c r="BU198">
        <v>15.173660085734371</v>
      </c>
    </row>
    <row r="199" spans="1:73" hidden="1" x14ac:dyDescent="0.45">
      <c r="A199" s="1">
        <v>615</v>
      </c>
      <c r="B199" s="21" t="s">
        <v>88</v>
      </c>
      <c r="C199" s="24" t="s">
        <v>530</v>
      </c>
      <c r="D199">
        <v>1.073753976291415</v>
      </c>
      <c r="E199">
        <v>215</v>
      </c>
      <c r="F199">
        <v>200.23208737496631</v>
      </c>
      <c r="G199">
        <v>138</v>
      </c>
      <c r="H199">
        <f>(Table1[[#This Row],[xWins]]*3+Table1[[#This Row],[xDraws]])/Table1[[#This Row],[Matches]]</f>
        <v>1.4509571548910598</v>
      </c>
      <c r="I199">
        <f>Table1[[#This Row],[Wins]]*3+Table1[[#This Row],[Draws]]</f>
        <v>215</v>
      </c>
      <c r="J199">
        <f>Table1[[#This Row],[xWins]]*3+Table1[[#This Row],[xDraws]]</f>
        <v>200.23208737496626</v>
      </c>
      <c r="K199">
        <v>1.091818239930644</v>
      </c>
      <c r="L199">
        <v>0.99692548816601512</v>
      </c>
      <c r="M199">
        <v>0.89432737453382771</v>
      </c>
      <c r="N199">
        <v>59</v>
      </c>
      <c r="O199">
        <v>38</v>
      </c>
      <c r="P199">
        <v>41</v>
      </c>
      <c r="Q199">
        <v>54.038298539276887</v>
      </c>
      <c r="R199">
        <v>38.117191757135593</v>
      </c>
      <c r="S199">
        <v>45.844509703587512</v>
      </c>
      <c r="T199">
        <v>29</v>
      </c>
      <c r="U199">
        <v>16.259040836153591</v>
      </c>
      <c r="V199">
        <v>-1.2259642684819601</v>
      </c>
      <c r="W199">
        <v>13.96692343232837</v>
      </c>
      <c r="X199">
        <v>0.99334532310171386</v>
      </c>
      <c r="Y199">
        <v>0.91684717951058115</v>
      </c>
      <c r="Z199">
        <f>Table1[[#This Row],[xGoalsF]]/Table1[[#This Row],[Matches]]</f>
        <v>1.33497075556871</v>
      </c>
      <c r="AA199">
        <f>Table1[[#This Row],[xGoalsA]]/Table1[[#This Row],[Matches]]</f>
        <v>1.2171516190748435</v>
      </c>
      <c r="AB199">
        <v>183</v>
      </c>
      <c r="AC199">
        <v>184.22596426848199</v>
      </c>
      <c r="AD199">
        <v>154</v>
      </c>
      <c r="AE199">
        <v>167.9669234323284</v>
      </c>
      <c r="AF199">
        <f>Table1[[#This Row],[SHGoalsF]]/Table1[[#This Row],[xSHGoalsF]]</f>
        <v>1.0034440297458331</v>
      </c>
      <c r="AG199">
        <v>104</v>
      </c>
      <c r="AH199">
        <v>103.6430502519833</v>
      </c>
      <c r="AI199">
        <f>Table1[[#This Row],[SHGoalsA]]/Table1[[#This Row],[xSHGoalsA]]</f>
        <v>0.8788401786097948</v>
      </c>
      <c r="AJ199">
        <v>-83</v>
      </c>
      <c r="AK199">
        <v>-94.442655240563383</v>
      </c>
      <c r="AL199">
        <f>Table1[[#This Row],[HTGoalsF]]/Table1[[#This Row],[xHTGoalsF]]</f>
        <v>0.98035670419942211</v>
      </c>
      <c r="AM199">
        <v>79</v>
      </c>
      <c r="AN199">
        <v>80.58291401649862</v>
      </c>
      <c r="AO199">
        <f>Table1[[#This Row],[HTGoalsA]]/Table1[[#This Row],[xHTGoalsA]]</f>
        <v>0.96566755094819545</v>
      </c>
      <c r="AP199">
        <v>71</v>
      </c>
      <c r="AQ199">
        <v>73.524268191764989</v>
      </c>
      <c r="AR199">
        <v>1.0477743328228419</v>
      </c>
      <c r="AS199">
        <v>1666</v>
      </c>
      <c r="AT199">
        <v>1590.03704119338</v>
      </c>
      <c r="AU199">
        <v>1.103925843880341</v>
      </c>
      <c r="AV199">
        <v>1669</v>
      </c>
      <c r="AW199">
        <v>1511.8769156933599</v>
      </c>
      <c r="AX199">
        <v>0.82632201805472361</v>
      </c>
      <c r="AY199">
        <v>563</v>
      </c>
      <c r="AZ199">
        <v>681.33244388837647</v>
      </c>
      <c r="BA199">
        <v>0.76894810758844234</v>
      </c>
      <c r="BB199">
        <v>493</v>
      </c>
      <c r="BC199">
        <v>641.13559177112154</v>
      </c>
      <c r="BD199">
        <v>0.7982738817224112</v>
      </c>
      <c r="BE199">
        <v>1434</v>
      </c>
      <c r="BF199">
        <v>1796.3759466937611</v>
      </c>
      <c r="BG199">
        <v>0.99859153535074152</v>
      </c>
      <c r="BH199">
        <v>1809</v>
      </c>
      <c r="BI199">
        <v>1811.5515062568741</v>
      </c>
      <c r="BJ199">
        <v>0.75835420873057213</v>
      </c>
      <c r="BK199">
        <v>179</v>
      </c>
      <c r="BL199">
        <v>236.03745840566049</v>
      </c>
      <c r="BM199">
        <v>0.93858245350411695</v>
      </c>
      <c r="BN199">
        <v>229</v>
      </c>
      <c r="BO199">
        <v>243.98495746969081</v>
      </c>
      <c r="BP199">
        <v>0.42039178824686058</v>
      </c>
      <c r="BQ199">
        <v>6</v>
      </c>
      <c r="BR199">
        <v>14.27240057428692</v>
      </c>
      <c r="BS199">
        <v>0.86904970354262756</v>
      </c>
      <c r="BT199">
        <v>13</v>
      </c>
      <c r="BU199">
        <v>14.958868229292641</v>
      </c>
    </row>
    <row r="200" spans="1:73" hidden="1" x14ac:dyDescent="0.45">
      <c r="A200" s="1">
        <v>15</v>
      </c>
      <c r="B200" s="21" t="s">
        <v>79</v>
      </c>
      <c r="C200" s="27" t="s">
        <v>64</v>
      </c>
      <c r="D200">
        <v>1.009712409279695</v>
      </c>
      <c r="E200">
        <v>501</v>
      </c>
      <c r="F200">
        <v>496.18088813764462</v>
      </c>
      <c r="G200">
        <v>342</v>
      </c>
      <c r="H200">
        <f>(Table1[[#This Row],[xWins]]*3+Table1[[#This Row],[xDraws]])/Table1[[#This Row],[Matches]]</f>
        <v>1.4508213103439898</v>
      </c>
      <c r="I200">
        <f>Table1[[#This Row],[Wins]]*3+Table1[[#This Row],[Draws]]</f>
        <v>501</v>
      </c>
      <c r="J200">
        <f>Table1[[#This Row],[xWins]]*3+Table1[[#This Row],[xDraws]]</f>
        <v>496.1808881376445</v>
      </c>
      <c r="K200">
        <v>0.99090316879792362</v>
      </c>
      <c r="L200">
        <v>1.097608881458074</v>
      </c>
      <c r="M200">
        <v>0.93830989032800383</v>
      </c>
      <c r="N200">
        <v>135</v>
      </c>
      <c r="O200">
        <v>96</v>
      </c>
      <c r="P200">
        <v>111</v>
      </c>
      <c r="Q200">
        <v>136.23934633670621</v>
      </c>
      <c r="R200">
        <v>87.462849127525871</v>
      </c>
      <c r="S200">
        <v>118.2978045357679</v>
      </c>
      <c r="T200">
        <v>38</v>
      </c>
      <c r="U200">
        <v>37.169346080957041</v>
      </c>
      <c r="V200">
        <v>1.9569490538146399</v>
      </c>
      <c r="W200">
        <v>-1.126295134771681</v>
      </c>
      <c r="X200">
        <v>1.0041457003760399</v>
      </c>
      <c r="Y200">
        <v>1.002589936163468</v>
      </c>
      <c r="Z200">
        <f>Table1[[#This Row],[xGoalsF]]/Table1[[#This Row],[Matches]]</f>
        <v>1.3802428390239341</v>
      </c>
      <c r="AA200">
        <f>Table1[[#This Row],[xGoalsA]]/Table1[[#This Row],[Matches]]</f>
        <v>1.2715605405416033</v>
      </c>
      <c r="AB200">
        <v>474</v>
      </c>
      <c r="AC200">
        <v>472.04305094618542</v>
      </c>
      <c r="AD200">
        <v>436</v>
      </c>
      <c r="AE200">
        <v>434.87370486522832</v>
      </c>
      <c r="AF200">
        <f>Table1[[#This Row],[SHGoalsF]]/Table1[[#This Row],[xSHGoalsF]]</f>
        <v>0.94527215550025678</v>
      </c>
      <c r="AG200">
        <v>251</v>
      </c>
      <c r="AH200">
        <v>265.53199365865783</v>
      </c>
      <c r="AI200">
        <f>Table1[[#This Row],[SHGoalsA]]/Table1[[#This Row],[xSHGoalsA]]</f>
        <v>0.99548235323315681</v>
      </c>
      <c r="AJ200">
        <v>-243</v>
      </c>
      <c r="AK200">
        <v>-244.1027700900749</v>
      </c>
      <c r="AL200">
        <f>Table1[[#This Row],[HTGoalsF]]/Table1[[#This Row],[xHTGoalsF]]</f>
        <v>1.079845326100455</v>
      </c>
      <c r="AM200">
        <v>223</v>
      </c>
      <c r="AN200">
        <v>206.51105728752759</v>
      </c>
      <c r="AO200">
        <f>Table1[[#This Row],[HTGoalsA]]/Table1[[#This Row],[xHTGoalsA]]</f>
        <v>1.0116845117285493</v>
      </c>
      <c r="AP200">
        <v>193</v>
      </c>
      <c r="AQ200">
        <v>190.77093477515339</v>
      </c>
      <c r="AR200">
        <v>1.0776739974143421</v>
      </c>
      <c r="AS200">
        <v>4320</v>
      </c>
      <c r="AT200">
        <v>4008.6334182368269</v>
      </c>
      <c r="AU200">
        <v>1.1162135143538729</v>
      </c>
      <c r="AV200">
        <v>4277</v>
      </c>
      <c r="AW200">
        <v>3831.7041901036</v>
      </c>
      <c r="AX200">
        <v>0.96701423954821153</v>
      </c>
      <c r="AY200">
        <v>1650</v>
      </c>
      <c r="AZ200">
        <v>1706.283043743884</v>
      </c>
      <c r="BA200">
        <v>0.91814056669400079</v>
      </c>
      <c r="BB200">
        <v>1483</v>
      </c>
      <c r="BC200">
        <v>1615.2210824753331</v>
      </c>
      <c r="BD200">
        <v>0.83204268514945445</v>
      </c>
      <c r="BE200">
        <v>3689</v>
      </c>
      <c r="BF200">
        <v>4433.6667647494178</v>
      </c>
      <c r="BG200">
        <v>0.87662103230053345</v>
      </c>
      <c r="BH200">
        <v>3909</v>
      </c>
      <c r="BI200">
        <v>4459.1674805491903</v>
      </c>
      <c r="BJ200">
        <v>0.90379742240022187</v>
      </c>
      <c r="BK200">
        <v>529</v>
      </c>
      <c r="BL200">
        <v>585.30815300969834</v>
      </c>
      <c r="BM200">
        <v>0.97750822121602166</v>
      </c>
      <c r="BN200">
        <v>590</v>
      </c>
      <c r="BO200">
        <v>603.57548631768964</v>
      </c>
      <c r="BP200">
        <v>0.72842033050584143</v>
      </c>
      <c r="BQ200">
        <v>25</v>
      </c>
      <c r="BR200">
        <v>34.320843272783307</v>
      </c>
      <c r="BS200">
        <v>0.55391302104422624</v>
      </c>
      <c r="BT200">
        <v>20</v>
      </c>
      <c r="BU200">
        <v>36.106751854824402</v>
      </c>
    </row>
    <row r="201" spans="1:73" hidden="1" x14ac:dyDescent="0.45">
      <c r="A201" s="1">
        <v>398</v>
      </c>
      <c r="B201" s="21" t="s">
        <v>423</v>
      </c>
      <c r="C201" t="s">
        <v>396</v>
      </c>
      <c r="D201">
        <v>1.083561839683961</v>
      </c>
      <c r="E201">
        <v>419</v>
      </c>
      <c r="F201">
        <v>386.68766714985873</v>
      </c>
      <c r="G201">
        <v>267</v>
      </c>
      <c r="H201">
        <f>(Table1[[#This Row],[xWins]]*3+Table1[[#This Row],[xDraws]])/Table1[[#This Row],[Matches]]</f>
        <v>1.4482684162916064</v>
      </c>
      <c r="I201">
        <f>Table1[[#This Row],[Wins]]*3+Table1[[#This Row],[Draws]]</f>
        <v>419</v>
      </c>
      <c r="J201">
        <f>Table1[[#This Row],[xWins]]*3+Table1[[#This Row],[xDraws]]</f>
        <v>386.6876671498589</v>
      </c>
      <c r="K201">
        <v>1.1393819406143759</v>
      </c>
      <c r="L201">
        <v>0.84514837748196525</v>
      </c>
      <c r="M201">
        <v>0.9641524604920193</v>
      </c>
      <c r="N201">
        <v>119</v>
      </c>
      <c r="O201">
        <v>62</v>
      </c>
      <c r="P201">
        <v>86</v>
      </c>
      <c r="Q201">
        <v>104.4425892302918</v>
      </c>
      <c r="R201">
        <v>73.359899458983492</v>
      </c>
      <c r="S201">
        <v>89.197511310724764</v>
      </c>
      <c r="T201">
        <v>75</v>
      </c>
      <c r="U201">
        <v>31.119408473162821</v>
      </c>
      <c r="V201">
        <v>0.38321218518979089</v>
      </c>
      <c r="W201">
        <v>43.497379341647388</v>
      </c>
      <c r="X201">
        <v>1.001077598691402</v>
      </c>
      <c r="Y201">
        <v>0.86595460514998146</v>
      </c>
      <c r="Z201">
        <f>Table1[[#This Row],[xGoalsF]]/Table1[[#This Row],[Matches]]</f>
        <v>1.331898081703409</v>
      </c>
      <c r="AA201">
        <f>Table1[[#This Row],[xGoalsA]]/Table1[[#This Row],[Matches]]</f>
        <v>1.2153459900436232</v>
      </c>
      <c r="AB201">
        <v>356</v>
      </c>
      <c r="AC201">
        <v>355.61678781481021</v>
      </c>
      <c r="AD201">
        <v>281</v>
      </c>
      <c r="AE201">
        <v>324.49737934164739</v>
      </c>
      <c r="AF201">
        <f>Table1[[#This Row],[SHGoalsF]]/Table1[[#This Row],[xSHGoalsF]]</f>
        <v>0.93571124175212017</v>
      </c>
      <c r="AG201">
        <v>187</v>
      </c>
      <c r="AH201">
        <v>199.84797836760231</v>
      </c>
      <c r="AI201">
        <f>Table1[[#This Row],[SHGoalsA]]/Table1[[#This Row],[xSHGoalsA]]</f>
        <v>0.83988872048767382</v>
      </c>
      <c r="AJ201">
        <v>-153</v>
      </c>
      <c r="AK201">
        <v>-182.16698982594019</v>
      </c>
      <c r="AL201">
        <f>Table1[[#This Row],[HTGoalsF]]/Table1[[#This Row],[xHTGoalsF]]</f>
        <v>1.0849412061358557</v>
      </c>
      <c r="AM201">
        <v>169</v>
      </c>
      <c r="AN201">
        <v>155.7688094472079</v>
      </c>
      <c r="AO201">
        <f>Table1[[#This Row],[HTGoalsA]]/Table1[[#This Row],[xHTGoalsA]]</f>
        <v>0.89931602404470523</v>
      </c>
      <c r="AP201">
        <v>128</v>
      </c>
      <c r="AQ201">
        <v>142.3303895157072</v>
      </c>
      <c r="AR201">
        <v>1.011805706260376</v>
      </c>
      <c r="AS201">
        <v>3107</v>
      </c>
      <c r="AT201">
        <v>3070.7476551831692</v>
      </c>
      <c r="AU201">
        <v>0.99120583110865923</v>
      </c>
      <c r="AV201">
        <v>2893</v>
      </c>
      <c r="AW201">
        <v>2918.6672527583828</v>
      </c>
      <c r="AX201">
        <v>0.93461065044419689</v>
      </c>
      <c r="AY201">
        <v>1233</v>
      </c>
      <c r="AZ201">
        <v>1319.2659418272051</v>
      </c>
      <c r="BA201">
        <v>0.91965464301886801</v>
      </c>
      <c r="BB201">
        <v>1143</v>
      </c>
      <c r="BC201">
        <v>1242.857858302086</v>
      </c>
      <c r="BD201">
        <v>0.79961319980626555</v>
      </c>
      <c r="BE201">
        <v>2782</v>
      </c>
      <c r="BF201">
        <v>3479.182185429202</v>
      </c>
      <c r="BG201">
        <v>0.84905959682871268</v>
      </c>
      <c r="BH201">
        <v>2977</v>
      </c>
      <c r="BI201">
        <v>3506.2320844370279</v>
      </c>
      <c r="BJ201">
        <v>0.85992120850496667</v>
      </c>
      <c r="BK201">
        <v>393</v>
      </c>
      <c r="BL201">
        <v>457.01861532553443</v>
      </c>
      <c r="BM201">
        <v>0.84945161659954438</v>
      </c>
      <c r="BN201">
        <v>400</v>
      </c>
      <c r="BO201">
        <v>470.89203455901048</v>
      </c>
      <c r="BP201">
        <v>0.58080418299644065</v>
      </c>
      <c r="BQ201">
        <v>16</v>
      </c>
      <c r="BR201">
        <v>27.54801096206646</v>
      </c>
      <c r="BS201">
        <v>0.72434645181476531</v>
      </c>
      <c r="BT201">
        <v>21</v>
      </c>
      <c r="BU201">
        <v>28.991651643197748</v>
      </c>
    </row>
    <row r="202" spans="1:73" hidden="1" x14ac:dyDescent="0.45">
      <c r="A202" s="1">
        <v>112</v>
      </c>
      <c r="B202" s="21" t="s">
        <v>180</v>
      </c>
      <c r="C202" s="25" t="s">
        <v>160</v>
      </c>
      <c r="D202">
        <v>0.95110789819662755</v>
      </c>
      <c r="E202">
        <v>422</v>
      </c>
      <c r="F202">
        <v>443.69308760882319</v>
      </c>
      <c r="G202">
        <v>340</v>
      </c>
      <c r="H202">
        <f>(Table1[[#This Row],[xWins]]*3+Table1[[#This Row],[xDraws]])/Table1[[#This Row],[Matches]]</f>
        <v>1.3049796694377158</v>
      </c>
      <c r="I202">
        <f>Table1[[#This Row],[Wins]]*3+Table1[[#This Row],[Draws]]</f>
        <v>422</v>
      </c>
      <c r="J202">
        <f>Table1[[#This Row],[xWins]]*3+Table1[[#This Row],[xDraws]]</f>
        <v>443.69308760882336</v>
      </c>
      <c r="K202">
        <v>0.9334552880409136</v>
      </c>
      <c r="L202">
        <v>1.023529836464053</v>
      </c>
      <c r="M202">
        <v>1.0437403276645469</v>
      </c>
      <c r="N202">
        <v>111</v>
      </c>
      <c r="O202">
        <v>89</v>
      </c>
      <c r="P202">
        <v>140</v>
      </c>
      <c r="Q202">
        <v>118.91303356688989</v>
      </c>
      <c r="R202">
        <v>86.953986908153723</v>
      </c>
      <c r="S202">
        <v>134.1329795249564</v>
      </c>
      <c r="T202">
        <v>-59</v>
      </c>
      <c r="U202">
        <v>-41.845140655108374</v>
      </c>
      <c r="V202">
        <v>9.4878978583052458</v>
      </c>
      <c r="W202">
        <v>-26.642757203196879</v>
      </c>
      <c r="X202">
        <v>1.0220386321571571</v>
      </c>
      <c r="Y202">
        <v>1.056403829113419</v>
      </c>
      <c r="Z202">
        <f>Table1[[#This Row],[xGoalsF]]/Table1[[#This Row],[Matches]]</f>
        <v>1.2662120651226318</v>
      </c>
      <c r="AA202">
        <f>Table1[[#This Row],[xGoalsA]]/Table1[[#This Row],[Matches]]</f>
        <v>1.3892860082258915</v>
      </c>
      <c r="AB202">
        <v>440</v>
      </c>
      <c r="AC202">
        <v>430.51210214169481</v>
      </c>
      <c r="AD202">
        <v>499</v>
      </c>
      <c r="AE202">
        <v>472.35724279680312</v>
      </c>
      <c r="AF202">
        <f>Table1[[#This Row],[SHGoalsF]]/Table1[[#This Row],[xSHGoalsF]]</f>
        <v>0.97659057037047858</v>
      </c>
      <c r="AG202">
        <v>236</v>
      </c>
      <c r="AH202">
        <v>241.65705379529851</v>
      </c>
      <c r="AI202">
        <f>Table1[[#This Row],[SHGoalsA]]/Table1[[#This Row],[xSHGoalsA]]</f>
        <v>1.0879311848450293</v>
      </c>
      <c r="AJ202">
        <v>-288</v>
      </c>
      <c r="AK202">
        <v>-264.72262585342128</v>
      </c>
      <c r="AL202">
        <f>Table1[[#This Row],[HTGoalsF]]/Table1[[#This Row],[xHTGoalsF]]</f>
        <v>1.0801935229490129</v>
      </c>
      <c r="AM202">
        <v>204</v>
      </c>
      <c r="AN202">
        <v>188.8550483463963</v>
      </c>
      <c r="AO202">
        <f>Table1[[#This Row],[HTGoalsA]]/Table1[[#This Row],[xHTGoalsA]]</f>
        <v>1.0162081983542075</v>
      </c>
      <c r="AP202">
        <v>211</v>
      </c>
      <c r="AQ202">
        <v>207.63461694338179</v>
      </c>
      <c r="AR202">
        <v>1.0261816977621581</v>
      </c>
      <c r="AS202">
        <v>3889</v>
      </c>
      <c r="AT202">
        <v>3789.777198795226</v>
      </c>
      <c r="AU202">
        <v>1.03712234926326</v>
      </c>
      <c r="AV202">
        <v>4140</v>
      </c>
      <c r="AW202">
        <v>3991.8144690845088</v>
      </c>
      <c r="AX202">
        <v>0.86085971525012339</v>
      </c>
      <c r="AY202">
        <v>1383</v>
      </c>
      <c r="AZ202">
        <v>1606.533533280935</v>
      </c>
      <c r="BA202">
        <v>0.8608905721036979</v>
      </c>
      <c r="BB202">
        <v>1470</v>
      </c>
      <c r="BC202">
        <v>1707.534090433659</v>
      </c>
      <c r="BD202">
        <v>1.0424729033271389</v>
      </c>
      <c r="BE202">
        <v>4620</v>
      </c>
      <c r="BF202">
        <v>4431.769866876044</v>
      </c>
      <c r="BG202">
        <v>1.078468199053721</v>
      </c>
      <c r="BH202">
        <v>4741</v>
      </c>
      <c r="BI202">
        <v>4396.0498827502634</v>
      </c>
      <c r="BJ202">
        <v>1.472189133275142</v>
      </c>
      <c r="BK202">
        <v>873</v>
      </c>
      <c r="BL202">
        <v>592.99445992911183</v>
      </c>
      <c r="BM202">
        <v>1.567657237877442</v>
      </c>
      <c r="BN202">
        <v>914</v>
      </c>
      <c r="BO202">
        <v>583.03561385493106</v>
      </c>
      <c r="BP202">
        <v>1.267568144724893</v>
      </c>
      <c r="BQ202">
        <v>45</v>
      </c>
      <c r="BR202">
        <v>35.501049933506003</v>
      </c>
      <c r="BS202">
        <v>1.068225303374168</v>
      </c>
      <c r="BT202">
        <v>37</v>
      </c>
      <c r="BU202">
        <v>34.636887820508782</v>
      </c>
    </row>
    <row r="203" spans="1:73" hidden="1" x14ac:dyDescent="0.45">
      <c r="A203" s="1">
        <v>223</v>
      </c>
      <c r="B203" s="21" t="s">
        <v>295</v>
      </c>
      <c r="C203" s="23" t="s">
        <v>292</v>
      </c>
      <c r="D203">
        <v>1.021765337419408</v>
      </c>
      <c r="E203">
        <v>452</v>
      </c>
      <c r="F203">
        <v>442.37163216123662</v>
      </c>
      <c r="G203">
        <v>306</v>
      </c>
      <c r="H203">
        <f>(Table1[[#This Row],[xWins]]*3+Table1[[#This Row],[xDraws]])/Table1[[#This Row],[Matches]]</f>
        <v>1.445658928631492</v>
      </c>
      <c r="I203">
        <f>Table1[[#This Row],[Wins]]*3+Table1[[#This Row],[Draws]]</f>
        <v>452</v>
      </c>
      <c r="J203">
        <f>Table1[[#This Row],[xWins]]*3+Table1[[#This Row],[xDraws]]</f>
        <v>442.37163216123656</v>
      </c>
      <c r="K203">
        <v>0.99893676666994236</v>
      </c>
      <c r="L203">
        <v>1.131845905559054</v>
      </c>
      <c r="M203">
        <v>0.9083487856188972</v>
      </c>
      <c r="N203">
        <v>122</v>
      </c>
      <c r="O203">
        <v>86</v>
      </c>
      <c r="P203">
        <v>98</v>
      </c>
      <c r="Q203">
        <v>122.12985252980469</v>
      </c>
      <c r="R203">
        <v>75.98207457182248</v>
      </c>
      <c r="S203">
        <v>107.8880728983728</v>
      </c>
      <c r="T203">
        <v>48</v>
      </c>
      <c r="U203">
        <v>25.78395064199486</v>
      </c>
      <c r="V203">
        <v>53.533051366590833</v>
      </c>
      <c r="W203">
        <v>-31.317002008585689</v>
      </c>
      <c r="X203">
        <v>1.1285409359428249</v>
      </c>
      <c r="Y203">
        <v>1.080159623453268</v>
      </c>
      <c r="Z203">
        <f>Table1[[#This Row],[xGoalsF]]/Table1[[#This Row],[Matches]]</f>
        <v>1.3610031001091802</v>
      </c>
      <c r="AA203">
        <f>Table1[[#This Row],[xGoalsA]]/Table1[[#This Row],[Matches]]</f>
        <v>1.2767418235013539</v>
      </c>
      <c r="AB203">
        <v>470</v>
      </c>
      <c r="AC203">
        <v>416.46694863340917</v>
      </c>
      <c r="AD203">
        <v>422</v>
      </c>
      <c r="AE203">
        <v>390.68299799141431</v>
      </c>
      <c r="AF203">
        <f>Table1[[#This Row],[SHGoalsF]]/Table1[[#This Row],[xSHGoalsF]]</f>
        <v>1.107195295119711</v>
      </c>
      <c r="AG203">
        <v>259</v>
      </c>
      <c r="AH203">
        <v>233.92440443128569</v>
      </c>
      <c r="AI203">
        <f>Table1[[#This Row],[SHGoalsA]]/Table1[[#This Row],[xSHGoalsA]]</f>
        <v>1.0637010016029858</v>
      </c>
      <c r="AJ203">
        <v>-233</v>
      </c>
      <c r="AK203">
        <v>-219.04651744134071</v>
      </c>
      <c r="AL203">
        <f>Table1[[#This Row],[HTGoalsF]]/Table1[[#This Row],[xHTGoalsF]]</f>
        <v>1.1558949225905741</v>
      </c>
      <c r="AM203">
        <v>211</v>
      </c>
      <c r="AN203">
        <v>182.54254420212351</v>
      </c>
      <c r="AO203">
        <f>Table1[[#This Row],[HTGoalsA]]/Table1[[#This Row],[xHTGoalsA]]</f>
        <v>1.1011645041559834</v>
      </c>
      <c r="AP203">
        <v>189</v>
      </c>
      <c r="AQ203">
        <v>171.63648055007371</v>
      </c>
      <c r="AR203">
        <v>1.141216477171781</v>
      </c>
      <c r="AS203">
        <v>4066</v>
      </c>
      <c r="AT203">
        <v>3562.864786246832</v>
      </c>
      <c r="AU203">
        <v>1.079640613224107</v>
      </c>
      <c r="AV203">
        <v>3705</v>
      </c>
      <c r="AW203">
        <v>3431.697506206106</v>
      </c>
      <c r="AX203">
        <v>0.99188599812611844</v>
      </c>
      <c r="AY203">
        <v>1505</v>
      </c>
      <c r="AZ203">
        <v>1517.3114680953879</v>
      </c>
      <c r="BA203">
        <v>0.94077718113853837</v>
      </c>
      <c r="BB203">
        <v>1366</v>
      </c>
      <c r="BC203">
        <v>1451.990999980306</v>
      </c>
      <c r="BD203">
        <v>1.068656503997206</v>
      </c>
      <c r="BE203">
        <v>4240</v>
      </c>
      <c r="BF203">
        <v>3967.5985540168331</v>
      </c>
      <c r="BG203">
        <v>1.0707249606354881</v>
      </c>
      <c r="BH203">
        <v>4270</v>
      </c>
      <c r="BI203">
        <v>3987.952235152623</v>
      </c>
      <c r="BJ203">
        <v>1.013664410353093</v>
      </c>
      <c r="BK203">
        <v>530</v>
      </c>
      <c r="BL203">
        <v>522.85548805583835</v>
      </c>
      <c r="BM203">
        <v>1.031732301981481</v>
      </c>
      <c r="BN203">
        <v>556</v>
      </c>
      <c r="BO203">
        <v>538.8994789948722</v>
      </c>
      <c r="BP203">
        <v>1.036397289397833</v>
      </c>
      <c r="BQ203">
        <v>32</v>
      </c>
      <c r="BR203">
        <v>30.87619036382527</v>
      </c>
      <c r="BS203">
        <v>0.55581733533335065</v>
      </c>
      <c r="BT203">
        <v>18</v>
      </c>
      <c r="BU203">
        <v>32.384740193834588</v>
      </c>
    </row>
    <row r="204" spans="1:73" hidden="1" x14ac:dyDescent="0.45">
      <c r="A204" s="1">
        <v>353</v>
      </c>
      <c r="B204" s="21" t="s">
        <v>311</v>
      </c>
      <c r="C204" s="24" t="s">
        <v>379</v>
      </c>
      <c r="D204">
        <v>0.95734634268801844</v>
      </c>
      <c r="E204">
        <v>141</v>
      </c>
      <c r="F204">
        <v>147.28212112254269</v>
      </c>
      <c r="G204">
        <v>102</v>
      </c>
      <c r="H204">
        <f>(Table1[[#This Row],[xWins]]*3+Table1[[#This Row],[xDraws]])/Table1[[#This Row],[Matches]]</f>
        <v>1.4439423639464972</v>
      </c>
      <c r="I204">
        <f>Table1[[#This Row],[Wins]]*3+Table1[[#This Row],[Draws]]</f>
        <v>141</v>
      </c>
      <c r="J204">
        <f>Table1[[#This Row],[xWins]]*3+Table1[[#This Row],[xDraws]]</f>
        <v>147.28212112254272</v>
      </c>
      <c r="K204">
        <v>0.89985830792769872</v>
      </c>
      <c r="L204">
        <v>1.210421692414527</v>
      </c>
      <c r="M204">
        <v>0.95017414313892734</v>
      </c>
      <c r="N204">
        <v>36</v>
      </c>
      <c r="O204">
        <v>33</v>
      </c>
      <c r="P204">
        <v>33</v>
      </c>
      <c r="Q204">
        <v>40.006298417030912</v>
      </c>
      <c r="R204">
        <v>27.263225871449979</v>
      </c>
      <c r="S204">
        <v>34.730475711519112</v>
      </c>
      <c r="T204">
        <v>4</v>
      </c>
      <c r="U204">
        <v>10.730008681392629</v>
      </c>
      <c r="V204">
        <v>16.9470637946973</v>
      </c>
      <c r="W204">
        <v>-23.677072476089929</v>
      </c>
      <c r="X204">
        <v>1.125484600860029</v>
      </c>
      <c r="Y204">
        <v>1.190448157452987</v>
      </c>
      <c r="Z204">
        <f>Table1[[#This Row],[xGoalsF]]/Table1[[#This Row],[Matches]]</f>
        <v>1.3240483941696344</v>
      </c>
      <c r="AA204">
        <f>Table1[[#This Row],[xGoalsA]]/Table1[[#This Row],[Matches]]</f>
        <v>1.2188522306265697</v>
      </c>
      <c r="AB204">
        <v>152</v>
      </c>
      <c r="AC204">
        <v>135.0529362053027</v>
      </c>
      <c r="AD204">
        <v>148</v>
      </c>
      <c r="AE204">
        <v>124.3229275239101</v>
      </c>
      <c r="AF204">
        <f>Table1[[#This Row],[SHGoalsF]]/Table1[[#This Row],[xSHGoalsF]]</f>
        <v>1.0679261093495689</v>
      </c>
      <c r="AG204">
        <v>81</v>
      </c>
      <c r="AH204">
        <v>75.847944245256684</v>
      </c>
      <c r="AI204">
        <f>Table1[[#This Row],[SHGoalsA]]/Table1[[#This Row],[xSHGoalsA]]</f>
        <v>1.3333699488326793</v>
      </c>
      <c r="AJ204">
        <v>-93</v>
      </c>
      <c r="AK204">
        <v>-69.748084604290341</v>
      </c>
      <c r="AL204">
        <f>Table1[[#This Row],[HTGoalsF]]/Table1[[#This Row],[xHTGoalsF]]</f>
        <v>1.1992232014475019</v>
      </c>
      <c r="AM204">
        <v>71</v>
      </c>
      <c r="AN204">
        <v>59.204991960046023</v>
      </c>
      <c r="AO204">
        <f>Table1[[#This Row],[HTGoalsA]]/Table1[[#This Row],[xHTGoalsA]]</f>
        <v>1.0077903491358913</v>
      </c>
      <c r="AP204">
        <v>55</v>
      </c>
      <c r="AQ204">
        <v>54.574842919619734</v>
      </c>
      <c r="AR204">
        <v>1.1963646375478649</v>
      </c>
      <c r="AS204">
        <v>1399</v>
      </c>
      <c r="AT204">
        <v>1169.375921096655</v>
      </c>
      <c r="AU204">
        <v>1.095077926172523</v>
      </c>
      <c r="AV204">
        <v>1226</v>
      </c>
      <c r="AW204">
        <v>1119.555029553989</v>
      </c>
      <c r="AX204">
        <v>0.99262165670355418</v>
      </c>
      <c r="AY204">
        <v>499</v>
      </c>
      <c r="AZ204">
        <v>502.7091607664027</v>
      </c>
      <c r="BA204">
        <v>0.85289244432081279</v>
      </c>
      <c r="BB204">
        <v>407</v>
      </c>
      <c r="BC204">
        <v>477.19967823622579</v>
      </c>
      <c r="BD204">
        <v>0.96546307225553551</v>
      </c>
      <c r="BE204">
        <v>1286</v>
      </c>
      <c r="BF204">
        <v>1332.0033017892849</v>
      </c>
      <c r="BG204">
        <v>0.95173270013145972</v>
      </c>
      <c r="BH204">
        <v>1276</v>
      </c>
      <c r="BI204">
        <v>1340.71257594044</v>
      </c>
      <c r="BJ204">
        <v>1.081026442845374</v>
      </c>
      <c r="BK204">
        <v>189</v>
      </c>
      <c r="BL204">
        <v>174.83383616642371</v>
      </c>
      <c r="BM204">
        <v>1.15554203108858</v>
      </c>
      <c r="BN204">
        <v>208</v>
      </c>
      <c r="BO204">
        <v>180.0021067204741</v>
      </c>
      <c r="BP204">
        <v>0.75339197967869775</v>
      </c>
      <c r="BQ204">
        <v>8</v>
      </c>
      <c r="BR204">
        <v>10.61864237446726</v>
      </c>
      <c r="BS204">
        <v>0.54281238565245682</v>
      </c>
      <c r="BT204">
        <v>6</v>
      </c>
      <c r="BU204">
        <v>11.05354291573145</v>
      </c>
    </row>
    <row r="205" spans="1:73" hidden="1" x14ac:dyDescent="0.45">
      <c r="A205" s="1">
        <v>279</v>
      </c>
      <c r="B205" s="21" t="s">
        <v>150</v>
      </c>
      <c r="C205" t="s">
        <v>350</v>
      </c>
      <c r="D205">
        <v>0.87855447705320222</v>
      </c>
      <c r="E205">
        <v>109</v>
      </c>
      <c r="F205">
        <v>124.06743445847729</v>
      </c>
      <c r="G205">
        <v>86</v>
      </c>
      <c r="H205">
        <f>(Table1[[#This Row],[xWins]]*3+Table1[[#This Row],[xDraws]])/Table1[[#This Row],[Matches]]</f>
        <v>1.4426445867264805</v>
      </c>
      <c r="I205">
        <f>Table1[[#This Row],[Wins]]*3+Table1[[#This Row],[Draws]]</f>
        <v>109</v>
      </c>
      <c r="J205">
        <f>Table1[[#This Row],[xWins]]*3+Table1[[#This Row],[xDraws]]</f>
        <v>124.06743445847732</v>
      </c>
      <c r="K205">
        <v>0.84408474346007667</v>
      </c>
      <c r="L205">
        <v>1.0477580150674859</v>
      </c>
      <c r="M205">
        <v>1.1420723153126811</v>
      </c>
      <c r="N205">
        <v>29</v>
      </c>
      <c r="O205">
        <v>22</v>
      </c>
      <c r="P205">
        <v>35</v>
      </c>
      <c r="Q205">
        <v>34.356739918225557</v>
      </c>
      <c r="R205">
        <v>20.997214703800651</v>
      </c>
      <c r="S205">
        <v>30.646045377973788</v>
      </c>
      <c r="T205">
        <v>-17</v>
      </c>
      <c r="U205">
        <v>8.8828906567342756</v>
      </c>
      <c r="V205">
        <v>-3.33814874808624</v>
      </c>
      <c r="W205">
        <v>-22.544741908648039</v>
      </c>
      <c r="X205">
        <v>0.97130649933828217</v>
      </c>
      <c r="Y205">
        <v>1.209805851375666</v>
      </c>
      <c r="Z205">
        <f>Table1[[#This Row],[xGoalsF]]/Table1[[#This Row],[Matches]]</f>
        <v>1.3527691714893744</v>
      </c>
      <c r="AA205">
        <f>Table1[[#This Row],[xGoalsA]]/Table1[[#This Row],[Matches]]</f>
        <v>1.2494797452482791</v>
      </c>
      <c r="AB205">
        <v>113</v>
      </c>
      <c r="AC205">
        <v>116.3381487480862</v>
      </c>
      <c r="AD205">
        <v>130</v>
      </c>
      <c r="AE205">
        <v>107.45525809135199</v>
      </c>
      <c r="AF205">
        <f>Table1[[#This Row],[SHGoalsF]]/Table1[[#This Row],[xSHGoalsF]]</f>
        <v>0.8887946742467363</v>
      </c>
      <c r="AG205">
        <v>58</v>
      </c>
      <c r="AH205">
        <v>65.256916676684256</v>
      </c>
      <c r="AI205">
        <f>Table1[[#This Row],[SHGoalsA]]/Table1[[#This Row],[xSHGoalsA]]</f>
        <v>1.1954413165675186</v>
      </c>
      <c r="AJ205">
        <v>-72</v>
      </c>
      <c r="AK205">
        <v>-60.228803373413797</v>
      </c>
      <c r="AL205">
        <f>Table1[[#This Row],[HTGoalsF]]/Table1[[#This Row],[xHTGoalsF]]</f>
        <v>1.0767163940587869</v>
      </c>
      <c r="AM205">
        <v>55</v>
      </c>
      <c r="AN205">
        <v>51.081232071401978</v>
      </c>
      <c r="AO205">
        <f>Table1[[#This Row],[HTGoalsA]]/Table1[[#This Row],[xHTGoalsA]]</f>
        <v>1.2281252180881936</v>
      </c>
      <c r="AP205">
        <v>58</v>
      </c>
      <c r="AQ205">
        <v>47.226454717938161</v>
      </c>
      <c r="AR205">
        <v>0.9042983886612016</v>
      </c>
      <c r="AS205">
        <v>903</v>
      </c>
      <c r="AT205">
        <v>998.56420327904834</v>
      </c>
      <c r="AU205">
        <v>0.95709193677228044</v>
      </c>
      <c r="AV205">
        <v>914</v>
      </c>
      <c r="AW205">
        <v>954.97617823674841</v>
      </c>
      <c r="AX205">
        <v>0.80553091242527863</v>
      </c>
      <c r="AY205">
        <v>344</v>
      </c>
      <c r="AZ205">
        <v>427.0475467717194</v>
      </c>
      <c r="BA205">
        <v>0.97946281987074335</v>
      </c>
      <c r="BB205">
        <v>396</v>
      </c>
      <c r="BC205">
        <v>404.30324864425057</v>
      </c>
      <c r="BD205">
        <v>0.79103589734780366</v>
      </c>
      <c r="BE205">
        <v>885</v>
      </c>
      <c r="BF205">
        <v>1118.786142281584</v>
      </c>
      <c r="BG205">
        <v>0.84856987521504956</v>
      </c>
      <c r="BH205">
        <v>956</v>
      </c>
      <c r="BI205">
        <v>1126.601388904744</v>
      </c>
      <c r="BJ205">
        <v>0.93325205625713503</v>
      </c>
      <c r="BK205">
        <v>138</v>
      </c>
      <c r="BL205">
        <v>147.87001976021091</v>
      </c>
      <c r="BM205">
        <v>1.0319142830750549</v>
      </c>
      <c r="BN205">
        <v>157</v>
      </c>
      <c r="BO205">
        <v>152.14441991455681</v>
      </c>
      <c r="BP205">
        <v>1.0117947471609841</v>
      </c>
      <c r="BQ205">
        <v>9</v>
      </c>
      <c r="BR205">
        <v>8.8950847246966678</v>
      </c>
      <c r="BS205">
        <v>0.54295167406230005</v>
      </c>
      <c r="BT205">
        <v>5</v>
      </c>
      <c r="BU205">
        <v>9.208922706860065</v>
      </c>
    </row>
    <row r="206" spans="1:73" hidden="1" x14ac:dyDescent="0.45">
      <c r="A206" s="1">
        <v>531</v>
      </c>
      <c r="B206" s="21" t="s">
        <v>402</v>
      </c>
      <c r="C206" t="s">
        <v>520</v>
      </c>
      <c r="D206">
        <v>1.0355792756665081</v>
      </c>
      <c r="E206">
        <v>206</v>
      </c>
      <c r="F206">
        <v>198.92248217058659</v>
      </c>
      <c r="G206">
        <v>138</v>
      </c>
      <c r="H206">
        <f>(Table1[[#This Row],[xWins]]*3+Table1[[#This Row],[xDraws]])/Table1[[#This Row],[Matches]]</f>
        <v>1.4414672621057003</v>
      </c>
      <c r="I206">
        <f>Table1[[#This Row],[Wins]]*3+Table1[[#This Row],[Draws]]</f>
        <v>206</v>
      </c>
      <c r="J206">
        <f>Table1[[#This Row],[xWins]]*3+Table1[[#This Row],[xDraws]]</f>
        <v>198.92248217058665</v>
      </c>
      <c r="K206">
        <v>1.077926995766556</v>
      </c>
      <c r="L206">
        <v>0.85329847596595321</v>
      </c>
      <c r="M206">
        <v>1.0280247098419739</v>
      </c>
      <c r="N206">
        <v>58</v>
      </c>
      <c r="O206">
        <v>32</v>
      </c>
      <c r="P206">
        <v>48</v>
      </c>
      <c r="Q206">
        <v>53.806983430036396</v>
      </c>
      <c r="R206">
        <v>37.50153188047743</v>
      </c>
      <c r="S206">
        <v>46.691484689486167</v>
      </c>
      <c r="T206">
        <v>37</v>
      </c>
      <c r="U206">
        <v>14.598512993452941</v>
      </c>
      <c r="V206">
        <v>15.3633057973008</v>
      </c>
      <c r="W206">
        <v>7.038181209246261</v>
      </c>
      <c r="X206">
        <v>1.0836614156228641</v>
      </c>
      <c r="Y206">
        <v>0.95836336407019218</v>
      </c>
      <c r="Z206">
        <f>Table1[[#This Row],[xGoalsF]]/Table1[[#This Row],[Matches]]</f>
        <v>1.330700682628255</v>
      </c>
      <c r="AA206">
        <f>Table1[[#This Row],[xGoalsA]]/Table1[[#This Row],[Matches]]</f>
        <v>1.2249143565887413</v>
      </c>
      <c r="AB206">
        <v>199</v>
      </c>
      <c r="AC206">
        <v>183.6366942026992</v>
      </c>
      <c r="AD206">
        <v>162</v>
      </c>
      <c r="AE206">
        <v>169.03818120924629</v>
      </c>
      <c r="AF206">
        <f>Table1[[#This Row],[SHGoalsF]]/Table1[[#This Row],[xSHGoalsF]]</f>
        <v>1.0465762668277316</v>
      </c>
      <c r="AG206">
        <v>108</v>
      </c>
      <c r="AH206">
        <v>103.19362613425</v>
      </c>
      <c r="AI206">
        <f>Table1[[#This Row],[SHGoalsA]]/Table1[[#This Row],[xSHGoalsA]]</f>
        <v>0.9290454902252846</v>
      </c>
      <c r="AJ206">
        <v>-88</v>
      </c>
      <c r="AK206">
        <v>-94.720873117484103</v>
      </c>
      <c r="AL206">
        <f>Table1[[#This Row],[HTGoalsF]]/Table1[[#This Row],[xHTGoalsF]]</f>
        <v>1.131234824641048</v>
      </c>
      <c r="AM206">
        <v>91</v>
      </c>
      <c r="AN206">
        <v>80.443068068449193</v>
      </c>
      <c r="AO206">
        <f>Table1[[#This Row],[HTGoalsA]]/Table1[[#This Row],[xHTGoalsA]]</f>
        <v>0.99573036080141164</v>
      </c>
      <c r="AP206">
        <v>74</v>
      </c>
      <c r="AQ206">
        <v>74.317308091762158</v>
      </c>
      <c r="AR206">
        <v>0.9467275441945433</v>
      </c>
      <c r="AS206">
        <v>1499</v>
      </c>
      <c r="AT206">
        <v>1583.34888341642</v>
      </c>
      <c r="AU206">
        <v>0.96409696525838118</v>
      </c>
      <c r="AV206">
        <v>1462</v>
      </c>
      <c r="AW206">
        <v>1516.444976681551</v>
      </c>
      <c r="AX206">
        <v>1.033018773845976</v>
      </c>
      <c r="AY206">
        <v>703</v>
      </c>
      <c r="AZ206">
        <v>680.5297423421448</v>
      </c>
      <c r="BA206">
        <v>1.0000079209296</v>
      </c>
      <c r="BB206">
        <v>646</v>
      </c>
      <c r="BC206">
        <v>645.99488312000858</v>
      </c>
      <c r="BD206">
        <v>0.90864875677715906</v>
      </c>
      <c r="BE206">
        <v>1633</v>
      </c>
      <c r="BF206">
        <v>1797.1740871489289</v>
      </c>
      <c r="BG206">
        <v>0.90780542609232295</v>
      </c>
      <c r="BH206">
        <v>1645</v>
      </c>
      <c r="BI206">
        <v>1812.062312825067</v>
      </c>
      <c r="BJ206">
        <v>0.99514219696990025</v>
      </c>
      <c r="BK206">
        <v>235</v>
      </c>
      <c r="BL206">
        <v>236.14715637177221</v>
      </c>
      <c r="BM206">
        <v>0.90282288001989042</v>
      </c>
      <c r="BN206">
        <v>220</v>
      </c>
      <c r="BO206">
        <v>243.68013357742231</v>
      </c>
      <c r="BP206">
        <v>0.41921880221237728</v>
      </c>
      <c r="BQ206">
        <v>6</v>
      </c>
      <c r="BR206">
        <v>14.31233515370903</v>
      </c>
      <c r="BS206">
        <v>1.13905134052747</v>
      </c>
      <c r="BT206">
        <v>17</v>
      </c>
      <c r="BU206">
        <v>14.924700402115031</v>
      </c>
    </row>
    <row r="207" spans="1:73" hidden="1" x14ac:dyDescent="0.45">
      <c r="A207" s="1">
        <v>405</v>
      </c>
      <c r="B207" s="21" t="s">
        <v>429</v>
      </c>
      <c r="C207" t="s">
        <v>396</v>
      </c>
      <c r="D207">
        <v>0.94212163696926876</v>
      </c>
      <c r="E207">
        <v>186</v>
      </c>
      <c r="F207">
        <v>197.42673631649879</v>
      </c>
      <c r="G207">
        <v>137</v>
      </c>
      <c r="H207">
        <f>(Table1[[#This Row],[xWins]]*3+Table1[[#This Row],[xDraws]])/Table1[[#This Row],[Matches]]</f>
        <v>1.4410710680036405</v>
      </c>
      <c r="I207">
        <f>Table1[[#This Row],[Wins]]*3+Table1[[#This Row],[Draws]]</f>
        <v>186</v>
      </c>
      <c r="J207">
        <f>Table1[[#This Row],[xWins]]*3+Table1[[#This Row],[xDraws]]</f>
        <v>197.42673631649876</v>
      </c>
      <c r="K207">
        <v>0.93423261319567652</v>
      </c>
      <c r="L207">
        <v>0.97647900681470146</v>
      </c>
      <c r="M207">
        <v>1.0941156914757579</v>
      </c>
      <c r="N207">
        <v>50</v>
      </c>
      <c r="O207">
        <v>36</v>
      </c>
      <c r="P207">
        <v>51</v>
      </c>
      <c r="Q207">
        <v>53.519861428266601</v>
      </c>
      <c r="R207">
        <v>36.867152031698957</v>
      </c>
      <c r="S207">
        <v>46.612986540034463</v>
      </c>
      <c r="T207">
        <v>7</v>
      </c>
      <c r="U207">
        <v>15.00765954681637</v>
      </c>
      <c r="V207">
        <v>-8.859698289493906</v>
      </c>
      <c r="W207">
        <v>0.85203874267753577</v>
      </c>
      <c r="X207">
        <v>0.95181272257096827</v>
      </c>
      <c r="Y207">
        <v>0.99495393275069655</v>
      </c>
      <c r="Z207">
        <f>Table1[[#This Row],[xGoalsF]]/Table1[[#This Row],[Matches]]</f>
        <v>1.3420415933539702</v>
      </c>
      <c r="AA207">
        <f>Table1[[#This Row],[xGoalsA]]/Table1[[#This Row],[Matches]]</f>
        <v>1.2324966331582299</v>
      </c>
      <c r="AB207">
        <v>175</v>
      </c>
      <c r="AC207">
        <v>183.85969828949391</v>
      </c>
      <c r="AD207">
        <v>168</v>
      </c>
      <c r="AE207">
        <v>168.85203874267751</v>
      </c>
      <c r="AF207">
        <f>Table1[[#This Row],[SHGoalsF]]/Table1[[#This Row],[xSHGoalsF]]</f>
        <v>0.95880853923949771</v>
      </c>
      <c r="AG207">
        <v>99</v>
      </c>
      <c r="AH207">
        <v>103.2531479939929</v>
      </c>
      <c r="AI207">
        <f>Table1[[#This Row],[SHGoalsA]]/Table1[[#This Row],[xSHGoalsA]]</f>
        <v>1.0866776898827084</v>
      </c>
      <c r="AJ207">
        <v>-103</v>
      </c>
      <c r="AK207">
        <v>-94.784314575481346</v>
      </c>
      <c r="AL207">
        <f>Table1[[#This Row],[HTGoalsF]]/Table1[[#This Row],[xHTGoalsF]]</f>
        <v>0.94285141494563984</v>
      </c>
      <c r="AM207">
        <v>76</v>
      </c>
      <c r="AN207">
        <v>80.606550295500995</v>
      </c>
      <c r="AO207">
        <f>Table1[[#This Row],[HTGoalsA]]/Table1[[#This Row],[xHTGoalsA]]</f>
        <v>0.87757522903326646</v>
      </c>
      <c r="AP207">
        <v>65</v>
      </c>
      <c r="AQ207">
        <v>74.067724167196189</v>
      </c>
      <c r="AR207">
        <v>0.90593169354340375</v>
      </c>
      <c r="AS207">
        <v>1433</v>
      </c>
      <c r="AT207">
        <v>1581.796961308479</v>
      </c>
      <c r="AU207">
        <v>0.88124112612951333</v>
      </c>
      <c r="AV207">
        <v>1329</v>
      </c>
      <c r="AW207">
        <v>1508.1002924104121</v>
      </c>
      <c r="AX207">
        <v>0.95823742052925243</v>
      </c>
      <c r="AY207">
        <v>649</v>
      </c>
      <c r="AZ207">
        <v>677.28517598649523</v>
      </c>
      <c r="BA207">
        <v>0.93797360545848729</v>
      </c>
      <c r="BB207">
        <v>600</v>
      </c>
      <c r="BC207">
        <v>639.67684858969596</v>
      </c>
      <c r="BD207">
        <v>0.80757593506529479</v>
      </c>
      <c r="BE207">
        <v>1440</v>
      </c>
      <c r="BF207">
        <v>1783.114054635088</v>
      </c>
      <c r="BG207">
        <v>0.7529868531284023</v>
      </c>
      <c r="BH207">
        <v>1352</v>
      </c>
      <c r="BI207">
        <v>1795.516076254059</v>
      </c>
      <c r="BJ207">
        <v>0.87216871087888959</v>
      </c>
      <c r="BK207">
        <v>205</v>
      </c>
      <c r="BL207">
        <v>235.04626735969501</v>
      </c>
      <c r="BM207">
        <v>0.75759681853422134</v>
      </c>
      <c r="BN207">
        <v>183</v>
      </c>
      <c r="BO207">
        <v>241.55328470632131</v>
      </c>
      <c r="BP207">
        <v>1.131395403095558</v>
      </c>
      <c r="BQ207">
        <v>16</v>
      </c>
      <c r="BR207">
        <v>14.141828715428</v>
      </c>
      <c r="BS207">
        <v>1.161135358037289</v>
      </c>
      <c r="BT207">
        <v>17</v>
      </c>
      <c r="BU207">
        <v>14.64084258766845</v>
      </c>
    </row>
    <row r="208" spans="1:73" hidden="1" x14ac:dyDescent="0.45">
      <c r="A208" s="1">
        <v>379</v>
      </c>
      <c r="B208" s="21" t="s">
        <v>205</v>
      </c>
      <c r="C208" t="s">
        <v>396</v>
      </c>
      <c r="D208">
        <v>0.93532884469338273</v>
      </c>
      <c r="E208">
        <v>481</v>
      </c>
      <c r="F208">
        <v>514.25763540702121</v>
      </c>
      <c r="G208">
        <v>357</v>
      </c>
      <c r="H208">
        <f>(Table1[[#This Row],[xWins]]*3+Table1[[#This Row],[xDraws]])/Table1[[#This Row],[Matches]]</f>
        <v>1.4404975781709275</v>
      </c>
      <c r="I208">
        <f>Table1[[#This Row],[Wins]]*3+Table1[[#This Row],[Draws]]</f>
        <v>481</v>
      </c>
      <c r="J208">
        <f>Table1[[#This Row],[xWins]]*3+Table1[[#This Row],[xDraws]]</f>
        <v>514.2576354070211</v>
      </c>
      <c r="K208">
        <v>0.8797614893408009</v>
      </c>
      <c r="L208">
        <v>1.1706527961348789</v>
      </c>
      <c r="M208">
        <v>0.99924837529028721</v>
      </c>
      <c r="N208">
        <v>122</v>
      </c>
      <c r="O208">
        <v>115</v>
      </c>
      <c r="P208">
        <v>120</v>
      </c>
      <c r="Q208">
        <v>138.67394910797211</v>
      </c>
      <c r="R208">
        <v>98.235788083104779</v>
      </c>
      <c r="S208">
        <v>120.0902628089231</v>
      </c>
      <c r="T208">
        <v>17</v>
      </c>
      <c r="U208">
        <v>38.881366331630659</v>
      </c>
      <c r="V208">
        <v>-31.96854616176353</v>
      </c>
      <c r="W208">
        <v>10.08717983013287</v>
      </c>
      <c r="X208">
        <v>0.93269334060096731</v>
      </c>
      <c r="Y208">
        <v>0.97686889159625812</v>
      </c>
      <c r="Z208">
        <f>Table1[[#This Row],[xGoalsF]]/Table1[[#This Row],[Matches]]</f>
        <v>1.3304441068956963</v>
      </c>
      <c r="AA208">
        <f>Table1[[#This Row],[xGoalsA]]/Table1[[#This Row],[Matches]]</f>
        <v>1.2215327166110166</v>
      </c>
      <c r="AB208">
        <v>443</v>
      </c>
      <c r="AC208">
        <v>474.96854616176353</v>
      </c>
      <c r="AD208">
        <v>426</v>
      </c>
      <c r="AE208">
        <v>436.08717983013292</v>
      </c>
      <c r="AF208">
        <f>Table1[[#This Row],[SHGoalsF]]/Table1[[#This Row],[xSHGoalsF]]</f>
        <v>0.9850486271713087</v>
      </c>
      <c r="AG208">
        <v>263</v>
      </c>
      <c r="AH208">
        <v>266.99189536991452</v>
      </c>
      <c r="AI208">
        <f>Table1[[#This Row],[SHGoalsA]]/Table1[[#This Row],[xSHGoalsA]]</f>
        <v>1.0249366990342756</v>
      </c>
      <c r="AJ208">
        <v>-251</v>
      </c>
      <c r="AK208">
        <v>-244.89317265788151</v>
      </c>
      <c r="AL208">
        <f>Table1[[#This Row],[HTGoalsF]]/Table1[[#This Row],[xHTGoalsF]]</f>
        <v>0.86548177074046106</v>
      </c>
      <c r="AM208">
        <v>180</v>
      </c>
      <c r="AN208">
        <v>207.97665079184901</v>
      </c>
      <c r="AO208">
        <f>Table1[[#This Row],[HTGoalsA]]/Table1[[#This Row],[xHTGoalsA]]</f>
        <v>0.91530065501654656</v>
      </c>
      <c r="AP208">
        <v>175</v>
      </c>
      <c r="AQ208">
        <v>191.19400717225139</v>
      </c>
      <c r="AR208">
        <v>0.98924439302039513</v>
      </c>
      <c r="AS208">
        <v>4061</v>
      </c>
      <c r="AT208">
        <v>4105.1534167414529</v>
      </c>
      <c r="AU208">
        <v>0.94000849679624854</v>
      </c>
      <c r="AV208">
        <v>3679</v>
      </c>
      <c r="AW208">
        <v>3913.7944098790858</v>
      </c>
      <c r="AX208">
        <v>0.87122351365149286</v>
      </c>
      <c r="AY208">
        <v>1533</v>
      </c>
      <c r="AZ208">
        <v>1759.5943818996041</v>
      </c>
      <c r="BA208">
        <v>0.82264621317561493</v>
      </c>
      <c r="BB208">
        <v>1367</v>
      </c>
      <c r="BC208">
        <v>1661.710682072001</v>
      </c>
      <c r="BD208">
        <v>0.9481337120797747</v>
      </c>
      <c r="BE208">
        <v>4414</v>
      </c>
      <c r="BF208">
        <v>4655.4615069194078</v>
      </c>
      <c r="BG208">
        <v>0.93183266900207218</v>
      </c>
      <c r="BH208">
        <v>4370</v>
      </c>
      <c r="BI208">
        <v>4689.6831860166112</v>
      </c>
      <c r="BJ208">
        <v>1.0442535030131499</v>
      </c>
      <c r="BK208">
        <v>640</v>
      </c>
      <c r="BL208">
        <v>612.87800151333613</v>
      </c>
      <c r="BM208">
        <v>0.95057607253974641</v>
      </c>
      <c r="BN208">
        <v>600</v>
      </c>
      <c r="BO208">
        <v>631.19619495252152</v>
      </c>
      <c r="BP208">
        <v>1.137169965784441</v>
      </c>
      <c r="BQ208">
        <v>42</v>
      </c>
      <c r="BR208">
        <v>36.933792892628517</v>
      </c>
      <c r="BS208">
        <v>0.89687840976647193</v>
      </c>
      <c r="BT208">
        <v>35</v>
      </c>
      <c r="BU208">
        <v>39.024241880360627</v>
      </c>
    </row>
    <row r="209" spans="1:73" hidden="1" x14ac:dyDescent="0.45">
      <c r="A209" s="1">
        <v>546</v>
      </c>
      <c r="B209" s="21" t="s">
        <v>415</v>
      </c>
      <c r="C209" t="s">
        <v>520</v>
      </c>
      <c r="D209">
        <v>1.01178628694061</v>
      </c>
      <c r="E209">
        <v>319</v>
      </c>
      <c r="F209">
        <v>315.28397263079802</v>
      </c>
      <c r="G209">
        <v>219</v>
      </c>
      <c r="H209">
        <f>(Table1[[#This Row],[xWins]]*3+Table1[[#This Row],[xDraws]])/Table1[[#This Row],[Matches]]</f>
        <v>1.4396528430630045</v>
      </c>
      <c r="I209">
        <f>Table1[[#This Row],[Wins]]*3+Table1[[#This Row],[Draws]]</f>
        <v>319</v>
      </c>
      <c r="J209">
        <f>Table1[[#This Row],[xWins]]*3+Table1[[#This Row],[xDraws]]</f>
        <v>315.28397263079796</v>
      </c>
      <c r="K209">
        <v>1.0410954283525859</v>
      </c>
      <c r="L209">
        <v>0.88400295930742401</v>
      </c>
      <c r="M209">
        <v>1.044319479963048</v>
      </c>
      <c r="N209">
        <v>89</v>
      </c>
      <c r="O209">
        <v>52</v>
      </c>
      <c r="P209">
        <v>78</v>
      </c>
      <c r="Q209">
        <v>85.486880045984151</v>
      </c>
      <c r="R209">
        <v>58.82333249284553</v>
      </c>
      <c r="S209">
        <v>74.689787461170326</v>
      </c>
      <c r="T209">
        <v>47</v>
      </c>
      <c r="U209">
        <v>21.299544952808048</v>
      </c>
      <c r="V209">
        <v>30.40519569499622</v>
      </c>
      <c r="W209">
        <v>-4.7047406478042717</v>
      </c>
      <c r="X209">
        <v>1.10427207634054</v>
      </c>
      <c r="Y209">
        <v>1.017405931051399</v>
      </c>
      <c r="Z209">
        <f>Table1[[#This Row],[xGoalsF]]/Table1[[#This Row],[Matches]]</f>
        <v>1.3314831246803824</v>
      </c>
      <c r="AA209">
        <f>Table1[[#This Row],[xGoalsA]]/Table1[[#This Row],[Matches]]</f>
        <v>1.2342249285488389</v>
      </c>
      <c r="AB209">
        <v>322</v>
      </c>
      <c r="AC209">
        <v>291.59480430500378</v>
      </c>
      <c r="AD209">
        <v>275</v>
      </c>
      <c r="AE209">
        <v>270.29525935219573</v>
      </c>
      <c r="AF209">
        <f>Table1[[#This Row],[SHGoalsF]]/Table1[[#This Row],[xSHGoalsF]]</f>
        <v>1.1285781556325771</v>
      </c>
      <c r="AG209">
        <v>185</v>
      </c>
      <c r="AH209">
        <v>163.92307353876259</v>
      </c>
      <c r="AI209">
        <f>Table1[[#This Row],[SHGoalsA]]/Table1[[#This Row],[xSHGoalsA]]</f>
        <v>0.99549163910376193</v>
      </c>
      <c r="AJ209">
        <v>-151</v>
      </c>
      <c r="AK209">
        <v>-151.68384551772311</v>
      </c>
      <c r="AL209">
        <f>Table1[[#This Row],[HTGoalsF]]/Table1[[#This Row],[xHTGoalsF]]</f>
        <v>1.0730644848140916</v>
      </c>
      <c r="AM209">
        <v>137</v>
      </c>
      <c r="AN209">
        <v>127.6717307662412</v>
      </c>
      <c r="AO209">
        <f>Table1[[#This Row],[HTGoalsA]]/Table1[[#This Row],[xHTGoalsA]]</f>
        <v>1.0454305870853828</v>
      </c>
      <c r="AP209">
        <v>124</v>
      </c>
      <c r="AQ209">
        <v>118.6114138344726</v>
      </c>
      <c r="AR209">
        <v>1.1408414539701259</v>
      </c>
      <c r="AS209">
        <v>2875</v>
      </c>
      <c r="AT209">
        <v>2520.0697169576069</v>
      </c>
      <c r="AU209">
        <v>0.98071194605244949</v>
      </c>
      <c r="AV209">
        <v>2368</v>
      </c>
      <c r="AW209">
        <v>2414.5724027647939</v>
      </c>
      <c r="AX209">
        <v>1.0025997378759739</v>
      </c>
      <c r="AY209">
        <v>1080</v>
      </c>
      <c r="AZ209">
        <v>1077.1995634948</v>
      </c>
      <c r="BA209">
        <v>0.83830070098261222</v>
      </c>
      <c r="BB209">
        <v>858</v>
      </c>
      <c r="BC209">
        <v>1023.499084510245</v>
      </c>
      <c r="BD209">
        <v>0.98743763866815182</v>
      </c>
      <c r="BE209">
        <v>2817</v>
      </c>
      <c r="BF209">
        <v>2852.838386634266</v>
      </c>
      <c r="BG209">
        <v>0.95220048679828972</v>
      </c>
      <c r="BH209">
        <v>2735</v>
      </c>
      <c r="BI209">
        <v>2872.2942677715432</v>
      </c>
      <c r="BJ209">
        <v>0.9888344693049177</v>
      </c>
      <c r="BK209">
        <v>373</v>
      </c>
      <c r="BL209">
        <v>377.21176959192502</v>
      </c>
      <c r="BM209">
        <v>1.0540711718408049</v>
      </c>
      <c r="BN209">
        <v>408</v>
      </c>
      <c r="BO209">
        <v>387.07063706853722</v>
      </c>
      <c r="BP209">
        <v>0.48560198624312523</v>
      </c>
      <c r="BQ209">
        <v>11</v>
      </c>
      <c r="BR209">
        <v>22.652296142982941</v>
      </c>
      <c r="BS209">
        <v>1.134260555540056</v>
      </c>
      <c r="BT209">
        <v>27</v>
      </c>
      <c r="BU209">
        <v>23.80405442834471</v>
      </c>
    </row>
    <row r="210" spans="1:73" hidden="1" x14ac:dyDescent="0.45">
      <c r="A210" s="1">
        <v>599</v>
      </c>
      <c r="B210" s="21" t="s">
        <v>76</v>
      </c>
      <c r="C210" s="24" t="s">
        <v>530</v>
      </c>
      <c r="D210">
        <v>1.027983212913774</v>
      </c>
      <c r="E210">
        <v>544</v>
      </c>
      <c r="F210">
        <v>529.19152099581049</v>
      </c>
      <c r="G210">
        <v>368</v>
      </c>
      <c r="H210">
        <f>(Table1[[#This Row],[xWins]]*3+Table1[[#This Row],[xDraws]])/Table1[[#This Row],[Matches]]</f>
        <v>1.4380204374886154</v>
      </c>
      <c r="I210">
        <f>Table1[[#This Row],[Wins]]*3+Table1[[#This Row],[Draws]]</f>
        <v>544</v>
      </c>
      <c r="J210">
        <f>Table1[[#This Row],[xWins]]*3+Table1[[#This Row],[xDraws]]</f>
        <v>529.19152099581049</v>
      </c>
      <c r="K210">
        <v>1.0706950958641219</v>
      </c>
      <c r="L210">
        <v>0.83933724665046949</v>
      </c>
      <c r="M210">
        <v>1.043708672082462</v>
      </c>
      <c r="N210">
        <v>154</v>
      </c>
      <c r="O210">
        <v>82</v>
      </c>
      <c r="P210">
        <v>132</v>
      </c>
      <c r="Q210">
        <v>143.83179730146401</v>
      </c>
      <c r="R210">
        <v>97.696129091418456</v>
      </c>
      <c r="S210">
        <v>126.47207360711749</v>
      </c>
      <c r="T210">
        <v>38</v>
      </c>
      <c r="U210">
        <v>37.393100854402348</v>
      </c>
      <c r="V210">
        <v>-10.704213110655701</v>
      </c>
      <c r="W210">
        <v>11.311112256253351</v>
      </c>
      <c r="X210">
        <v>0.97844952221439885</v>
      </c>
      <c r="Y210">
        <v>0.97537374569343582</v>
      </c>
      <c r="Z210">
        <f>Table1[[#This Row],[xGoalsF]]/Table1[[#This Row],[Matches]]</f>
        <v>1.3497397095398254</v>
      </c>
      <c r="AA210">
        <f>Table1[[#This Row],[xGoalsA]]/Table1[[#This Row],[Matches]]</f>
        <v>1.2481280224354712</v>
      </c>
      <c r="AB210">
        <v>486</v>
      </c>
      <c r="AC210">
        <v>496.7042131106557</v>
      </c>
      <c r="AD210">
        <v>448</v>
      </c>
      <c r="AE210">
        <v>459.31111225625341</v>
      </c>
      <c r="AF210">
        <f>Table1[[#This Row],[SHGoalsF]]/Table1[[#This Row],[xSHGoalsF]]</f>
        <v>1.0864170276884006</v>
      </c>
      <c r="AG210">
        <v>303</v>
      </c>
      <c r="AH210">
        <v>278.89842691871411</v>
      </c>
      <c r="AI210">
        <f>Table1[[#This Row],[SHGoalsA]]/Table1[[#This Row],[xSHGoalsA]]</f>
        <v>1.0204708963047706</v>
      </c>
      <c r="AJ210">
        <v>-263</v>
      </c>
      <c r="AK210">
        <v>-257.72415553677217</v>
      </c>
      <c r="AL210">
        <f>Table1[[#This Row],[HTGoalsF]]/Table1[[#This Row],[xHTGoalsF]]</f>
        <v>0.84019806452125678</v>
      </c>
      <c r="AM210">
        <v>183</v>
      </c>
      <c r="AN210">
        <v>217.80578619194159</v>
      </c>
      <c r="AO210">
        <f>Table1[[#This Row],[HTGoalsA]]/Table1[[#This Row],[xHTGoalsA]]</f>
        <v>0.91771810542999155</v>
      </c>
      <c r="AP210">
        <v>185</v>
      </c>
      <c r="AQ210">
        <v>201.58695671948121</v>
      </c>
      <c r="AR210">
        <v>1.099101347292373</v>
      </c>
      <c r="AS210">
        <v>4697</v>
      </c>
      <c r="AT210">
        <v>4273.4912586278078</v>
      </c>
      <c r="AU210">
        <v>1.096390668610095</v>
      </c>
      <c r="AV210">
        <v>4474</v>
      </c>
      <c r="AW210">
        <v>4080.6622384626189</v>
      </c>
      <c r="AX210">
        <v>0.84376665433326647</v>
      </c>
      <c r="AY210">
        <v>1540</v>
      </c>
      <c r="AZ210">
        <v>1825.149159534976</v>
      </c>
      <c r="BA210">
        <v>0.88060474734068062</v>
      </c>
      <c r="BB210">
        <v>1522</v>
      </c>
      <c r="BC210">
        <v>1728.3577048570939</v>
      </c>
      <c r="BD210">
        <v>0.89448826485319821</v>
      </c>
      <c r="BE210">
        <v>4283</v>
      </c>
      <c r="BF210">
        <v>4788.2126219989241</v>
      </c>
      <c r="BG210">
        <v>0.90394352474830442</v>
      </c>
      <c r="BH210">
        <v>4358</v>
      </c>
      <c r="BI210">
        <v>4821.0976467954106</v>
      </c>
      <c r="BJ210">
        <v>1.018202043240835</v>
      </c>
      <c r="BK210">
        <v>645</v>
      </c>
      <c r="BL210">
        <v>633.46955968289944</v>
      </c>
      <c r="BM210">
        <v>1.043575468170937</v>
      </c>
      <c r="BN210">
        <v>676</v>
      </c>
      <c r="BO210">
        <v>647.77298874686824</v>
      </c>
      <c r="BP210">
        <v>0.82022212388241666</v>
      </c>
      <c r="BQ210">
        <v>31</v>
      </c>
      <c r="BR210">
        <v>37.794640131462756</v>
      </c>
      <c r="BS210">
        <v>0.81686159585451967</v>
      </c>
      <c r="BT210">
        <v>32</v>
      </c>
      <c r="BU210">
        <v>39.174322997183843</v>
      </c>
    </row>
    <row r="211" spans="1:73" hidden="1" x14ac:dyDescent="0.45">
      <c r="A211" s="1">
        <v>610</v>
      </c>
      <c r="B211" s="21" t="s">
        <v>86</v>
      </c>
      <c r="C211" s="24" t="s">
        <v>530</v>
      </c>
      <c r="D211">
        <v>0.86248429780700064</v>
      </c>
      <c r="E211">
        <v>171</v>
      </c>
      <c r="F211">
        <v>198.26447905752471</v>
      </c>
      <c r="G211">
        <v>138</v>
      </c>
      <c r="H211">
        <f>(Table1[[#This Row],[xWins]]*3+Table1[[#This Row],[xDraws]])/Table1[[#This Row],[Matches]]</f>
        <v>1.4366991236052513</v>
      </c>
      <c r="I211">
        <f>Table1[[#This Row],[Wins]]*3+Table1[[#This Row],[Draws]]</f>
        <v>171</v>
      </c>
      <c r="J211">
        <f>Table1[[#This Row],[xWins]]*3+Table1[[#This Row],[xDraws]]</f>
        <v>198.26447905752468</v>
      </c>
      <c r="K211">
        <v>0.79167188660891041</v>
      </c>
      <c r="L211">
        <v>1.1506704880246219</v>
      </c>
      <c r="M211">
        <v>1.112563394450353</v>
      </c>
      <c r="N211">
        <v>42</v>
      </c>
      <c r="O211">
        <v>45</v>
      </c>
      <c r="P211">
        <v>51</v>
      </c>
      <c r="Q211">
        <v>53.052281772825147</v>
      </c>
      <c r="R211">
        <v>39.107633739049263</v>
      </c>
      <c r="S211">
        <v>45.840084488125598</v>
      </c>
      <c r="T211">
        <v>-15</v>
      </c>
      <c r="U211">
        <v>15.70837833253989</v>
      </c>
      <c r="V211">
        <v>-26.742899290266561</v>
      </c>
      <c r="W211">
        <v>-3.9654790422733299</v>
      </c>
      <c r="X211">
        <v>0.85445478767579663</v>
      </c>
      <c r="Y211">
        <v>1.023599192711544</v>
      </c>
      <c r="Z211">
        <f>Table1[[#This Row],[xGoalsF]]/Table1[[#This Row],[Matches]]</f>
        <v>1.3314702847120767</v>
      </c>
      <c r="AA211">
        <f>Table1[[#This Row],[xGoalsA]]/Table1[[#This Row],[Matches]]</f>
        <v>1.2176414562154108</v>
      </c>
      <c r="AB211">
        <v>157</v>
      </c>
      <c r="AC211">
        <v>183.74289929026659</v>
      </c>
      <c r="AD211">
        <v>172</v>
      </c>
      <c r="AE211">
        <v>168.0345209577267</v>
      </c>
      <c r="AF211">
        <f>Table1[[#This Row],[SHGoalsF]]/Table1[[#This Row],[xSHGoalsF]]</f>
        <v>0.80259666651324979</v>
      </c>
      <c r="AG211">
        <v>83</v>
      </c>
      <c r="AH211">
        <v>103.414334326331</v>
      </c>
      <c r="AI211">
        <f>Table1[[#This Row],[SHGoalsA]]/Table1[[#This Row],[xSHGoalsA]]</f>
        <v>1.0895391903811735</v>
      </c>
      <c r="AJ211">
        <v>-103</v>
      </c>
      <c r="AK211">
        <v>-94.535378726455548</v>
      </c>
      <c r="AL211">
        <f>Table1[[#This Row],[HTGoalsF]]/Table1[[#This Row],[xHTGoalsF]]</f>
        <v>0.92121650664646104</v>
      </c>
      <c r="AM211">
        <v>74</v>
      </c>
      <c r="AN211">
        <v>80.328564963935534</v>
      </c>
      <c r="AO211">
        <f>Table1[[#This Row],[HTGoalsA]]/Table1[[#This Row],[xHTGoalsA]]</f>
        <v>0.9387864661452211</v>
      </c>
      <c r="AP211">
        <v>69</v>
      </c>
      <c r="AQ211">
        <v>73.499142231271122</v>
      </c>
      <c r="AR211">
        <v>0.95459511385634055</v>
      </c>
      <c r="AS211">
        <v>1514</v>
      </c>
      <c r="AT211">
        <v>1586.012727305711</v>
      </c>
      <c r="AU211">
        <v>0.98817929869310506</v>
      </c>
      <c r="AV211">
        <v>1494</v>
      </c>
      <c r="AW211">
        <v>1511.8713799973921</v>
      </c>
      <c r="AX211">
        <v>0.6861510404617609</v>
      </c>
      <c r="AY211">
        <v>467</v>
      </c>
      <c r="AZ211">
        <v>680.60816418163813</v>
      </c>
      <c r="BA211">
        <v>0.76684849432071722</v>
      </c>
      <c r="BB211">
        <v>493</v>
      </c>
      <c r="BC211">
        <v>642.89100604768714</v>
      </c>
      <c r="BD211">
        <v>0.93520889719244149</v>
      </c>
      <c r="BE211">
        <v>1684</v>
      </c>
      <c r="BF211">
        <v>1800.6672146249659</v>
      </c>
      <c r="BG211">
        <v>0.93307963668662541</v>
      </c>
      <c r="BH211">
        <v>1692</v>
      </c>
      <c r="BI211">
        <v>1813.350043741505</v>
      </c>
      <c r="BJ211">
        <v>0.8673505939413173</v>
      </c>
      <c r="BK211">
        <v>206</v>
      </c>
      <c r="BL211">
        <v>237.5048814619679</v>
      </c>
      <c r="BM211">
        <v>0.82364327744950927</v>
      </c>
      <c r="BN211">
        <v>201</v>
      </c>
      <c r="BO211">
        <v>244.03768658492041</v>
      </c>
      <c r="BP211">
        <v>0.70164284121644027</v>
      </c>
      <c r="BQ211">
        <v>10</v>
      </c>
      <c r="BR211">
        <v>14.252265415639339</v>
      </c>
      <c r="BS211">
        <v>0.39772091889310252</v>
      </c>
      <c r="BT211">
        <v>6</v>
      </c>
      <c r="BU211">
        <v>15.085955289197781</v>
      </c>
    </row>
    <row r="212" spans="1:73" hidden="1" x14ac:dyDescent="0.45">
      <c r="A212" s="1">
        <v>604</v>
      </c>
      <c r="B212" s="21" t="s">
        <v>83</v>
      </c>
      <c r="C212" s="24" t="s">
        <v>530</v>
      </c>
      <c r="D212">
        <v>1.1044780149346749</v>
      </c>
      <c r="E212">
        <v>510</v>
      </c>
      <c r="F212">
        <v>461.75658827411269</v>
      </c>
      <c r="G212">
        <v>322</v>
      </c>
      <c r="H212">
        <f>(Table1[[#This Row],[xWins]]*3+Table1[[#This Row],[xDraws]])/Table1[[#This Row],[Matches]]</f>
        <v>1.4340266716587351</v>
      </c>
      <c r="I212">
        <f>Table1[[#This Row],[Wins]]*3+Table1[[#This Row],[Draws]]</f>
        <v>510</v>
      </c>
      <c r="J212">
        <f>Table1[[#This Row],[xWins]]*3+Table1[[#This Row],[xDraws]]</f>
        <v>461.75658827411269</v>
      </c>
      <c r="K212">
        <v>1.118258406140868</v>
      </c>
      <c r="L212">
        <v>1.0466454982900919</v>
      </c>
      <c r="M212">
        <v>0.82686943151919523</v>
      </c>
      <c r="N212">
        <v>139</v>
      </c>
      <c r="O212">
        <v>93</v>
      </c>
      <c r="P212">
        <v>90</v>
      </c>
      <c r="Q212">
        <v>124.3004293432426</v>
      </c>
      <c r="R212">
        <v>88.855300244384935</v>
      </c>
      <c r="S212">
        <v>108.8442704123725</v>
      </c>
      <c r="T212">
        <v>84</v>
      </c>
      <c r="U212">
        <v>32.773851945834963</v>
      </c>
      <c r="V212">
        <v>19.742947680794028</v>
      </c>
      <c r="W212">
        <v>31.483200373371009</v>
      </c>
      <c r="X212">
        <v>1.046100694837077</v>
      </c>
      <c r="Y212">
        <v>0.92039307777511636</v>
      </c>
      <c r="Z212">
        <f>Table1[[#This Row],[xGoalsF]]/Table1[[#This Row],[Matches]]</f>
        <v>1.3299908457118199</v>
      </c>
      <c r="AA212">
        <f>Table1[[#This Row],[xGoalsA]]/Table1[[#This Row],[Matches]]</f>
        <v>1.2282086968117112</v>
      </c>
      <c r="AB212">
        <v>448</v>
      </c>
      <c r="AC212">
        <v>428.25705231920603</v>
      </c>
      <c r="AD212">
        <v>364</v>
      </c>
      <c r="AE212">
        <v>395.48320037337101</v>
      </c>
      <c r="AF212">
        <f>Table1[[#This Row],[SHGoalsF]]/Table1[[#This Row],[xSHGoalsF]]</f>
        <v>1.0565774880316749</v>
      </c>
      <c r="AG212">
        <v>254</v>
      </c>
      <c r="AH212">
        <v>240.3988376405625</v>
      </c>
      <c r="AI212">
        <f>Table1[[#This Row],[SHGoalsA]]/Table1[[#This Row],[xSHGoalsA]]</f>
        <v>0.95516223595841288</v>
      </c>
      <c r="AJ212">
        <v>-212</v>
      </c>
      <c r="AK212">
        <v>-221.95182349025609</v>
      </c>
      <c r="AL212">
        <f>Table1[[#This Row],[HTGoalsF]]/Table1[[#This Row],[xHTGoalsF]]</f>
        <v>1.0326937277236607</v>
      </c>
      <c r="AM212">
        <v>194</v>
      </c>
      <c r="AN212">
        <v>187.85821467864341</v>
      </c>
      <c r="AO212">
        <f>Table1[[#This Row],[HTGoalsA]]/Table1[[#This Row],[xHTGoalsA]]</f>
        <v>0.87592228408573214</v>
      </c>
      <c r="AP212">
        <v>152</v>
      </c>
      <c r="AQ212">
        <v>173.53137688311489</v>
      </c>
      <c r="AR212">
        <v>1.0913626853225791</v>
      </c>
      <c r="AS212">
        <v>4040</v>
      </c>
      <c r="AT212">
        <v>3701.794146284084</v>
      </c>
      <c r="AU212">
        <v>1.109622095265212</v>
      </c>
      <c r="AV212">
        <v>3931</v>
      </c>
      <c r="AW212">
        <v>3542.6475525079072</v>
      </c>
      <c r="AX212">
        <v>0.92954782723036333</v>
      </c>
      <c r="AY212">
        <v>1475</v>
      </c>
      <c r="AZ212">
        <v>1586.7930156911241</v>
      </c>
      <c r="BA212">
        <v>0.8621539138303419</v>
      </c>
      <c r="BB212">
        <v>1298</v>
      </c>
      <c r="BC212">
        <v>1505.5316448466831</v>
      </c>
      <c r="BD212">
        <v>0.93117567760890796</v>
      </c>
      <c r="BE212">
        <v>3909</v>
      </c>
      <c r="BF212">
        <v>4197.9189255002993</v>
      </c>
      <c r="BG212">
        <v>0.87408318949397057</v>
      </c>
      <c r="BH212">
        <v>3694</v>
      </c>
      <c r="BI212">
        <v>4226.1423676830491</v>
      </c>
      <c r="BJ212">
        <v>0.91761085761835048</v>
      </c>
      <c r="BK212">
        <v>507</v>
      </c>
      <c r="BL212">
        <v>552.52179700217721</v>
      </c>
      <c r="BM212">
        <v>0.85046164963271775</v>
      </c>
      <c r="BN212">
        <v>483</v>
      </c>
      <c r="BO212">
        <v>567.92684327222685</v>
      </c>
      <c r="BP212">
        <v>0.63278810284770837</v>
      </c>
      <c r="BQ212">
        <v>21</v>
      </c>
      <c r="BR212">
        <v>33.186464640366381</v>
      </c>
      <c r="BS212">
        <v>0.6036117022114057</v>
      </c>
      <c r="BT212">
        <v>21</v>
      </c>
      <c r="BU212">
        <v>34.790577987576967</v>
      </c>
    </row>
    <row r="213" spans="1:73" hidden="1" x14ac:dyDescent="0.45">
      <c r="A213" s="1">
        <v>626</v>
      </c>
      <c r="B213" s="21" t="s">
        <v>536</v>
      </c>
      <c r="C213" s="24" t="s">
        <v>535</v>
      </c>
      <c r="D213">
        <v>0.93470135402052734</v>
      </c>
      <c r="E213">
        <v>155</v>
      </c>
      <c r="F213">
        <v>165.82836788807731</v>
      </c>
      <c r="G213">
        <v>116</v>
      </c>
      <c r="H213">
        <f>(Table1[[#This Row],[xWins]]*3+Table1[[#This Row],[xDraws]])/Table1[[#This Row],[Matches]]</f>
        <v>1.4295548955868733</v>
      </c>
      <c r="I213">
        <f>Table1[[#This Row],[Wins]]*3+Table1[[#This Row],[Draws]]</f>
        <v>155</v>
      </c>
      <c r="J213">
        <f>Table1[[#This Row],[xWins]]*3+Table1[[#This Row],[xDraws]]</f>
        <v>165.82836788807731</v>
      </c>
      <c r="K213">
        <v>0.95735488114742595</v>
      </c>
      <c r="L213">
        <v>0.84756335307102892</v>
      </c>
      <c r="M213">
        <v>1.186915763567185</v>
      </c>
      <c r="N213">
        <v>42</v>
      </c>
      <c r="O213">
        <v>29</v>
      </c>
      <c r="P213">
        <v>45</v>
      </c>
      <c r="Q213">
        <v>43.870878842401069</v>
      </c>
      <c r="R213">
        <v>34.215731360874088</v>
      </c>
      <c r="S213">
        <v>37.913389796724857</v>
      </c>
      <c r="T213">
        <v>-2</v>
      </c>
      <c r="U213">
        <v>11.99907642940917</v>
      </c>
      <c r="V213">
        <v>0.90698420414770453</v>
      </c>
      <c r="W213">
        <v>-14.90606063355688</v>
      </c>
      <c r="X213">
        <v>1.0059243996170091</v>
      </c>
      <c r="Y213">
        <v>1.1056463566081569</v>
      </c>
      <c r="Z213">
        <f>Table1[[#This Row],[xGoalsF]]/Table1[[#This Row],[Matches]]</f>
        <v>1.3197673775504508</v>
      </c>
      <c r="AA213">
        <f>Table1[[#This Row],[xGoalsA]]/Table1[[#This Row],[Matches]]</f>
        <v>1.2163270635038197</v>
      </c>
      <c r="AB213">
        <v>154</v>
      </c>
      <c r="AC213">
        <v>153.0930157958523</v>
      </c>
      <c r="AD213">
        <v>156</v>
      </c>
      <c r="AE213">
        <v>141.0939393664431</v>
      </c>
      <c r="AF213">
        <f>Table1[[#This Row],[SHGoalsF]]/Table1[[#This Row],[xSHGoalsF]]</f>
        <v>0.98981587930610249</v>
      </c>
      <c r="AG213">
        <v>85</v>
      </c>
      <c r="AH213">
        <v>85.874556851510746</v>
      </c>
      <c r="AI213">
        <f>Table1[[#This Row],[SHGoalsA]]/Table1[[#This Row],[xSHGoalsA]]</f>
        <v>1.0225939033898912</v>
      </c>
      <c r="AJ213">
        <v>-81</v>
      </c>
      <c r="AK213">
        <v>-79.210329468507098</v>
      </c>
      <c r="AL213">
        <f>Table1[[#This Row],[HTGoalsF]]/Table1[[#This Row],[xHTGoalsF]]</f>
        <v>1.0265037473878063</v>
      </c>
      <c r="AM213">
        <v>69</v>
      </c>
      <c r="AN213">
        <v>67.218458944341549</v>
      </c>
      <c r="AO213">
        <f>Table1[[#This Row],[HTGoalsA]]/Table1[[#This Row],[xHTGoalsA]]</f>
        <v>1.2119525690840709</v>
      </c>
      <c r="AP213">
        <v>75</v>
      </c>
      <c r="AQ213">
        <v>61.883609897936019</v>
      </c>
      <c r="AR213">
        <v>1.009901636685417</v>
      </c>
      <c r="AS213">
        <v>1341</v>
      </c>
      <c r="AT213">
        <v>1327.8520910227221</v>
      </c>
      <c r="AU213">
        <v>1.0322583607078339</v>
      </c>
      <c r="AV213">
        <v>1312</v>
      </c>
      <c r="AW213">
        <v>1270.999635304812</v>
      </c>
      <c r="AX213">
        <v>0.87378225666461262</v>
      </c>
      <c r="AY213">
        <v>500</v>
      </c>
      <c r="AZ213">
        <v>572.22494069471247</v>
      </c>
      <c r="BA213">
        <v>0.93584805126047488</v>
      </c>
      <c r="BB213">
        <v>508</v>
      </c>
      <c r="BC213">
        <v>542.82316377726602</v>
      </c>
      <c r="BD213">
        <v>1.2152708977671369</v>
      </c>
      <c r="BE213">
        <v>1842</v>
      </c>
      <c r="BF213">
        <v>1515.711437988333</v>
      </c>
      <c r="BG213">
        <v>1.1716308349591289</v>
      </c>
      <c r="BH213">
        <v>1790</v>
      </c>
      <c r="BI213">
        <v>1527.7849870368441</v>
      </c>
      <c r="BJ213">
        <v>1.233398968828183</v>
      </c>
      <c r="BK213">
        <v>245</v>
      </c>
      <c r="BL213">
        <v>198.63807753363659</v>
      </c>
      <c r="BM213">
        <v>1.357341853261375</v>
      </c>
      <c r="BN213">
        <v>278</v>
      </c>
      <c r="BO213">
        <v>204.8120739311405</v>
      </c>
      <c r="BP213">
        <v>1.8128678870835659</v>
      </c>
      <c r="BQ213">
        <v>22</v>
      </c>
      <c r="BR213">
        <v>12.13546787206446</v>
      </c>
      <c r="BS213">
        <v>1.0289127774959801</v>
      </c>
      <c r="BT213">
        <v>13</v>
      </c>
      <c r="BU213">
        <v>12.634695850155079</v>
      </c>
    </row>
    <row r="214" spans="1:73" hidden="1" x14ac:dyDescent="0.45">
      <c r="A214" s="1">
        <v>97</v>
      </c>
      <c r="B214" s="20" t="s">
        <v>165</v>
      </c>
      <c r="C214" s="25" t="s">
        <v>160</v>
      </c>
      <c r="D214">
        <v>1.027462089362748</v>
      </c>
      <c r="E214">
        <v>473</v>
      </c>
      <c r="F214">
        <v>460.35761795684732</v>
      </c>
      <c r="G214">
        <v>304</v>
      </c>
      <c r="H214">
        <f>(Table1[[#This Row],[xWins]]*3+Table1[[#This Row],[xDraws]])/Table1[[#This Row],[Matches]]</f>
        <v>1.5143342695948927</v>
      </c>
      <c r="I214">
        <f>Table1[[#This Row],[Wins]]*3+Table1[[#This Row],[Draws]]</f>
        <v>473</v>
      </c>
      <c r="J214">
        <f>Table1[[#This Row],[xWins]]*3+Table1[[#This Row],[xDraws]]</f>
        <v>460.35761795684738</v>
      </c>
      <c r="K214">
        <v>1.026300098666886</v>
      </c>
      <c r="L214">
        <v>1.0332087948116371</v>
      </c>
      <c r="M214">
        <v>0.94007443687838244</v>
      </c>
      <c r="N214">
        <v>131</v>
      </c>
      <c r="O214">
        <v>80</v>
      </c>
      <c r="P214">
        <v>93</v>
      </c>
      <c r="Q214">
        <v>127.6429771079265</v>
      </c>
      <c r="R214">
        <v>77.428686633067912</v>
      </c>
      <c r="S214">
        <v>98.928336259005647</v>
      </c>
      <c r="T214">
        <v>93</v>
      </c>
      <c r="U214">
        <v>58.872631633626952</v>
      </c>
      <c r="V214">
        <v>2.5578269439769201</v>
      </c>
      <c r="W214">
        <v>31.569541422396131</v>
      </c>
      <c r="X214">
        <v>1.005887611982935</v>
      </c>
      <c r="Y214">
        <v>0.91594222123862157</v>
      </c>
      <c r="Z214">
        <f>Table1[[#This Row],[xGoalsF]]/Table1[[#This Row],[Matches]]</f>
        <v>1.4290860955790232</v>
      </c>
      <c r="AA214">
        <f>Table1[[#This Row],[xGoalsA]]/Table1[[#This Row],[Matches]]</f>
        <v>1.2354261230999872</v>
      </c>
      <c r="AB214">
        <v>437</v>
      </c>
      <c r="AC214">
        <v>434.44217305602308</v>
      </c>
      <c r="AD214">
        <v>344</v>
      </c>
      <c r="AE214">
        <v>375.56954142239613</v>
      </c>
      <c r="AF214">
        <f>Table1[[#This Row],[SHGoalsF]]/Table1[[#This Row],[xSHGoalsF]]</f>
        <v>1.0197392368460809</v>
      </c>
      <c r="AG214">
        <v>249</v>
      </c>
      <c r="AH214">
        <v>244.18007173100861</v>
      </c>
      <c r="AI214">
        <f>Table1[[#This Row],[SHGoalsA]]/Table1[[#This Row],[xSHGoalsA]]</f>
        <v>0.97407686473610833</v>
      </c>
      <c r="AJ214">
        <v>-205</v>
      </c>
      <c r="AK214">
        <v>-210.45567082176569</v>
      </c>
      <c r="AL214">
        <f>Table1[[#This Row],[HTGoalsF]]/Table1[[#This Row],[xHTGoalsF]]</f>
        <v>0.98811060474334678</v>
      </c>
      <c r="AM214">
        <v>188</v>
      </c>
      <c r="AN214">
        <v>190.2621013250145</v>
      </c>
      <c r="AO214">
        <f>Table1[[#This Row],[HTGoalsA]]/Table1[[#This Row],[xHTGoalsA]]</f>
        <v>0.84184326546499855</v>
      </c>
      <c r="AP214">
        <v>139</v>
      </c>
      <c r="AQ214">
        <v>165.11387060063049</v>
      </c>
      <c r="AR214">
        <v>0.98234872667544937</v>
      </c>
      <c r="AS214">
        <v>3576</v>
      </c>
      <c r="AT214">
        <v>3640.2551384193398</v>
      </c>
      <c r="AU214">
        <v>1.1275815438625749</v>
      </c>
      <c r="AV214">
        <v>3778</v>
      </c>
      <c r="AW214">
        <v>3350.5337335145732</v>
      </c>
      <c r="AX214">
        <v>0.84737890440432795</v>
      </c>
      <c r="AY214">
        <v>1316</v>
      </c>
      <c r="AZ214">
        <v>1553.024264776916</v>
      </c>
      <c r="BA214">
        <v>0.85739921969458965</v>
      </c>
      <c r="BB214">
        <v>1207</v>
      </c>
      <c r="BC214">
        <v>1407.7456245294229</v>
      </c>
      <c r="BD214">
        <v>1.050244598477365</v>
      </c>
      <c r="BE214">
        <v>4126</v>
      </c>
      <c r="BF214">
        <v>3928.6086364850971</v>
      </c>
      <c r="BG214">
        <v>0.97949186687627732</v>
      </c>
      <c r="BH214">
        <v>3890</v>
      </c>
      <c r="BI214">
        <v>3971.446963011238</v>
      </c>
      <c r="BJ214">
        <v>1.4214683916828019</v>
      </c>
      <c r="BK214">
        <v>729</v>
      </c>
      <c r="BL214">
        <v>512.84995450160864</v>
      </c>
      <c r="BM214">
        <v>1.3027435917260859</v>
      </c>
      <c r="BN214">
        <v>706</v>
      </c>
      <c r="BO214">
        <v>541.93319735664693</v>
      </c>
      <c r="BP214">
        <v>0.97667653076327998</v>
      </c>
      <c r="BQ214">
        <v>29</v>
      </c>
      <c r="BR214">
        <v>29.692532877119799</v>
      </c>
      <c r="BS214">
        <v>0.8279562989960022</v>
      </c>
      <c r="BT214">
        <v>27</v>
      </c>
      <c r="BU214">
        <v>32.610416797046881</v>
      </c>
    </row>
    <row r="215" spans="1:73" hidden="1" x14ac:dyDescent="0.45">
      <c r="A215" s="1">
        <v>325</v>
      </c>
      <c r="B215" s="21" t="s">
        <v>187</v>
      </c>
      <c r="C215" s="24" t="s">
        <v>357</v>
      </c>
      <c r="D215">
        <v>0.97279226533509833</v>
      </c>
      <c r="E215">
        <v>232</v>
      </c>
      <c r="F215">
        <v>238.48873831257569</v>
      </c>
      <c r="G215">
        <v>167</v>
      </c>
      <c r="H215">
        <f>(Table1[[#This Row],[xWins]]*3+Table1[[#This Row],[xDraws]])/Table1[[#This Row],[Matches]]</f>
        <v>1.4280762773208127</v>
      </c>
      <c r="I215">
        <f>Table1[[#This Row],[Wins]]*3+Table1[[#This Row],[Draws]]</f>
        <v>232</v>
      </c>
      <c r="J215">
        <f>Table1[[#This Row],[xWins]]*3+Table1[[#This Row],[xDraws]]</f>
        <v>238.48873831257572</v>
      </c>
      <c r="K215">
        <v>0.98339825634114164</v>
      </c>
      <c r="L215">
        <v>0.93214239238255892</v>
      </c>
      <c r="M215">
        <v>1.080494426756452</v>
      </c>
      <c r="N215">
        <v>62</v>
      </c>
      <c r="O215">
        <v>46</v>
      </c>
      <c r="P215">
        <v>59</v>
      </c>
      <c r="Q215">
        <v>63.046684901271732</v>
      </c>
      <c r="R215">
        <v>49.348683608760517</v>
      </c>
      <c r="S215">
        <v>54.604631489967758</v>
      </c>
      <c r="T215">
        <v>7</v>
      </c>
      <c r="U215">
        <v>18.344322953866051</v>
      </c>
      <c r="V215">
        <v>-25.115562211647809</v>
      </c>
      <c r="W215">
        <v>13.77123925778176</v>
      </c>
      <c r="X215">
        <v>0.88743249479019692</v>
      </c>
      <c r="Y215">
        <v>0.93274817641531449</v>
      </c>
      <c r="Z215">
        <f>Table1[[#This Row],[xGoalsF]]/Table1[[#This Row],[Matches]]</f>
        <v>1.3360213306086695</v>
      </c>
      <c r="AA215">
        <f>Table1[[#This Row],[xGoalsA]]/Table1[[#This Row],[Matches]]</f>
        <v>1.2261750853759388</v>
      </c>
      <c r="AB215">
        <v>198</v>
      </c>
      <c r="AC215">
        <v>223.11556221164781</v>
      </c>
      <c r="AD215">
        <v>191</v>
      </c>
      <c r="AE215">
        <v>204.77123925778179</v>
      </c>
      <c r="AF215">
        <f>Table1[[#This Row],[SHGoalsF]]/Table1[[#This Row],[xSHGoalsF]]</f>
        <v>0.87038787383524874</v>
      </c>
      <c r="AG215">
        <v>109</v>
      </c>
      <c r="AH215">
        <v>125.23152410166971</v>
      </c>
      <c r="AI215">
        <f>Table1[[#This Row],[SHGoalsA]]/Table1[[#This Row],[xSHGoalsA]]</f>
        <v>0.98435282207526731</v>
      </c>
      <c r="AJ215">
        <v>-113</v>
      </c>
      <c r="AK215">
        <v>-114.7962371477405</v>
      </c>
      <c r="AL215">
        <f>Table1[[#This Row],[HTGoalsF]]/Table1[[#This Row],[xHTGoalsF]]</f>
        <v>0.90923915398753385</v>
      </c>
      <c r="AM215">
        <v>89</v>
      </c>
      <c r="AN215">
        <v>97.884038109978093</v>
      </c>
      <c r="AO215">
        <f>Table1[[#This Row],[HTGoalsA]]/Table1[[#This Row],[xHTGoalsA]]</f>
        <v>0.86690745396820812</v>
      </c>
      <c r="AP215">
        <v>78</v>
      </c>
      <c r="AQ215">
        <v>89.975002110041231</v>
      </c>
      <c r="AR215">
        <v>1.0360050241428489</v>
      </c>
      <c r="AS215">
        <v>1992</v>
      </c>
      <c r="AT215">
        <v>1922.770598190973</v>
      </c>
      <c r="AU215">
        <v>1.030780632502925</v>
      </c>
      <c r="AV215">
        <v>1892</v>
      </c>
      <c r="AW215">
        <v>1835.502084867345</v>
      </c>
      <c r="AX215">
        <v>0.81711731312954206</v>
      </c>
      <c r="AY215">
        <v>676</v>
      </c>
      <c r="AZ215">
        <v>827.29858875579839</v>
      </c>
      <c r="BA215">
        <v>0.86673584889553623</v>
      </c>
      <c r="BB215">
        <v>678</v>
      </c>
      <c r="BC215">
        <v>782.24524907324599</v>
      </c>
      <c r="BD215">
        <v>1.040117138667763</v>
      </c>
      <c r="BE215">
        <v>2263</v>
      </c>
      <c r="BF215">
        <v>2175.7164802596858</v>
      </c>
      <c r="BG215">
        <v>1.0996934739317139</v>
      </c>
      <c r="BH215">
        <v>2409</v>
      </c>
      <c r="BI215">
        <v>2190.6104356399851</v>
      </c>
      <c r="BJ215">
        <v>1.3535128374447181</v>
      </c>
      <c r="BK215">
        <v>387</v>
      </c>
      <c r="BL215">
        <v>285.92266677766662</v>
      </c>
      <c r="BM215">
        <v>1.2854073170172</v>
      </c>
      <c r="BN215">
        <v>378</v>
      </c>
      <c r="BO215">
        <v>294.07021027167679</v>
      </c>
      <c r="BP215">
        <v>1.1566487497110569</v>
      </c>
      <c r="BQ215">
        <v>20</v>
      </c>
      <c r="BR215">
        <v>17.291334128010959</v>
      </c>
      <c r="BS215">
        <v>1.4348581093480299</v>
      </c>
      <c r="BT215">
        <v>26</v>
      </c>
      <c r="BU215">
        <v>18.120258603001421</v>
      </c>
    </row>
    <row r="216" spans="1:73" hidden="1" x14ac:dyDescent="0.45">
      <c r="A216" s="1">
        <v>126</v>
      </c>
      <c r="B216" s="21" t="s">
        <v>195</v>
      </c>
      <c r="C216" t="s">
        <v>193</v>
      </c>
      <c r="D216">
        <v>1.0173582749997021</v>
      </c>
      <c r="E216">
        <v>267</v>
      </c>
      <c r="F216">
        <v>262.44441762669919</v>
      </c>
      <c r="G216">
        <v>184</v>
      </c>
      <c r="H216">
        <f>(Table1[[#This Row],[xWins]]*3+Table1[[#This Row],[xDraws]])/Table1[[#This Row],[Matches]]</f>
        <v>1.4263283566668434</v>
      </c>
      <c r="I216">
        <f>Table1[[#This Row],[Wins]]*3+Table1[[#This Row],[Draws]]</f>
        <v>267</v>
      </c>
      <c r="J216">
        <f>Table1[[#This Row],[xWins]]*3+Table1[[#This Row],[xDraws]]</f>
        <v>262.44441762669919</v>
      </c>
      <c r="K216">
        <v>0.99030790142968039</v>
      </c>
      <c r="L216">
        <v>1.140207607434661</v>
      </c>
      <c r="M216">
        <v>0.90845639022657898</v>
      </c>
      <c r="N216">
        <v>71</v>
      </c>
      <c r="O216">
        <v>54</v>
      </c>
      <c r="P216">
        <v>59</v>
      </c>
      <c r="Q216">
        <v>71.694873783698227</v>
      </c>
      <c r="R216">
        <v>47.359796275604509</v>
      </c>
      <c r="S216">
        <v>64.945329940697263</v>
      </c>
      <c r="T216">
        <v>12</v>
      </c>
      <c r="U216">
        <v>13.976302963579601</v>
      </c>
      <c r="V216">
        <v>10.19578056971204</v>
      </c>
      <c r="W216">
        <v>-12.172083533291641</v>
      </c>
      <c r="X216">
        <v>1.0416487125648399</v>
      </c>
      <c r="Y216">
        <v>1.0527322852435279</v>
      </c>
      <c r="Z216">
        <f>Table1[[#This Row],[xGoalsF]]/Table1[[#This Row],[Matches]]</f>
        <v>1.3304577142950433</v>
      </c>
      <c r="AA216">
        <f>Table1[[#This Row],[xGoalsA]]/Table1[[#This Row],[Matches]]</f>
        <v>1.2544995460147195</v>
      </c>
      <c r="AB216">
        <v>255</v>
      </c>
      <c r="AC216">
        <v>244.80421943028799</v>
      </c>
      <c r="AD216">
        <v>243</v>
      </c>
      <c r="AE216">
        <v>230.82791646670839</v>
      </c>
      <c r="AF216">
        <f>Table1[[#This Row],[SHGoalsF]]/Table1[[#This Row],[xSHGoalsF]]</f>
        <v>1.0105790131405268</v>
      </c>
      <c r="AG216">
        <v>139</v>
      </c>
      <c r="AH216">
        <v>137.54491058352431</v>
      </c>
      <c r="AI216">
        <f>Table1[[#This Row],[SHGoalsA]]/Table1[[#This Row],[xSHGoalsA]]</f>
        <v>1.0409203631628732</v>
      </c>
      <c r="AJ216">
        <v>-135</v>
      </c>
      <c r="AK216">
        <v>-129.69291866843469</v>
      </c>
      <c r="AL216">
        <f>Table1[[#This Row],[HTGoalsF]]/Table1[[#This Row],[xHTGoalsF]]</f>
        <v>1.0814912127181773</v>
      </c>
      <c r="AM216">
        <v>116</v>
      </c>
      <c r="AN216">
        <v>107.2593088467637</v>
      </c>
      <c r="AO216">
        <f>Table1[[#This Row],[HTGoalsA]]/Table1[[#This Row],[xHTGoalsA]]</f>
        <v>1.0678795901634308</v>
      </c>
      <c r="AP216">
        <v>108</v>
      </c>
      <c r="AQ216">
        <v>101.1349977982737</v>
      </c>
      <c r="AR216">
        <v>0.74453211109073214</v>
      </c>
      <c r="AS216">
        <v>1575</v>
      </c>
      <c r="AT216">
        <v>2115.4225271662772</v>
      </c>
      <c r="AU216">
        <v>0.84080331222154803</v>
      </c>
      <c r="AV216">
        <v>1721</v>
      </c>
      <c r="AW216">
        <v>2046.8520699006519</v>
      </c>
      <c r="AX216">
        <v>0.85103339147090529</v>
      </c>
      <c r="AY216">
        <v>768</v>
      </c>
      <c r="AZ216">
        <v>902.432275509904</v>
      </c>
      <c r="BA216">
        <v>0.9553047698722682</v>
      </c>
      <c r="BB216">
        <v>830</v>
      </c>
      <c r="BC216">
        <v>868.83267641485509</v>
      </c>
      <c r="BD216">
        <v>0.65992461577499828</v>
      </c>
      <c r="BE216">
        <v>1582</v>
      </c>
      <c r="BF216">
        <v>2397.243506581643</v>
      </c>
      <c r="BG216">
        <v>0.80993148065882314</v>
      </c>
      <c r="BH216">
        <v>1951</v>
      </c>
      <c r="BI216">
        <v>2408.8457438560072</v>
      </c>
      <c r="BJ216">
        <v>0.65935636723537183</v>
      </c>
      <c r="BK216">
        <v>209</v>
      </c>
      <c r="BL216">
        <v>316.97578181631911</v>
      </c>
      <c r="BM216">
        <v>0.67071666803962493</v>
      </c>
      <c r="BN216">
        <v>217</v>
      </c>
      <c r="BO216">
        <v>323.5345270816797</v>
      </c>
      <c r="BP216">
        <v>0.84073047282998015</v>
      </c>
      <c r="BQ216">
        <v>16</v>
      </c>
      <c r="BR216">
        <v>19.03106942959074</v>
      </c>
      <c r="BS216">
        <v>0.71428306606643821</v>
      </c>
      <c r="BT216">
        <v>14</v>
      </c>
      <c r="BU216">
        <v>19.600072667406351</v>
      </c>
    </row>
    <row r="217" spans="1:73" hidden="1" x14ac:dyDescent="0.45">
      <c r="A217" s="1">
        <v>400</v>
      </c>
      <c r="B217" s="21" t="s">
        <v>425</v>
      </c>
      <c r="C217" t="s">
        <v>396</v>
      </c>
      <c r="D217">
        <v>1.045316196071985</v>
      </c>
      <c r="E217">
        <v>411</v>
      </c>
      <c r="F217">
        <v>393.18246626659652</v>
      </c>
      <c r="G217">
        <v>276</v>
      </c>
      <c r="H217">
        <f>(Table1[[#This Row],[xWins]]*3+Table1[[#This Row],[xDraws]])/Table1[[#This Row],[Matches]]</f>
        <v>1.4245741531398424</v>
      </c>
      <c r="I217">
        <f>Table1[[#This Row],[Wins]]*3+Table1[[#This Row],[Draws]]</f>
        <v>411</v>
      </c>
      <c r="J217">
        <f>Table1[[#This Row],[xWins]]*3+Table1[[#This Row],[xDraws]]</f>
        <v>393.18246626659646</v>
      </c>
      <c r="K217">
        <v>1.058481948727878</v>
      </c>
      <c r="L217">
        <v>0.99014179316850304</v>
      </c>
      <c r="M217">
        <v>0.94238371854549341</v>
      </c>
      <c r="N217">
        <v>112</v>
      </c>
      <c r="O217">
        <v>75</v>
      </c>
      <c r="P217">
        <v>89</v>
      </c>
      <c r="Q217">
        <v>105.8119131220005</v>
      </c>
      <c r="R217">
        <v>75.746726900594979</v>
      </c>
      <c r="S217">
        <v>94.441359977404517</v>
      </c>
      <c r="T217">
        <v>29</v>
      </c>
      <c r="U217">
        <v>23.406458730481521</v>
      </c>
      <c r="V217">
        <v>-18.543699872151141</v>
      </c>
      <c r="W217">
        <v>24.13724114166962</v>
      </c>
      <c r="X217">
        <v>0.94899182717601083</v>
      </c>
      <c r="Y217">
        <v>0.9290367586311542</v>
      </c>
      <c r="Z217">
        <f>Table1[[#This Row],[xGoalsF]]/Table1[[#This Row],[Matches]]</f>
        <v>1.317187318377359</v>
      </c>
      <c r="AA217">
        <f>Table1[[#This Row],[xGoalsA]]/Table1[[#This Row],[Matches]]</f>
        <v>1.2323813084843103</v>
      </c>
      <c r="AB217">
        <v>345</v>
      </c>
      <c r="AC217">
        <v>363.54369987215108</v>
      </c>
      <c r="AD217">
        <v>316</v>
      </c>
      <c r="AE217">
        <v>340.13724114166962</v>
      </c>
      <c r="AF217">
        <f>Table1[[#This Row],[SHGoalsF]]/Table1[[#This Row],[xSHGoalsF]]</f>
        <v>0.92939302893317255</v>
      </c>
      <c r="AG217">
        <v>190</v>
      </c>
      <c r="AH217">
        <v>204.43450088935609</v>
      </c>
      <c r="AI217">
        <f>Table1[[#This Row],[SHGoalsA]]/Table1[[#This Row],[xSHGoalsA]]</f>
        <v>0.95868110430859033</v>
      </c>
      <c r="AJ217">
        <v>-183</v>
      </c>
      <c r="AK217">
        <v>-190.8872503875846</v>
      </c>
      <c r="AL217">
        <f>Table1[[#This Row],[HTGoalsF]]/Table1[[#This Row],[xHTGoalsF]]</f>
        <v>0.97417371837036626</v>
      </c>
      <c r="AM217">
        <v>155</v>
      </c>
      <c r="AN217">
        <v>159.10919898279511</v>
      </c>
      <c r="AO217">
        <f>Table1[[#This Row],[HTGoalsA]]/Table1[[#This Row],[xHTGoalsA]]</f>
        <v>0.89112233326124857</v>
      </c>
      <c r="AP217">
        <v>133</v>
      </c>
      <c r="AQ217">
        <v>149.24999075408499</v>
      </c>
      <c r="AR217">
        <v>0.88462222178166616</v>
      </c>
      <c r="AS217">
        <v>2791</v>
      </c>
      <c r="AT217">
        <v>3155.0190932111209</v>
      </c>
      <c r="AU217">
        <v>0.82372048511492502</v>
      </c>
      <c r="AV217">
        <v>2506</v>
      </c>
      <c r="AW217">
        <v>3042.2941340961852</v>
      </c>
      <c r="AX217">
        <v>0.82871413159753127</v>
      </c>
      <c r="AY217">
        <v>1120</v>
      </c>
      <c r="AZ217">
        <v>1351.491373558395</v>
      </c>
      <c r="BA217">
        <v>0.8086019587156662</v>
      </c>
      <c r="BB217">
        <v>1046</v>
      </c>
      <c r="BC217">
        <v>1293.5907324060929</v>
      </c>
      <c r="BD217">
        <v>0.97589972488089782</v>
      </c>
      <c r="BE217">
        <v>3516</v>
      </c>
      <c r="BF217">
        <v>3602.829174307949</v>
      </c>
      <c r="BG217">
        <v>0.90021967485084231</v>
      </c>
      <c r="BH217">
        <v>3260</v>
      </c>
      <c r="BI217">
        <v>3621.3383144954601</v>
      </c>
      <c r="BJ217">
        <v>0.94469259557380902</v>
      </c>
      <c r="BK217">
        <v>449</v>
      </c>
      <c r="BL217">
        <v>475.28688390669151</v>
      </c>
      <c r="BM217">
        <v>0.95489673228260852</v>
      </c>
      <c r="BN217">
        <v>464</v>
      </c>
      <c r="BO217">
        <v>485.91641830299602</v>
      </c>
      <c r="BP217">
        <v>0.8411812847449347</v>
      </c>
      <c r="BQ217">
        <v>24</v>
      </c>
      <c r="BR217">
        <v>28.531305243289321</v>
      </c>
      <c r="BS217">
        <v>1.1741157533451929</v>
      </c>
      <c r="BT217">
        <v>35</v>
      </c>
      <c r="BU217">
        <v>29.809667317963239</v>
      </c>
    </row>
    <row r="218" spans="1:73" hidden="1" x14ac:dyDescent="0.45">
      <c r="A218" s="1">
        <v>554</v>
      </c>
      <c r="B218" s="21" t="s">
        <v>418</v>
      </c>
      <c r="C218" t="s">
        <v>520</v>
      </c>
      <c r="D218">
        <v>0.99332385237663368</v>
      </c>
      <c r="E218">
        <v>438</v>
      </c>
      <c r="F218">
        <v>440.94380594207831</v>
      </c>
      <c r="G218">
        <v>310</v>
      </c>
      <c r="H218">
        <f>(Table1[[#This Row],[xWins]]*3+Table1[[#This Row],[xDraws]])/Table1[[#This Row],[Matches]]</f>
        <v>1.4223993740067045</v>
      </c>
      <c r="I218">
        <f>Table1[[#This Row],[Wins]]*3+Table1[[#This Row],[Draws]]</f>
        <v>438</v>
      </c>
      <c r="J218">
        <f>Table1[[#This Row],[xWins]]*3+Table1[[#This Row],[xDraws]]</f>
        <v>440.94380594207837</v>
      </c>
      <c r="K218">
        <v>1.001336110343034</v>
      </c>
      <c r="L218">
        <v>0.95948644451191001</v>
      </c>
      <c r="M218">
        <v>1.0305547867285589</v>
      </c>
      <c r="N218">
        <v>119</v>
      </c>
      <c r="O218">
        <v>81</v>
      </c>
      <c r="P218">
        <v>110</v>
      </c>
      <c r="Q218">
        <v>118.8412150234285</v>
      </c>
      <c r="R218">
        <v>84.420160871792859</v>
      </c>
      <c r="S218">
        <v>106.73862410477869</v>
      </c>
      <c r="T218">
        <v>30</v>
      </c>
      <c r="U218">
        <v>25.333745465425071</v>
      </c>
      <c r="V218">
        <v>1.9439735663640929</v>
      </c>
      <c r="W218">
        <v>2.7222809682108391</v>
      </c>
      <c r="X218">
        <v>1.004763986904823</v>
      </c>
      <c r="Y218">
        <v>0.99288705909328301</v>
      </c>
      <c r="Z218">
        <f>Table1[[#This Row],[xGoalsF]]/Table1[[#This Row],[Matches]]</f>
        <v>1.316309762689148</v>
      </c>
      <c r="AA218">
        <f>Table1[[#This Row],[xGoalsA]]/Table1[[#This Row],[Matches]]</f>
        <v>1.2345880031232606</v>
      </c>
      <c r="AB218">
        <v>410</v>
      </c>
      <c r="AC218">
        <v>408.05602643363591</v>
      </c>
      <c r="AD218">
        <v>380</v>
      </c>
      <c r="AE218">
        <v>382.72228096821078</v>
      </c>
      <c r="AF218">
        <f>Table1[[#This Row],[SHGoalsF]]/Table1[[#This Row],[xSHGoalsF]]</f>
        <v>1.0473476656758935</v>
      </c>
      <c r="AG218">
        <v>240</v>
      </c>
      <c r="AH218">
        <v>229.15026964338421</v>
      </c>
      <c r="AI218">
        <f>Table1[[#This Row],[SHGoalsA]]/Table1[[#This Row],[xSHGoalsA]]</f>
        <v>0.97215080595078296</v>
      </c>
      <c r="AJ218">
        <v>-209</v>
      </c>
      <c r="AK218">
        <v>-214.9872208310251</v>
      </c>
      <c r="AL218">
        <f>Table1[[#This Row],[HTGoalsF]]/Table1[[#This Row],[xHTGoalsF]]</f>
        <v>0.95022096018579905</v>
      </c>
      <c r="AM218">
        <v>170</v>
      </c>
      <c r="AN218">
        <v>178.9057567902517</v>
      </c>
      <c r="AO218">
        <f>Table1[[#This Row],[HTGoalsA]]/Table1[[#This Row],[xHTGoalsA]]</f>
        <v>1.0194648623856217</v>
      </c>
      <c r="AP218">
        <v>171</v>
      </c>
      <c r="AQ218">
        <v>167.73506013718571</v>
      </c>
      <c r="AR218">
        <v>0.99709566773488867</v>
      </c>
      <c r="AS218">
        <v>3534</v>
      </c>
      <c r="AT218">
        <v>3544.293806860298</v>
      </c>
      <c r="AU218">
        <v>0.97749488557517439</v>
      </c>
      <c r="AV218">
        <v>3343</v>
      </c>
      <c r="AW218">
        <v>3419.966742877557</v>
      </c>
      <c r="AX218">
        <v>0.90597457233964851</v>
      </c>
      <c r="AY218">
        <v>1375</v>
      </c>
      <c r="AZ218">
        <v>1517.7026397651639</v>
      </c>
      <c r="BA218">
        <v>0.86211521584457818</v>
      </c>
      <c r="BB218">
        <v>1255</v>
      </c>
      <c r="BC218">
        <v>1455.7218999673139</v>
      </c>
      <c r="BD218">
        <v>0.85026329748290208</v>
      </c>
      <c r="BE218">
        <v>3439</v>
      </c>
      <c r="BF218">
        <v>4044.6294814567768</v>
      </c>
      <c r="BG218">
        <v>0.8831599227629845</v>
      </c>
      <c r="BH218">
        <v>3589</v>
      </c>
      <c r="BI218">
        <v>4063.8166514301711</v>
      </c>
      <c r="BJ218">
        <v>0.83801811182521746</v>
      </c>
      <c r="BK218">
        <v>447</v>
      </c>
      <c r="BL218">
        <v>533.4013593410607</v>
      </c>
      <c r="BM218">
        <v>0.88143761255303898</v>
      </c>
      <c r="BN218">
        <v>481</v>
      </c>
      <c r="BO218">
        <v>545.69942687924117</v>
      </c>
      <c r="BP218">
        <v>0.34284226001269519</v>
      </c>
      <c r="BQ218">
        <v>11</v>
      </c>
      <c r="BR218">
        <v>32.08472607662975</v>
      </c>
      <c r="BS218">
        <v>0.62742868498111315</v>
      </c>
      <c r="BT218">
        <v>21</v>
      </c>
      <c r="BU218">
        <v>33.469939297773962</v>
      </c>
    </row>
    <row r="219" spans="1:73" hidden="1" x14ac:dyDescent="0.45">
      <c r="A219" s="1">
        <v>276</v>
      </c>
      <c r="B219" s="21" t="s">
        <v>349</v>
      </c>
      <c r="C219" t="s">
        <v>350</v>
      </c>
      <c r="D219">
        <v>0.98882894981393177</v>
      </c>
      <c r="E219">
        <v>170</v>
      </c>
      <c r="F219">
        <v>171.92053290105329</v>
      </c>
      <c r="G219">
        <v>121</v>
      </c>
      <c r="H219">
        <f>(Table1[[#This Row],[xWins]]*3+Table1[[#This Row],[xDraws]])/Table1[[#This Row],[Matches]]</f>
        <v>1.4208308504219278</v>
      </c>
      <c r="I219">
        <f>Table1[[#This Row],[Wins]]*3+Table1[[#This Row],[Draws]]</f>
        <v>170</v>
      </c>
      <c r="J219">
        <f>Table1[[#This Row],[xWins]]*3+Table1[[#This Row],[xDraws]]</f>
        <v>171.92053290105326</v>
      </c>
      <c r="K219">
        <v>1.0515843664975151</v>
      </c>
      <c r="L219">
        <v>0.68309217965892621</v>
      </c>
      <c r="M219">
        <v>1.1545234009157701</v>
      </c>
      <c r="N219">
        <v>50</v>
      </c>
      <c r="O219">
        <v>20</v>
      </c>
      <c r="P219">
        <v>51</v>
      </c>
      <c r="Q219">
        <v>47.547302520798887</v>
      </c>
      <c r="R219">
        <v>29.2786253386566</v>
      </c>
      <c r="S219">
        <v>44.17407214054451</v>
      </c>
      <c r="T219">
        <v>2</v>
      </c>
      <c r="U219">
        <v>7.4005849796026553</v>
      </c>
      <c r="V219">
        <v>29.270631088327949</v>
      </c>
      <c r="W219">
        <v>-34.671216067930601</v>
      </c>
      <c r="X219">
        <v>1.1809852550918809</v>
      </c>
      <c r="Y219">
        <v>1.224658130418443</v>
      </c>
      <c r="Z219">
        <f>Table1[[#This Row],[xGoalsF]]/Table1[[#This Row],[Matches]]</f>
        <v>1.3366063546419182</v>
      </c>
      <c r="AA219">
        <f>Table1[[#This Row],[xGoalsA]]/Table1[[#This Row],[Matches]]</f>
        <v>1.2754444953063586</v>
      </c>
      <c r="AB219">
        <v>191</v>
      </c>
      <c r="AC219">
        <v>161.72936891167211</v>
      </c>
      <c r="AD219">
        <v>189</v>
      </c>
      <c r="AE219">
        <v>154.3287839320694</v>
      </c>
      <c r="AF219">
        <f>Table1[[#This Row],[SHGoalsF]]/Table1[[#This Row],[xSHGoalsF]]</f>
        <v>1.19973382498054</v>
      </c>
      <c r="AG219">
        <v>109</v>
      </c>
      <c r="AH219">
        <v>90.853485773619838</v>
      </c>
      <c r="AI219">
        <f>Table1[[#This Row],[SHGoalsA]]/Table1[[#This Row],[xSHGoalsA]]</f>
        <v>1.1781027232437076</v>
      </c>
      <c r="AJ219">
        <v>-102</v>
      </c>
      <c r="AK219">
        <v>-86.579886445861163</v>
      </c>
      <c r="AL219">
        <f>Table1[[#This Row],[HTGoalsF]]/Table1[[#This Row],[xHTGoalsF]]</f>
        <v>1.1569520740966317</v>
      </c>
      <c r="AM219">
        <v>82</v>
      </c>
      <c r="AN219">
        <v>70.875883138052217</v>
      </c>
      <c r="AO219">
        <f>Table1[[#This Row],[HTGoalsA]]/Table1[[#This Row],[xHTGoalsA]]</f>
        <v>1.2841537387041722</v>
      </c>
      <c r="AP219">
        <v>87</v>
      </c>
      <c r="AQ219">
        <v>67.748897486208236</v>
      </c>
      <c r="AR219">
        <v>0.97048329275921397</v>
      </c>
      <c r="AS219">
        <v>1351</v>
      </c>
      <c r="AT219">
        <v>1392.0899103362469</v>
      </c>
      <c r="AU219">
        <v>0.97710691187936871</v>
      </c>
      <c r="AV219">
        <v>1327</v>
      </c>
      <c r="AW219">
        <v>1358.090894524169</v>
      </c>
      <c r="AX219">
        <v>0.9479962386024301</v>
      </c>
      <c r="AY219">
        <v>564</v>
      </c>
      <c r="AZ219">
        <v>594.93906941178261</v>
      </c>
      <c r="BA219">
        <v>0.96576939407666007</v>
      </c>
      <c r="BB219">
        <v>557</v>
      </c>
      <c r="BC219">
        <v>576.74223620694579</v>
      </c>
      <c r="BD219">
        <v>0.74576054432736272</v>
      </c>
      <c r="BE219">
        <v>1176</v>
      </c>
      <c r="BF219">
        <v>1576.913674161578</v>
      </c>
      <c r="BG219">
        <v>0.92957687939945999</v>
      </c>
      <c r="BH219">
        <v>1472</v>
      </c>
      <c r="BI219">
        <v>1583.516148713773</v>
      </c>
      <c r="BJ219">
        <v>0.87948744048419036</v>
      </c>
      <c r="BK219">
        <v>184</v>
      </c>
      <c r="BL219">
        <v>209.2127659022637</v>
      </c>
      <c r="BM219">
        <v>1.1537316902330179</v>
      </c>
      <c r="BN219">
        <v>245</v>
      </c>
      <c r="BO219">
        <v>212.3543992715652</v>
      </c>
      <c r="BP219">
        <v>0.56866279137409803</v>
      </c>
      <c r="BQ219">
        <v>7</v>
      </c>
      <c r="BR219">
        <v>12.30957978292448</v>
      </c>
      <c r="BS219">
        <v>1.312131895608994</v>
      </c>
      <c r="BT219">
        <v>17</v>
      </c>
      <c r="BU219">
        <v>12.95601460256392</v>
      </c>
    </row>
    <row r="220" spans="1:73" hidden="1" x14ac:dyDescent="0.45">
      <c r="A220" s="1">
        <v>237</v>
      </c>
      <c r="B220" s="21" t="s">
        <v>309</v>
      </c>
      <c r="C220" s="23" t="s">
        <v>292</v>
      </c>
      <c r="D220">
        <v>1.0454018951898181</v>
      </c>
      <c r="E220">
        <v>414</v>
      </c>
      <c r="F220">
        <v>396.01994400902458</v>
      </c>
      <c r="G220">
        <v>302</v>
      </c>
      <c r="H220">
        <f>(Table1[[#This Row],[xWins]]*3+Table1[[#This Row],[xDraws]])/Table1[[#This Row],[Matches]]</f>
        <v>1.3113243179106777</v>
      </c>
      <c r="I220">
        <f>Table1[[#This Row],[Wins]]*3+Table1[[#This Row],[Draws]]</f>
        <v>414</v>
      </c>
      <c r="J220">
        <f>Table1[[#This Row],[xWins]]*3+Table1[[#This Row],[xDraws]]</f>
        <v>396.0199440090247</v>
      </c>
      <c r="K220">
        <v>1.048750914925402</v>
      </c>
      <c r="L220">
        <v>1.0312165501704911</v>
      </c>
      <c r="M220">
        <v>0.93670959418111654</v>
      </c>
      <c r="N220">
        <v>112</v>
      </c>
      <c r="O220">
        <v>78</v>
      </c>
      <c r="P220">
        <v>112</v>
      </c>
      <c r="Q220">
        <v>106.7937089789968</v>
      </c>
      <c r="R220">
        <v>75.638817072034243</v>
      </c>
      <c r="S220">
        <v>119.567473948969</v>
      </c>
      <c r="T220">
        <v>-13</v>
      </c>
      <c r="U220">
        <v>-32.679210787251577</v>
      </c>
      <c r="V220">
        <v>64.054854140743146</v>
      </c>
      <c r="W220">
        <v>-44.375643353491569</v>
      </c>
      <c r="X220">
        <v>1.1690346342753619</v>
      </c>
      <c r="Y220">
        <v>1.107806165104074</v>
      </c>
      <c r="Z220">
        <f>Table1[[#This Row],[xGoalsF]]/Table1[[#This Row],[Matches]]</f>
        <v>1.2547852511895925</v>
      </c>
      <c r="AA220">
        <f>Table1[[#This Row],[xGoalsA]]/Table1[[#This Row],[Matches]]</f>
        <v>1.362994558432147</v>
      </c>
      <c r="AB220">
        <v>443</v>
      </c>
      <c r="AC220">
        <v>378.94514585925691</v>
      </c>
      <c r="AD220">
        <v>456</v>
      </c>
      <c r="AE220">
        <v>411.62435664650837</v>
      </c>
      <c r="AF220">
        <f>Table1[[#This Row],[SHGoalsF]]/Table1[[#This Row],[xSHGoalsF]]</f>
        <v>1.203392936764436</v>
      </c>
      <c r="AG220">
        <v>256</v>
      </c>
      <c r="AH220">
        <v>212.7318452510678</v>
      </c>
      <c r="AI220">
        <f>Table1[[#This Row],[SHGoalsA]]/Table1[[#This Row],[xSHGoalsA]]</f>
        <v>1.141922229288197</v>
      </c>
      <c r="AJ220">
        <v>-264</v>
      </c>
      <c r="AK220">
        <v>-231.18912411798931</v>
      </c>
      <c r="AL220">
        <f>Table1[[#This Row],[HTGoalsF]]/Table1[[#This Row],[xHTGoalsF]]</f>
        <v>1.1250603851541998</v>
      </c>
      <c r="AM220">
        <v>187</v>
      </c>
      <c r="AN220">
        <v>166.21330060818909</v>
      </c>
      <c r="AO220">
        <f>Table1[[#This Row],[HTGoalsA]]/Table1[[#This Row],[xHTGoalsA]]</f>
        <v>1.064093732190873</v>
      </c>
      <c r="AP220">
        <v>192</v>
      </c>
      <c r="AQ220">
        <v>180.43523252851921</v>
      </c>
      <c r="AR220">
        <v>1.1153883304231731</v>
      </c>
      <c r="AS220">
        <v>3739</v>
      </c>
      <c r="AT220">
        <v>3352.195731312197</v>
      </c>
      <c r="AU220">
        <v>1.0789951636449</v>
      </c>
      <c r="AV220">
        <v>3789</v>
      </c>
      <c r="AW220">
        <v>3511.6005406368722</v>
      </c>
      <c r="AX220">
        <v>0.94959124119838345</v>
      </c>
      <c r="AY220">
        <v>1354</v>
      </c>
      <c r="AZ220">
        <v>1425.876673305509</v>
      </c>
      <c r="BA220">
        <v>0.99018175915054329</v>
      </c>
      <c r="BB220">
        <v>1490</v>
      </c>
      <c r="BC220">
        <v>1504.7742358718469</v>
      </c>
      <c r="BD220">
        <v>1.1178817711935261</v>
      </c>
      <c r="BE220">
        <v>4412</v>
      </c>
      <c r="BF220">
        <v>3946.7501069361319</v>
      </c>
      <c r="BG220">
        <v>1.084556056378764</v>
      </c>
      <c r="BH220">
        <v>4252</v>
      </c>
      <c r="BI220">
        <v>3920.4981383784352</v>
      </c>
      <c r="BJ220">
        <v>1.272533819774657</v>
      </c>
      <c r="BK220">
        <v>672</v>
      </c>
      <c r="BL220">
        <v>528.08026753976492</v>
      </c>
      <c r="BM220">
        <v>1.129478214372408</v>
      </c>
      <c r="BN220">
        <v>585</v>
      </c>
      <c r="BO220">
        <v>517.9382767688478</v>
      </c>
      <c r="BP220">
        <v>0.78823288848494999</v>
      </c>
      <c r="BQ220">
        <v>25</v>
      </c>
      <c r="BR220">
        <v>31.71651470677924</v>
      </c>
      <c r="BS220">
        <v>1.095220844522153</v>
      </c>
      <c r="BT220">
        <v>34</v>
      </c>
      <c r="BU220">
        <v>31.043967223646359</v>
      </c>
    </row>
    <row r="221" spans="1:73" hidden="1" x14ac:dyDescent="0.45">
      <c r="A221" s="1">
        <v>381</v>
      </c>
      <c r="B221" s="21" t="s">
        <v>413</v>
      </c>
      <c r="C221" t="s">
        <v>396</v>
      </c>
      <c r="D221">
        <v>1.076406197840017</v>
      </c>
      <c r="E221">
        <v>405</v>
      </c>
      <c r="F221">
        <v>376.25201416779078</v>
      </c>
      <c r="G221">
        <v>266</v>
      </c>
      <c r="H221">
        <f>(Table1[[#This Row],[xWins]]*3+Table1[[#This Row],[xDraws]])/Table1[[#This Row],[Matches]]</f>
        <v>1.4144812562698901</v>
      </c>
      <c r="I221">
        <f>Table1[[#This Row],[Wins]]*3+Table1[[#This Row],[Draws]]</f>
        <v>405</v>
      </c>
      <c r="J221">
        <f>Table1[[#This Row],[xWins]]*3+Table1[[#This Row],[xDraws]]</f>
        <v>376.25201416779078</v>
      </c>
      <c r="K221">
        <v>1.1077420317563409</v>
      </c>
      <c r="L221">
        <v>0.94608291575980275</v>
      </c>
      <c r="M221">
        <v>0.92430355418641397</v>
      </c>
      <c r="N221">
        <v>112</v>
      </c>
      <c r="O221">
        <v>69</v>
      </c>
      <c r="P221">
        <v>85</v>
      </c>
      <c r="Q221">
        <v>101.1065724593138</v>
      </c>
      <c r="R221">
        <v>72.932296789849374</v>
      </c>
      <c r="S221">
        <v>91.961130750836816</v>
      </c>
      <c r="T221">
        <v>53</v>
      </c>
      <c r="U221">
        <v>19.302707865802009</v>
      </c>
      <c r="V221">
        <v>25.38515066331928</v>
      </c>
      <c r="W221">
        <v>8.3121414708787142</v>
      </c>
      <c r="X221">
        <v>1.073026657842032</v>
      </c>
      <c r="Y221">
        <v>0.9746821989779626</v>
      </c>
      <c r="Z221">
        <f>Table1[[#This Row],[xGoalsF]]/Table1[[#This Row],[Matches]]</f>
        <v>1.3068227418672207</v>
      </c>
      <c r="AA221">
        <f>Table1[[#This Row],[xGoalsA]]/Table1[[#This Row],[Matches]]</f>
        <v>1.234256170943153</v>
      </c>
      <c r="AB221">
        <v>373</v>
      </c>
      <c r="AC221">
        <v>347.61484933668072</v>
      </c>
      <c r="AD221">
        <v>320</v>
      </c>
      <c r="AE221">
        <v>328.31214147087871</v>
      </c>
      <c r="AF221">
        <f>Table1[[#This Row],[SHGoalsF]]/Table1[[#This Row],[xSHGoalsF]]</f>
        <v>0.99842517737858472</v>
      </c>
      <c r="AG221">
        <v>195</v>
      </c>
      <c r="AH221">
        <v>195.30757478690819</v>
      </c>
      <c r="AI221">
        <f>Table1[[#This Row],[SHGoalsA]]/Table1[[#This Row],[xSHGoalsA]]</f>
        <v>0.99285377246700957</v>
      </c>
      <c r="AJ221">
        <v>-183</v>
      </c>
      <c r="AK221">
        <v>-184.31717245258361</v>
      </c>
      <c r="AL221">
        <f>Table1[[#This Row],[HTGoalsF]]/Table1[[#This Row],[xHTGoalsF]]</f>
        <v>1.1686900742343163</v>
      </c>
      <c r="AM221">
        <v>178</v>
      </c>
      <c r="AN221">
        <v>152.3072745497725</v>
      </c>
      <c r="AO221">
        <f>Table1[[#This Row],[HTGoalsA]]/Table1[[#This Row],[xHTGoalsA]]</f>
        <v>0.95142212907864598</v>
      </c>
      <c r="AP221">
        <v>137</v>
      </c>
      <c r="AQ221">
        <v>143.99496901829511</v>
      </c>
      <c r="AR221">
        <v>0.95339544452476921</v>
      </c>
      <c r="AS221">
        <v>2886</v>
      </c>
      <c r="AT221">
        <v>3027.0755084618208</v>
      </c>
      <c r="AU221">
        <v>0.98198156775147305</v>
      </c>
      <c r="AV221">
        <v>2879</v>
      </c>
      <c r="AW221">
        <v>2931.8269248090801</v>
      </c>
      <c r="AX221">
        <v>0.91259761924708482</v>
      </c>
      <c r="AY221">
        <v>1185</v>
      </c>
      <c r="AZ221">
        <v>1298.491224399264</v>
      </c>
      <c r="BA221">
        <v>0.89634936664141618</v>
      </c>
      <c r="BB221">
        <v>1122</v>
      </c>
      <c r="BC221">
        <v>1251.744065156299</v>
      </c>
      <c r="BD221">
        <v>0.94881135304122632</v>
      </c>
      <c r="BE221">
        <v>3297</v>
      </c>
      <c r="BF221">
        <v>3474.87410372159</v>
      </c>
      <c r="BG221">
        <v>0.79636900615892936</v>
      </c>
      <c r="BH221">
        <v>2780</v>
      </c>
      <c r="BI221">
        <v>3490.8440415186151</v>
      </c>
      <c r="BJ221">
        <v>1.070759888194017</v>
      </c>
      <c r="BK221">
        <v>491</v>
      </c>
      <c r="BL221">
        <v>458.55285149702291</v>
      </c>
      <c r="BM221">
        <v>0.85770668742709555</v>
      </c>
      <c r="BN221">
        <v>401</v>
      </c>
      <c r="BO221">
        <v>467.52579393183839</v>
      </c>
      <c r="BP221">
        <v>0.89212034434199317</v>
      </c>
      <c r="BQ221">
        <v>25</v>
      </c>
      <c r="BR221">
        <v>28.023125084586439</v>
      </c>
      <c r="BS221">
        <v>0.97282696609369013</v>
      </c>
      <c r="BT221">
        <v>28</v>
      </c>
      <c r="BU221">
        <v>28.78209689481757</v>
      </c>
    </row>
    <row r="222" spans="1:73" hidden="1" x14ac:dyDescent="0.45">
      <c r="A222" s="1">
        <v>314</v>
      </c>
      <c r="B222" s="21" t="s">
        <v>369</v>
      </c>
      <c r="C222" s="24" t="s">
        <v>357</v>
      </c>
      <c r="D222">
        <v>0.97557255351739691</v>
      </c>
      <c r="E222">
        <v>229</v>
      </c>
      <c r="F222">
        <v>234.73395102634601</v>
      </c>
      <c r="G222">
        <v>166</v>
      </c>
      <c r="H222">
        <f>(Table1[[#This Row],[xWins]]*3+Table1[[#This Row],[xDraws]])/Table1[[#This Row],[Matches]]</f>
        <v>1.4140599459418435</v>
      </c>
      <c r="I222">
        <f>Table1[[#This Row],[Wins]]*3+Table1[[#This Row],[Draws]]</f>
        <v>229</v>
      </c>
      <c r="J222">
        <f>Table1[[#This Row],[xWins]]*3+Table1[[#This Row],[xDraws]]</f>
        <v>234.73395102634603</v>
      </c>
      <c r="K222">
        <v>0.94033485041266673</v>
      </c>
      <c r="L222">
        <v>1.1067849486959931</v>
      </c>
      <c r="M222">
        <v>0.97022755321068943</v>
      </c>
      <c r="N222">
        <v>58</v>
      </c>
      <c r="O222">
        <v>55</v>
      </c>
      <c r="P222">
        <v>53</v>
      </c>
      <c r="Q222">
        <v>61.680155717451768</v>
      </c>
      <c r="R222">
        <v>49.693483873990751</v>
      </c>
      <c r="S222">
        <v>54.626360408557481</v>
      </c>
      <c r="T222">
        <v>0</v>
      </c>
      <c r="U222">
        <v>15.49237219607622</v>
      </c>
      <c r="V222">
        <v>-26.180247712806501</v>
      </c>
      <c r="W222">
        <v>10.687875516730291</v>
      </c>
      <c r="X222">
        <v>0.88109629276575763</v>
      </c>
      <c r="Y222">
        <v>0.94778452075019604</v>
      </c>
      <c r="Z222">
        <f>Table1[[#This Row],[xGoalsF]]/Table1[[#This Row],[Matches]]</f>
        <v>1.326387034414497</v>
      </c>
      <c r="AA222">
        <f>Table1[[#This Row],[xGoalsA]]/Table1[[#This Row],[Matches]]</f>
        <v>1.2330594910646402</v>
      </c>
      <c r="AB222">
        <v>194</v>
      </c>
      <c r="AC222">
        <v>220.1802477128065</v>
      </c>
      <c r="AD222">
        <v>194</v>
      </c>
      <c r="AE222">
        <v>204.68787551673029</v>
      </c>
      <c r="AF222">
        <f>Table1[[#This Row],[SHGoalsF]]/Table1[[#This Row],[xSHGoalsF]]</f>
        <v>0.88263986260886573</v>
      </c>
      <c r="AG222">
        <v>109</v>
      </c>
      <c r="AH222">
        <v>123.49317611582021</v>
      </c>
      <c r="AI222">
        <f>Table1[[#This Row],[SHGoalsA]]/Table1[[#This Row],[xSHGoalsA]]</f>
        <v>1.0084887767232067</v>
      </c>
      <c r="AJ222">
        <v>-116</v>
      </c>
      <c r="AK222">
        <v>-115.0235904229976</v>
      </c>
      <c r="AL222">
        <f>Table1[[#This Row],[HTGoalsF]]/Table1[[#This Row],[xHTGoalsF]]</f>
        <v>0.87912477434728087</v>
      </c>
      <c r="AM222">
        <v>85</v>
      </c>
      <c r="AN222">
        <v>96.687071596986328</v>
      </c>
      <c r="AO222">
        <f>Table1[[#This Row],[HTGoalsA]]/Table1[[#This Row],[xHTGoalsA]]</f>
        <v>0.8699115809428567</v>
      </c>
      <c r="AP222">
        <v>78</v>
      </c>
      <c r="AQ222">
        <v>89.664285093732659</v>
      </c>
      <c r="AR222">
        <v>0.89545999736661841</v>
      </c>
      <c r="AS222">
        <v>1706</v>
      </c>
      <c r="AT222">
        <v>1905.1660655049129</v>
      </c>
      <c r="AU222">
        <v>0.9217625835085016</v>
      </c>
      <c r="AV222">
        <v>1686</v>
      </c>
      <c r="AW222">
        <v>1829.1044029825821</v>
      </c>
      <c r="AX222">
        <v>0.71161695345579679</v>
      </c>
      <c r="AY222">
        <v>582</v>
      </c>
      <c r="AZ222">
        <v>817.85572585596344</v>
      </c>
      <c r="BA222">
        <v>0.7200796899321964</v>
      </c>
      <c r="BB222">
        <v>561</v>
      </c>
      <c r="BC222">
        <v>779.08043768436858</v>
      </c>
      <c r="BD222">
        <v>1.2144823729885079</v>
      </c>
      <c r="BE222">
        <v>2630</v>
      </c>
      <c r="BF222">
        <v>2165.531635941566</v>
      </c>
      <c r="BG222">
        <v>1.1809741690746549</v>
      </c>
      <c r="BH222">
        <v>2574</v>
      </c>
      <c r="BI222">
        <v>2179.5565622039321</v>
      </c>
      <c r="BJ222">
        <v>1.677385822134003</v>
      </c>
      <c r="BK222">
        <v>477</v>
      </c>
      <c r="BL222">
        <v>284.37106937815372</v>
      </c>
      <c r="BM222">
        <v>1.477579712130042</v>
      </c>
      <c r="BN222">
        <v>431</v>
      </c>
      <c r="BO222">
        <v>291.69323080287921</v>
      </c>
      <c r="BP222">
        <v>1.796888001565303</v>
      </c>
      <c r="BQ222">
        <v>31</v>
      </c>
      <c r="BR222">
        <v>17.252049083190119</v>
      </c>
      <c r="BS222">
        <v>1.060719424815606</v>
      </c>
      <c r="BT222">
        <v>19</v>
      </c>
      <c r="BU222">
        <v>17.912371128022802</v>
      </c>
    </row>
    <row r="223" spans="1:73" hidden="1" x14ac:dyDescent="0.45">
      <c r="A223" s="1">
        <v>342</v>
      </c>
      <c r="B223" s="21" t="s">
        <v>386</v>
      </c>
      <c r="C223" s="24" t="s">
        <v>379</v>
      </c>
      <c r="D223">
        <v>1.068221403606844</v>
      </c>
      <c r="E223">
        <v>205</v>
      </c>
      <c r="F223">
        <v>191.90778176492131</v>
      </c>
      <c r="G223">
        <v>136</v>
      </c>
      <c r="H223">
        <f>(Table1[[#This Row],[xWins]]*3+Table1[[#This Row],[xDraws]])/Table1[[#This Row],[Matches]]</f>
        <v>1.411086630624421</v>
      </c>
      <c r="I223">
        <f>Table1[[#This Row],[Wins]]*3+Table1[[#This Row],[Draws]]</f>
        <v>205</v>
      </c>
      <c r="J223">
        <f>Table1[[#This Row],[xWins]]*3+Table1[[#This Row],[xDraws]]</f>
        <v>191.90778176492125</v>
      </c>
      <c r="K223">
        <v>1.0809091323793989</v>
      </c>
      <c r="L223">
        <v>1.014169286183088</v>
      </c>
      <c r="M223">
        <v>0.90130314117372046</v>
      </c>
      <c r="N223">
        <v>56</v>
      </c>
      <c r="O223">
        <v>37</v>
      </c>
      <c r="P223">
        <v>43</v>
      </c>
      <c r="Q223">
        <v>51.808240232671118</v>
      </c>
      <c r="R223">
        <v>36.483061066907922</v>
      </c>
      <c r="S223">
        <v>47.708698700420953</v>
      </c>
      <c r="T223">
        <v>25</v>
      </c>
      <c r="U223">
        <v>7.9565285515700737</v>
      </c>
      <c r="V223">
        <v>27.93894465751805</v>
      </c>
      <c r="W223">
        <v>-10.89547320908812</v>
      </c>
      <c r="X223">
        <v>1.157792715080552</v>
      </c>
      <c r="Y223">
        <v>1.064430405358455</v>
      </c>
      <c r="Z223">
        <f>Table1[[#This Row],[xGoalsF]]/Table1[[#This Row],[Matches]]</f>
        <v>1.3019195245770727</v>
      </c>
      <c r="AA223">
        <f>Table1[[#This Row],[xGoalsA]]/Table1[[#This Row],[Matches]]</f>
        <v>1.2434156381684698</v>
      </c>
      <c r="AB223">
        <v>205</v>
      </c>
      <c r="AC223">
        <v>177.06105534248189</v>
      </c>
      <c r="AD223">
        <v>180</v>
      </c>
      <c r="AE223">
        <v>169.1045267909119</v>
      </c>
      <c r="AF223">
        <f>Table1[[#This Row],[SHGoalsF]]/Table1[[#This Row],[xSHGoalsF]]</f>
        <v>1.1166727409530117</v>
      </c>
      <c r="AG223">
        <v>111</v>
      </c>
      <c r="AH223">
        <v>99.402444359184685</v>
      </c>
      <c r="AI223">
        <f>Table1[[#This Row],[SHGoalsA]]/Table1[[#This Row],[xSHGoalsA]]</f>
        <v>1.0117174824390769</v>
      </c>
      <c r="AJ223">
        <v>-96</v>
      </c>
      <c r="AK223">
        <v>-94.888149771377385</v>
      </c>
      <c r="AL223">
        <f>Table1[[#This Row],[HTGoalsF]]/Table1[[#This Row],[xHTGoalsF]]</f>
        <v>1.2104259760738887</v>
      </c>
      <c r="AM223">
        <v>94</v>
      </c>
      <c r="AN223">
        <v>77.658610983297265</v>
      </c>
      <c r="AO223">
        <f>Table1[[#This Row],[HTGoalsA]]/Table1[[#This Row],[xHTGoalsA]]</f>
        <v>1.1318256613077511</v>
      </c>
      <c r="AP223">
        <v>84</v>
      </c>
      <c r="AQ223">
        <v>74.216377019534491</v>
      </c>
      <c r="AR223">
        <v>1.1462768801618199</v>
      </c>
      <c r="AS223">
        <v>1772</v>
      </c>
      <c r="AT223">
        <v>1545.874326410428</v>
      </c>
      <c r="AU223">
        <v>1.25433795425186</v>
      </c>
      <c r="AV223">
        <v>1890</v>
      </c>
      <c r="AW223">
        <v>1506.7709572156541</v>
      </c>
      <c r="AX223">
        <v>0.94170237195555762</v>
      </c>
      <c r="AY223">
        <v>624</v>
      </c>
      <c r="AZ223">
        <v>662.62974224455797</v>
      </c>
      <c r="BA223">
        <v>0.98717985105851058</v>
      </c>
      <c r="BB223">
        <v>634</v>
      </c>
      <c r="BC223">
        <v>642.2335295034527</v>
      </c>
      <c r="BD223">
        <v>1.0106778962840519</v>
      </c>
      <c r="BE223">
        <v>1797</v>
      </c>
      <c r="BF223">
        <v>1778.014545095929</v>
      </c>
      <c r="BG223">
        <v>1.0662830021176051</v>
      </c>
      <c r="BH223">
        <v>1906</v>
      </c>
      <c r="BI223">
        <v>1787.5179443119159</v>
      </c>
      <c r="BJ223">
        <v>1.2185240432714231</v>
      </c>
      <c r="BK223">
        <v>286</v>
      </c>
      <c r="BL223">
        <v>234.71018202657999</v>
      </c>
      <c r="BM223">
        <v>1.0751180457515539</v>
      </c>
      <c r="BN223">
        <v>257</v>
      </c>
      <c r="BO223">
        <v>239.04351807279531</v>
      </c>
      <c r="BP223">
        <v>0.98023936187659555</v>
      </c>
      <c r="BQ223">
        <v>14</v>
      </c>
      <c r="BR223">
        <v>14.282225897558369</v>
      </c>
      <c r="BS223">
        <v>1.0180081854343439</v>
      </c>
      <c r="BT223">
        <v>15</v>
      </c>
      <c r="BU223">
        <v>14.7346555898272</v>
      </c>
    </row>
    <row r="224" spans="1:73" hidden="1" x14ac:dyDescent="0.45">
      <c r="A224" s="1">
        <v>587</v>
      </c>
      <c r="B224" s="21" t="s">
        <v>69</v>
      </c>
      <c r="C224" s="24" t="s">
        <v>530</v>
      </c>
      <c r="D224">
        <v>1.109663768998691</v>
      </c>
      <c r="E224">
        <v>72</v>
      </c>
      <c r="F224">
        <v>64.884519087227176</v>
      </c>
      <c r="G224">
        <v>46</v>
      </c>
      <c r="H224">
        <f>(Table1[[#This Row],[xWins]]*3+Table1[[#This Row],[xDraws]])/Table1[[#This Row],[Matches]]</f>
        <v>1.4105330236353735</v>
      </c>
      <c r="I224">
        <f>Table1[[#This Row],[Wins]]*3+Table1[[#This Row],[Draws]]</f>
        <v>72</v>
      </c>
      <c r="J224">
        <f>Table1[[#This Row],[xWins]]*3+Table1[[#This Row],[xDraws]]</f>
        <v>64.884519087227176</v>
      </c>
      <c r="K224">
        <v>1.0868675224983599</v>
      </c>
      <c r="L224">
        <v>1.2057659743305751</v>
      </c>
      <c r="M224">
        <v>0.7463455355257842</v>
      </c>
      <c r="N224">
        <v>19</v>
      </c>
      <c r="O224">
        <v>15</v>
      </c>
      <c r="P224">
        <v>12</v>
      </c>
      <c r="Q224">
        <v>17.481431367389732</v>
      </c>
      <c r="R224">
        <v>12.440224985057981</v>
      </c>
      <c r="S224">
        <v>16.078343647552281</v>
      </c>
      <c r="T224">
        <v>11</v>
      </c>
      <c r="U224">
        <v>2.8381936490603721</v>
      </c>
      <c r="V224">
        <v>12.99473285407449</v>
      </c>
      <c r="W224">
        <v>-4.832926503134864</v>
      </c>
      <c r="X224">
        <v>1.216559870027291</v>
      </c>
      <c r="Y224">
        <v>1.084540386756021</v>
      </c>
      <c r="Z224">
        <f>Table1[[#This Row],[xGoalsF]]/Table1[[#This Row],[Matches]]</f>
        <v>1.3044623292592501</v>
      </c>
      <c r="AA224">
        <f>Table1[[#This Row],[xGoalsA]]/Table1[[#This Row],[Matches]]</f>
        <v>1.2427624673231552</v>
      </c>
      <c r="AB224">
        <v>73</v>
      </c>
      <c r="AC224">
        <v>60.005267145925508</v>
      </c>
      <c r="AD224">
        <v>62</v>
      </c>
      <c r="AE224">
        <v>57.167073496865143</v>
      </c>
      <c r="AF224">
        <f>Table1[[#This Row],[SHGoalsF]]/Table1[[#This Row],[xSHGoalsF]]</f>
        <v>1.3655242465375068</v>
      </c>
      <c r="AG224">
        <v>46</v>
      </c>
      <c r="AH224">
        <v>33.686695872768247</v>
      </c>
      <c r="AI224">
        <f>Table1[[#This Row],[SHGoalsA]]/Table1[[#This Row],[xSHGoalsA]]</f>
        <v>1.120305743300777</v>
      </c>
      <c r="AJ224">
        <v>-36</v>
      </c>
      <c r="AK224">
        <v>-32.134085016767429</v>
      </c>
      <c r="AL224">
        <f>Table1[[#This Row],[HTGoalsF]]/Table1[[#This Row],[xHTGoalsF]]</f>
        <v>1.0258915546657257</v>
      </c>
      <c r="AM224">
        <v>27</v>
      </c>
      <c r="AN224">
        <v>26.31857127315725</v>
      </c>
      <c r="AO224">
        <f>Table1[[#This Row],[HTGoalsA]]/Table1[[#This Row],[xHTGoalsA]]</f>
        <v>1.0386294876726805</v>
      </c>
      <c r="AP224">
        <v>26</v>
      </c>
      <c r="AQ224">
        <v>25.03298848009771</v>
      </c>
      <c r="AR224">
        <v>0.962933058692515</v>
      </c>
      <c r="AS224">
        <v>504</v>
      </c>
      <c r="AT224">
        <v>523.40086930273094</v>
      </c>
      <c r="AU224">
        <v>0.91352337333440525</v>
      </c>
      <c r="AV224">
        <v>465</v>
      </c>
      <c r="AW224">
        <v>509.01817465570377</v>
      </c>
      <c r="AX224">
        <v>1.118507730722458</v>
      </c>
      <c r="AY224">
        <v>251</v>
      </c>
      <c r="AZ224">
        <v>224.40613784392519</v>
      </c>
      <c r="BA224">
        <v>1.0951199332415189</v>
      </c>
      <c r="BB224">
        <v>238</v>
      </c>
      <c r="BC224">
        <v>217.32779467864111</v>
      </c>
      <c r="BD224">
        <v>0.78055475432399624</v>
      </c>
      <c r="BE224">
        <v>468</v>
      </c>
      <c r="BF224">
        <v>599.57356919222661</v>
      </c>
      <c r="BG224">
        <v>0.90167555379061481</v>
      </c>
      <c r="BH224">
        <v>543</v>
      </c>
      <c r="BI224">
        <v>602.21217900080092</v>
      </c>
      <c r="BJ224">
        <v>0.8175543140622199</v>
      </c>
      <c r="BK224">
        <v>65</v>
      </c>
      <c r="BL224">
        <v>79.505421085764311</v>
      </c>
      <c r="BM224">
        <v>1.3279217944254771</v>
      </c>
      <c r="BN224">
        <v>107</v>
      </c>
      <c r="BO224">
        <v>80.577034317215464</v>
      </c>
      <c r="BP224">
        <v>0.41502494549591668</v>
      </c>
      <c r="BQ224">
        <v>2</v>
      </c>
      <c r="BR224">
        <v>4.8189874408878808</v>
      </c>
      <c r="BS224">
        <v>0.80528907442569087</v>
      </c>
      <c r="BT224">
        <v>4</v>
      </c>
      <c r="BU224">
        <v>4.9671603987086073</v>
      </c>
    </row>
    <row r="225" spans="1:73" hidden="1" x14ac:dyDescent="0.45">
      <c r="A225" s="1">
        <v>623</v>
      </c>
      <c r="B225" s="21" t="s">
        <v>95</v>
      </c>
      <c r="C225" s="24" t="s">
        <v>530</v>
      </c>
      <c r="D225">
        <v>0.98024742069907467</v>
      </c>
      <c r="E225">
        <v>318</v>
      </c>
      <c r="F225">
        <v>324.40789262491978</v>
      </c>
      <c r="G225">
        <v>230</v>
      </c>
      <c r="H225">
        <f>(Table1[[#This Row],[xWins]]*3+Table1[[#This Row],[xDraws]])/Table1[[#This Row],[Matches]]</f>
        <v>1.4104690983692165</v>
      </c>
      <c r="I225">
        <f>Table1[[#This Row],[Wins]]*3+Table1[[#This Row],[Draws]]</f>
        <v>318</v>
      </c>
      <c r="J225">
        <f>Table1[[#This Row],[xWins]]*3+Table1[[#This Row],[xDraws]]</f>
        <v>324.40789262491978</v>
      </c>
      <c r="K225">
        <v>1.005995699900204</v>
      </c>
      <c r="L225">
        <v>0.87123018486982184</v>
      </c>
      <c r="M225">
        <v>1.0925820045382679</v>
      </c>
      <c r="N225">
        <v>88</v>
      </c>
      <c r="O225">
        <v>54</v>
      </c>
      <c r="P225">
        <v>88</v>
      </c>
      <c r="Q225">
        <v>87.475523015386329</v>
      </c>
      <c r="R225">
        <v>61.981323578760779</v>
      </c>
      <c r="S225">
        <v>80.543153405852905</v>
      </c>
      <c r="T225">
        <v>11</v>
      </c>
      <c r="U225">
        <v>15.295531447025381</v>
      </c>
      <c r="V225">
        <v>18.94131673745596</v>
      </c>
      <c r="W225">
        <v>-23.236848184481349</v>
      </c>
      <c r="X225">
        <v>1.062294937721284</v>
      </c>
      <c r="Y225">
        <v>1.0804702678938991</v>
      </c>
      <c r="Z225">
        <f>Table1[[#This Row],[xGoalsF]]/Table1[[#This Row],[Matches]]</f>
        <v>1.321994275054539</v>
      </c>
      <c r="AA225">
        <f>Table1[[#This Row],[xGoalsA]]/Table1[[#This Row],[Matches]]</f>
        <v>1.2554919644152986</v>
      </c>
      <c r="AB225">
        <v>323</v>
      </c>
      <c r="AC225">
        <v>304.05868326254398</v>
      </c>
      <c r="AD225">
        <v>312</v>
      </c>
      <c r="AE225">
        <v>288.76315181551871</v>
      </c>
      <c r="AF225">
        <f>Table1[[#This Row],[SHGoalsF]]/Table1[[#This Row],[xSHGoalsF]]</f>
        <v>1.0673081147570369</v>
      </c>
      <c r="AG225">
        <v>182</v>
      </c>
      <c r="AH225">
        <v>170.52245502830331</v>
      </c>
      <c r="AI225">
        <f>Table1[[#This Row],[SHGoalsA]]/Table1[[#This Row],[xSHGoalsA]]</f>
        <v>1.0422713478137007</v>
      </c>
      <c r="AJ225">
        <v>-169</v>
      </c>
      <c r="AK225">
        <v>-162.14587530828649</v>
      </c>
      <c r="AL225">
        <f>Table1[[#This Row],[HTGoalsF]]/Table1[[#This Row],[xHTGoalsF]]</f>
        <v>1.0558932348505967</v>
      </c>
      <c r="AM225">
        <v>141</v>
      </c>
      <c r="AN225">
        <v>133.5362282342407</v>
      </c>
      <c r="AO225">
        <f>Table1[[#This Row],[HTGoalsA]]/Table1[[#This Row],[xHTGoalsA]]</f>
        <v>1.129387741899756</v>
      </c>
      <c r="AP225">
        <v>143</v>
      </c>
      <c r="AQ225">
        <v>126.61727650723221</v>
      </c>
      <c r="AR225">
        <v>1.106832782637734</v>
      </c>
      <c r="AS225">
        <v>2914</v>
      </c>
      <c r="AT225">
        <v>2632.7373436261428</v>
      </c>
      <c r="AU225">
        <v>1.048783080394414</v>
      </c>
      <c r="AV225">
        <v>2685</v>
      </c>
      <c r="AW225">
        <v>2560.1099504677909</v>
      </c>
      <c r="AX225">
        <v>0.9294732643820296</v>
      </c>
      <c r="AY225">
        <v>1049</v>
      </c>
      <c r="AZ225">
        <v>1128.596206258218</v>
      </c>
      <c r="BA225">
        <v>0.89189663730848889</v>
      </c>
      <c r="BB225">
        <v>973</v>
      </c>
      <c r="BC225">
        <v>1090.9335894978369</v>
      </c>
      <c r="BD225">
        <v>0.85206222672185949</v>
      </c>
      <c r="BE225">
        <v>2555</v>
      </c>
      <c r="BF225">
        <v>2998.607284622693</v>
      </c>
      <c r="BG225">
        <v>0.84828883479810135</v>
      </c>
      <c r="BH225">
        <v>2555</v>
      </c>
      <c r="BI225">
        <v>3011.945808066786</v>
      </c>
      <c r="BJ225">
        <v>0.86186677427340319</v>
      </c>
      <c r="BK225">
        <v>341</v>
      </c>
      <c r="BL225">
        <v>395.65279713617002</v>
      </c>
      <c r="BM225">
        <v>0.84142407062975266</v>
      </c>
      <c r="BN225">
        <v>339</v>
      </c>
      <c r="BO225">
        <v>402.88840292657648</v>
      </c>
      <c r="BP225">
        <v>0.25198161703306649</v>
      </c>
      <c r="BQ225">
        <v>6</v>
      </c>
      <c r="BR225">
        <v>23.811260800079101</v>
      </c>
      <c r="BS225">
        <v>0.36976043245889562</v>
      </c>
      <c r="BT225">
        <v>9</v>
      </c>
      <c r="BU225">
        <v>24.340084038062901</v>
      </c>
    </row>
    <row r="226" spans="1:73" hidden="1" x14ac:dyDescent="0.45">
      <c r="A226" s="1">
        <v>453</v>
      </c>
      <c r="B226" s="21" t="s">
        <v>467</v>
      </c>
      <c r="C226" s="24" t="s">
        <v>466</v>
      </c>
      <c r="D226">
        <v>0.99024806593965509</v>
      </c>
      <c r="E226">
        <v>307</v>
      </c>
      <c r="F226">
        <v>310.0233270424871</v>
      </c>
      <c r="G226">
        <v>220</v>
      </c>
      <c r="H226">
        <f>(Table1[[#This Row],[xWins]]*3+Table1[[#This Row],[xDraws]])/Table1[[#This Row],[Matches]]</f>
        <v>1.4091969411022141</v>
      </c>
      <c r="I226">
        <f>Table1[[#This Row],[Wins]]*3+Table1[[#This Row],[Draws]]</f>
        <v>307</v>
      </c>
      <c r="J226">
        <f>Table1[[#This Row],[xWins]]*3+Table1[[#This Row],[xDraws]]</f>
        <v>310.0233270424871</v>
      </c>
      <c r="K226">
        <v>0.94442027069361978</v>
      </c>
      <c r="L226">
        <v>1.198586551840507</v>
      </c>
      <c r="M226">
        <v>0.91947914562393529</v>
      </c>
      <c r="N226">
        <v>80</v>
      </c>
      <c r="O226">
        <v>67</v>
      </c>
      <c r="P226">
        <v>73</v>
      </c>
      <c r="Q226">
        <v>84.708050517853479</v>
      </c>
      <c r="R226">
        <v>55.899175488926637</v>
      </c>
      <c r="S226">
        <v>79.392773993219876</v>
      </c>
      <c r="T226">
        <v>11</v>
      </c>
      <c r="U226">
        <v>7.6965226189902296</v>
      </c>
      <c r="V226">
        <v>-11.5254215677561</v>
      </c>
      <c r="W226">
        <v>14.82889894876587</v>
      </c>
      <c r="X226">
        <v>0.96086782082712463</v>
      </c>
      <c r="Y226">
        <v>0.94830054083422521</v>
      </c>
      <c r="Z226">
        <f>Table1[[#This Row],[xGoalsF]]/Table1[[#This Row],[Matches]]</f>
        <v>1.3387519162170731</v>
      </c>
      <c r="AA226">
        <f>Table1[[#This Row],[xGoalsA]]/Table1[[#This Row],[Matches]]</f>
        <v>1.3037677224943907</v>
      </c>
      <c r="AB226">
        <v>283</v>
      </c>
      <c r="AC226">
        <v>294.5254215677561</v>
      </c>
      <c r="AD226">
        <v>272</v>
      </c>
      <c r="AE226">
        <v>286.82889894876593</v>
      </c>
      <c r="AF226">
        <f>Table1[[#This Row],[SHGoalsF]]/Table1[[#This Row],[xSHGoalsF]]</f>
        <v>0.97894054213444281</v>
      </c>
      <c r="AG226">
        <v>162</v>
      </c>
      <c r="AH226">
        <v>165.48502490946149</v>
      </c>
      <c r="AI226">
        <f>Table1[[#This Row],[SHGoalsA]]/Table1[[#This Row],[xSHGoalsA]]</f>
        <v>0.92824971227013897</v>
      </c>
      <c r="AJ226">
        <v>-149</v>
      </c>
      <c r="AK226">
        <v>-160.51715182933239</v>
      </c>
      <c r="AL226">
        <f>Table1[[#This Row],[HTGoalsF]]/Table1[[#This Row],[xHTGoalsF]]</f>
        <v>0.93769085599150803</v>
      </c>
      <c r="AM226">
        <v>121</v>
      </c>
      <c r="AN226">
        <v>129.04039665829461</v>
      </c>
      <c r="AO226">
        <f>Table1[[#This Row],[HTGoalsA]]/Table1[[#This Row],[xHTGoalsA]]</f>
        <v>0.97378116291668348</v>
      </c>
      <c r="AP226">
        <v>123</v>
      </c>
      <c r="AQ226">
        <v>126.31174711943351</v>
      </c>
      <c r="AR226">
        <v>0.89963800888552359</v>
      </c>
      <c r="AS226">
        <v>2280</v>
      </c>
      <c r="AT226">
        <v>2534.3526812795249</v>
      </c>
      <c r="AU226">
        <v>0.90215536098722438</v>
      </c>
      <c r="AV226">
        <v>2249</v>
      </c>
      <c r="AW226">
        <v>2492.9187335748129</v>
      </c>
      <c r="AX226">
        <v>0.84722505808189963</v>
      </c>
      <c r="AY226">
        <v>914</v>
      </c>
      <c r="AZ226">
        <v>1078.8160610703339</v>
      </c>
      <c r="BA226">
        <v>0.86438258521169897</v>
      </c>
      <c r="BB226">
        <v>914</v>
      </c>
      <c r="BC226">
        <v>1057.4021453430239</v>
      </c>
      <c r="BD226">
        <v>0.93623605769552332</v>
      </c>
      <c r="BE226">
        <v>2681</v>
      </c>
      <c r="BF226">
        <v>2863.5940455007531</v>
      </c>
      <c r="BG226">
        <v>0.90545939361561434</v>
      </c>
      <c r="BH226">
        <v>2595</v>
      </c>
      <c r="BI226">
        <v>2865.948510002017</v>
      </c>
      <c r="BJ226">
        <v>0.99113823974726156</v>
      </c>
      <c r="BK226">
        <v>377</v>
      </c>
      <c r="BL226">
        <v>380.37075443293787</v>
      </c>
      <c r="BM226">
        <v>0.89998287155805001</v>
      </c>
      <c r="BN226">
        <v>349</v>
      </c>
      <c r="BO226">
        <v>387.78515795062998</v>
      </c>
      <c r="BP226">
        <v>0.61753627732126415</v>
      </c>
      <c r="BQ226">
        <v>14</v>
      </c>
      <c r="BR226">
        <v>22.670732901278129</v>
      </c>
      <c r="BS226">
        <v>0.77583191065165147</v>
      </c>
      <c r="BT226">
        <v>18</v>
      </c>
      <c r="BU226">
        <v>23.200901835658058</v>
      </c>
    </row>
    <row r="227" spans="1:73" hidden="1" x14ac:dyDescent="0.45">
      <c r="A227" s="1">
        <v>434</v>
      </c>
      <c r="B227" s="21" t="s">
        <v>156</v>
      </c>
      <c r="C227" s="24" t="s">
        <v>456</v>
      </c>
      <c r="D227">
        <v>0.97005349695001908</v>
      </c>
      <c r="E227">
        <v>123</v>
      </c>
      <c r="F227">
        <v>126.7971306600397</v>
      </c>
      <c r="G227">
        <v>90</v>
      </c>
      <c r="H227">
        <f>(Table1[[#This Row],[xWins]]*3+Table1[[#This Row],[xDraws]])/Table1[[#This Row],[Matches]]</f>
        <v>1.4088570073337749</v>
      </c>
      <c r="I227">
        <f>Table1[[#This Row],[Wins]]*3+Table1[[#This Row],[Draws]]</f>
        <v>123</v>
      </c>
      <c r="J227">
        <f>Table1[[#This Row],[xWins]]*3+Table1[[#This Row],[xDraws]]</f>
        <v>126.79713066003974</v>
      </c>
      <c r="K227">
        <v>0.95828026213524742</v>
      </c>
      <c r="L227">
        <v>1.02183918723791</v>
      </c>
      <c r="M227">
        <v>1.028798608525773</v>
      </c>
      <c r="N227">
        <v>33</v>
      </c>
      <c r="O227">
        <v>24</v>
      </c>
      <c r="P227">
        <v>33</v>
      </c>
      <c r="Q227">
        <v>34.436689665786453</v>
      </c>
      <c r="R227">
        <v>23.487061662680379</v>
      </c>
      <c r="S227">
        <v>32.076248671533179</v>
      </c>
      <c r="T227">
        <v>9</v>
      </c>
      <c r="U227">
        <v>5.197013673978887</v>
      </c>
      <c r="V227">
        <v>0.57423833720071116</v>
      </c>
      <c r="W227">
        <v>3.2287479888204018</v>
      </c>
      <c r="X227">
        <v>1.0048489309178841</v>
      </c>
      <c r="Y227">
        <v>0.9714847329307289</v>
      </c>
      <c r="Z227">
        <f>Table1[[#This Row],[xGoalsF]]/Table1[[#This Row],[Matches]]</f>
        <v>1.3158417962533255</v>
      </c>
      <c r="AA227">
        <f>Table1[[#This Row],[xGoalsA]]/Table1[[#This Row],[Matches]]</f>
        <v>1.2580971998757822</v>
      </c>
      <c r="AB227">
        <v>119</v>
      </c>
      <c r="AC227">
        <v>118.4257616627993</v>
      </c>
      <c r="AD227">
        <v>110</v>
      </c>
      <c r="AE227">
        <v>113.2287479888204</v>
      </c>
      <c r="AF227">
        <f>Table1[[#This Row],[SHGoalsF]]/Table1[[#This Row],[xSHGoalsF]]</f>
        <v>0.90288569267217478</v>
      </c>
      <c r="AG227">
        <v>60</v>
      </c>
      <c r="AH227">
        <v>66.453594831505612</v>
      </c>
      <c r="AI227">
        <f>Table1[[#This Row],[SHGoalsA]]/Table1[[#This Row],[xSHGoalsA]]</f>
        <v>0.96094250816294724</v>
      </c>
      <c r="AJ227">
        <v>-61</v>
      </c>
      <c r="AK227">
        <v>-63.479343958479788</v>
      </c>
      <c r="AL227">
        <f>Table1[[#This Row],[HTGoalsF]]/Table1[[#This Row],[xHTGoalsF]]</f>
        <v>1.1352230164179857</v>
      </c>
      <c r="AM227">
        <v>59</v>
      </c>
      <c r="AN227">
        <v>51.972166831293677</v>
      </c>
      <c r="AO227">
        <f>Table1[[#This Row],[HTGoalsA]]/Table1[[#This Row],[xHTGoalsA]]</f>
        <v>0.98493642195424957</v>
      </c>
      <c r="AP227">
        <v>49</v>
      </c>
      <c r="AQ227">
        <v>49.749404030340607</v>
      </c>
      <c r="AR227">
        <v>0.85867667632234101</v>
      </c>
      <c r="AS227">
        <v>883</v>
      </c>
      <c r="AT227">
        <v>1028.3265219009261</v>
      </c>
      <c r="AU227">
        <v>0.89867149670677871</v>
      </c>
      <c r="AV227">
        <v>902</v>
      </c>
      <c r="AW227">
        <v>1003.703804232602</v>
      </c>
      <c r="AX227">
        <v>0.86506929240253172</v>
      </c>
      <c r="AY227">
        <v>380</v>
      </c>
      <c r="AZ227">
        <v>439.27116976333429</v>
      </c>
      <c r="BA227">
        <v>0.85924067073033106</v>
      </c>
      <c r="BB227">
        <v>366</v>
      </c>
      <c r="BC227">
        <v>425.95749068641038</v>
      </c>
      <c r="BD227">
        <v>0.87059847555094549</v>
      </c>
      <c r="BE227">
        <v>1023</v>
      </c>
      <c r="BF227">
        <v>1175.053746048211</v>
      </c>
      <c r="BG227">
        <v>0.80405379492754236</v>
      </c>
      <c r="BH227">
        <v>948</v>
      </c>
      <c r="BI227">
        <v>1179.025590054493</v>
      </c>
      <c r="BJ227">
        <v>0.91178579879077049</v>
      </c>
      <c r="BK227">
        <v>142</v>
      </c>
      <c r="BL227">
        <v>155.73833260873701</v>
      </c>
      <c r="BM227">
        <v>0.85439330897241261</v>
      </c>
      <c r="BN227">
        <v>135</v>
      </c>
      <c r="BO227">
        <v>158.00685537011739</v>
      </c>
      <c r="BP227">
        <v>0.85452585961868599</v>
      </c>
      <c r="BQ227">
        <v>8</v>
      </c>
      <c r="BR227">
        <v>9.3619167985973295</v>
      </c>
      <c r="BS227">
        <v>0.4186802011120575</v>
      </c>
      <c r="BT227">
        <v>4</v>
      </c>
      <c r="BU227">
        <v>9.5538312759370765</v>
      </c>
    </row>
    <row r="228" spans="1:73" hidden="1" x14ac:dyDescent="0.45">
      <c r="A228" s="1">
        <v>392</v>
      </c>
      <c r="B228" s="21" t="s">
        <v>420</v>
      </c>
      <c r="C228" t="s">
        <v>396</v>
      </c>
      <c r="D228">
        <v>1.057294568573437</v>
      </c>
      <c r="E228">
        <v>603</v>
      </c>
      <c r="F228">
        <v>570.32355780811611</v>
      </c>
      <c r="G228">
        <v>405</v>
      </c>
      <c r="H228">
        <f>(Table1[[#This Row],[xWins]]*3+Table1[[#This Row],[xDraws]])/Table1[[#This Row],[Matches]]</f>
        <v>1.4082063155755959</v>
      </c>
      <c r="I228">
        <f>Table1[[#This Row],[Wins]]*3+Table1[[#This Row],[Draws]]</f>
        <v>603</v>
      </c>
      <c r="J228">
        <f>Table1[[#This Row],[xWins]]*3+Table1[[#This Row],[xDraws]]</f>
        <v>570.32355780811633</v>
      </c>
      <c r="K228">
        <v>1.0836723886663819</v>
      </c>
      <c r="L228">
        <v>0.94786664046100311</v>
      </c>
      <c r="M228">
        <v>0.95007096238774391</v>
      </c>
      <c r="N228">
        <v>166</v>
      </c>
      <c r="O228">
        <v>105</v>
      </c>
      <c r="P228">
        <v>134</v>
      </c>
      <c r="Q228">
        <v>153.18282696515641</v>
      </c>
      <c r="R228">
        <v>110.77507691264709</v>
      </c>
      <c r="S228">
        <v>141.0420961221966</v>
      </c>
      <c r="T228">
        <v>63</v>
      </c>
      <c r="U228">
        <v>24.608898212542389</v>
      </c>
      <c r="V228">
        <v>37.134531595949852</v>
      </c>
      <c r="W228">
        <v>1.2565701915077629</v>
      </c>
      <c r="X228">
        <v>1.070481999339292</v>
      </c>
      <c r="Y228">
        <v>0.99749815081357995</v>
      </c>
      <c r="Z228">
        <f>Table1[[#This Row],[xGoalsF]]/Table1[[#This Row],[Matches]]</f>
        <v>1.3009023911211115</v>
      </c>
      <c r="AA228">
        <f>Table1[[#This Row],[xGoalsA]]/Table1[[#This Row],[Matches]]</f>
        <v>1.2401396794852044</v>
      </c>
      <c r="AB228">
        <v>564</v>
      </c>
      <c r="AC228">
        <v>526.86546840405015</v>
      </c>
      <c r="AD228">
        <v>501</v>
      </c>
      <c r="AE228">
        <v>502.25657019150782</v>
      </c>
      <c r="AF228">
        <f>Table1[[#This Row],[SHGoalsF]]/Table1[[#This Row],[xSHGoalsF]]</f>
        <v>1.077193664674831</v>
      </c>
      <c r="AG228">
        <v>319</v>
      </c>
      <c r="AH228">
        <v>296.13987759229491</v>
      </c>
      <c r="AI228">
        <f>Table1[[#This Row],[SHGoalsA]]/Table1[[#This Row],[xSHGoalsA]]</f>
        <v>0.95380142204823126</v>
      </c>
      <c r="AJ228">
        <v>-269</v>
      </c>
      <c r="AK228">
        <v>-282.02935514851578</v>
      </c>
      <c r="AL228">
        <f>Table1[[#This Row],[HTGoalsF]]/Table1[[#This Row],[xHTGoalsF]]</f>
        <v>1.0618674726891957</v>
      </c>
      <c r="AM228">
        <v>245</v>
      </c>
      <c r="AN228">
        <v>230.72559081175521</v>
      </c>
      <c r="AO228">
        <f>Table1[[#This Row],[HTGoalsA]]/Table1[[#This Row],[xHTGoalsA]]</f>
        <v>1.0534574482754544</v>
      </c>
      <c r="AP228">
        <v>232</v>
      </c>
      <c r="AQ228">
        <v>220.2272150429919</v>
      </c>
      <c r="AR228">
        <v>0.94134181704629538</v>
      </c>
      <c r="AS228">
        <v>4328</v>
      </c>
      <c r="AT228">
        <v>4597.6922746088394</v>
      </c>
      <c r="AU228">
        <v>0.99452933566267554</v>
      </c>
      <c r="AV228">
        <v>4454</v>
      </c>
      <c r="AW228">
        <v>4478.500372271279</v>
      </c>
      <c r="AX228">
        <v>0.87115436750385811</v>
      </c>
      <c r="AY228">
        <v>1716</v>
      </c>
      <c r="AZ228">
        <v>1969.8001456583411</v>
      </c>
      <c r="BA228">
        <v>0.87297543611087303</v>
      </c>
      <c r="BB228">
        <v>1666</v>
      </c>
      <c r="BC228">
        <v>1908.4156679391469</v>
      </c>
      <c r="BD228">
        <v>0.75690747095031574</v>
      </c>
      <c r="BE228">
        <v>4002</v>
      </c>
      <c r="BF228">
        <v>5287.3041337211162</v>
      </c>
      <c r="BG228">
        <v>0.79797527829402404</v>
      </c>
      <c r="BH228">
        <v>4238</v>
      </c>
      <c r="BI228">
        <v>5310.9414730996914</v>
      </c>
      <c r="BJ228">
        <v>0.68555527576541431</v>
      </c>
      <c r="BK228">
        <v>479</v>
      </c>
      <c r="BL228">
        <v>698.70368872182075</v>
      </c>
      <c r="BM228">
        <v>0.85661640481347812</v>
      </c>
      <c r="BN228">
        <v>609</v>
      </c>
      <c r="BO228">
        <v>710.9366533000325</v>
      </c>
      <c r="BP228">
        <v>0.63704746232303766</v>
      </c>
      <c r="BQ228">
        <v>27</v>
      </c>
      <c r="BR228">
        <v>42.383027320354799</v>
      </c>
      <c r="BS228">
        <v>0.55074302811973119</v>
      </c>
      <c r="BT228">
        <v>24</v>
      </c>
      <c r="BU228">
        <v>43.577492178044267</v>
      </c>
    </row>
    <row r="229" spans="1:73" hidden="1" x14ac:dyDescent="0.45">
      <c r="A229" s="1">
        <v>149</v>
      </c>
      <c r="B229" s="21" t="s">
        <v>218</v>
      </c>
      <c r="C229" t="s">
        <v>193</v>
      </c>
      <c r="D229">
        <v>1.0366479717452031</v>
      </c>
      <c r="E229">
        <v>268</v>
      </c>
      <c r="F229">
        <v>258.52556249043778</v>
      </c>
      <c r="G229">
        <v>184</v>
      </c>
      <c r="H229">
        <f>(Table1[[#This Row],[xWins]]*3+Table1[[#This Row],[xDraws]])/Table1[[#This Row],[Matches]]</f>
        <v>1.4050302309262923</v>
      </c>
      <c r="I229">
        <f>Table1[[#This Row],[Wins]]*3+Table1[[#This Row],[Draws]]</f>
        <v>268</v>
      </c>
      <c r="J229">
        <f>Table1[[#This Row],[xWins]]*3+Table1[[#This Row],[xDraws]]</f>
        <v>258.52556249043778</v>
      </c>
      <c r="K229">
        <v>1.0687461201652411</v>
      </c>
      <c r="L229">
        <v>0.89586165685753716</v>
      </c>
      <c r="M229">
        <v>1.0026460099550289</v>
      </c>
      <c r="N229">
        <v>75</v>
      </c>
      <c r="O229">
        <v>43</v>
      </c>
      <c r="P229">
        <v>66</v>
      </c>
      <c r="Q229">
        <v>70.175693352134999</v>
      </c>
      <c r="R229">
        <v>47.99848243403278</v>
      </c>
      <c r="S229">
        <v>65.825824213832234</v>
      </c>
      <c r="T229">
        <v>20</v>
      </c>
      <c r="U229">
        <v>8.9616174082516977</v>
      </c>
      <c r="V229">
        <v>6.1977721735414661</v>
      </c>
      <c r="W229">
        <v>4.8406104182068361</v>
      </c>
      <c r="X229">
        <v>1.0257380184123881</v>
      </c>
      <c r="Y229">
        <v>0.97912095551562306</v>
      </c>
      <c r="Z229">
        <f>Table1[[#This Row],[xGoalsF]]/Table1[[#This Row],[Matches]]</f>
        <v>1.308707759926405</v>
      </c>
      <c r="AA229">
        <f>Table1[[#This Row],[xGoalsA]]/Table1[[#This Row],[Matches]]</f>
        <v>1.2600033174902543</v>
      </c>
      <c r="AB229">
        <v>247</v>
      </c>
      <c r="AC229">
        <v>240.80222782645851</v>
      </c>
      <c r="AD229">
        <v>227</v>
      </c>
      <c r="AE229">
        <v>231.84061041820681</v>
      </c>
      <c r="AF229">
        <f>Table1[[#This Row],[SHGoalsF]]/Table1[[#This Row],[xSHGoalsF]]</f>
        <v>1.0131469018472337</v>
      </c>
      <c r="AG229">
        <v>137</v>
      </c>
      <c r="AH229">
        <v>135.2222463990295</v>
      </c>
      <c r="AI229">
        <f>Table1[[#This Row],[SHGoalsA]]/Table1[[#This Row],[xSHGoalsA]]</f>
        <v>0.88330440926864207</v>
      </c>
      <c r="AJ229">
        <v>-115</v>
      </c>
      <c r="AK229">
        <v>-130.19294231217259</v>
      </c>
      <c r="AL229">
        <f>Table1[[#This Row],[HTGoalsF]]/Table1[[#This Row],[xHTGoalsF]]</f>
        <v>1.0418641726661897</v>
      </c>
      <c r="AM229">
        <v>110</v>
      </c>
      <c r="AN229">
        <v>105.579981427429</v>
      </c>
      <c r="AO229">
        <f>Table1[[#This Row],[HTGoalsA]]/Table1[[#This Row],[xHTGoalsA]]</f>
        <v>1.1018452472826699</v>
      </c>
      <c r="AP229">
        <v>112</v>
      </c>
      <c r="AQ229">
        <v>101.6476681060342</v>
      </c>
      <c r="AR229">
        <v>0.92441783190715976</v>
      </c>
      <c r="AS229">
        <v>1934</v>
      </c>
      <c r="AT229">
        <v>2092.1275350238311</v>
      </c>
      <c r="AU229">
        <v>0.85941327488718766</v>
      </c>
      <c r="AV229">
        <v>1762</v>
      </c>
      <c r="AW229">
        <v>2050.2359592144908</v>
      </c>
      <c r="AX229">
        <v>1.019110438112063</v>
      </c>
      <c r="AY229">
        <v>914</v>
      </c>
      <c r="AZ229">
        <v>896.86060098963958</v>
      </c>
      <c r="BA229">
        <v>0.89846183773889354</v>
      </c>
      <c r="BB229">
        <v>786</v>
      </c>
      <c r="BC229">
        <v>874.828475718101</v>
      </c>
      <c r="BD229">
        <v>0.74010589598870269</v>
      </c>
      <c r="BE229">
        <v>1773</v>
      </c>
      <c r="BF229">
        <v>2395.6031287001988</v>
      </c>
      <c r="BG229">
        <v>0.76559135582890103</v>
      </c>
      <c r="BH229">
        <v>1839</v>
      </c>
      <c r="BI229">
        <v>2402.0647385822772</v>
      </c>
      <c r="BJ229">
        <v>0.8420006490846631</v>
      </c>
      <c r="BK229">
        <v>267</v>
      </c>
      <c r="BL229">
        <v>317.10189331831879</v>
      </c>
      <c r="BM229">
        <v>0.67963067448836678</v>
      </c>
      <c r="BN229">
        <v>218</v>
      </c>
      <c r="BO229">
        <v>320.76244964092109</v>
      </c>
      <c r="BP229">
        <v>0.68063142578183267</v>
      </c>
      <c r="BQ229">
        <v>13</v>
      </c>
      <c r="BR229">
        <v>19.099911505066149</v>
      </c>
      <c r="BS229">
        <v>0.46098934379451889</v>
      </c>
      <c r="BT229">
        <v>9</v>
      </c>
      <c r="BU229">
        <v>19.523227860146921</v>
      </c>
    </row>
    <row r="230" spans="1:73" hidden="1" x14ac:dyDescent="0.45">
      <c r="A230" s="1">
        <v>343</v>
      </c>
      <c r="B230" s="21" t="s">
        <v>305</v>
      </c>
      <c r="C230" s="24" t="s">
        <v>379</v>
      </c>
      <c r="D230">
        <v>1.151458279724811</v>
      </c>
      <c r="E230">
        <v>165</v>
      </c>
      <c r="F230">
        <v>143.29655090884719</v>
      </c>
      <c r="G230">
        <v>102</v>
      </c>
      <c r="H230">
        <f>(Table1[[#This Row],[xWins]]*3+Table1[[#This Row],[xDraws]])/Table1[[#This Row],[Matches]]</f>
        <v>1.4048681461651682</v>
      </c>
      <c r="I230">
        <f>Table1[[#This Row],[Wins]]*3+Table1[[#This Row],[Draws]]</f>
        <v>165</v>
      </c>
      <c r="J230">
        <f>Table1[[#This Row],[xWins]]*3+Table1[[#This Row],[xDraws]]</f>
        <v>143.29655090884717</v>
      </c>
      <c r="K230">
        <v>1.11043594169835</v>
      </c>
      <c r="L230">
        <v>1.327141991709017</v>
      </c>
      <c r="M230">
        <v>0.63622892199651582</v>
      </c>
      <c r="N230">
        <v>43</v>
      </c>
      <c r="O230">
        <v>36</v>
      </c>
      <c r="P230">
        <v>23</v>
      </c>
      <c r="Q230">
        <v>38.723530448981947</v>
      </c>
      <c r="R230">
        <v>27.125959561901329</v>
      </c>
      <c r="S230">
        <v>36.150509989116713</v>
      </c>
      <c r="T230">
        <v>41</v>
      </c>
      <c r="U230">
        <v>5.4583236696798556</v>
      </c>
      <c r="V230">
        <v>34.659128659796409</v>
      </c>
      <c r="W230">
        <v>0.88254767052373495</v>
      </c>
      <c r="X230">
        <v>1.259928769862076</v>
      </c>
      <c r="Y230">
        <v>0.99309876377504203</v>
      </c>
      <c r="Z230">
        <f>Table1[[#This Row],[xGoalsF]]/Table1[[#This Row],[Matches]]</f>
        <v>1.3072634445117999</v>
      </c>
      <c r="AA230">
        <f>Table1[[#This Row],[xGoalsA]]/Table1[[#This Row],[Matches]]</f>
        <v>1.2537504673580755</v>
      </c>
      <c r="AB230">
        <v>168</v>
      </c>
      <c r="AC230">
        <v>133.34087134020359</v>
      </c>
      <c r="AD230">
        <v>127</v>
      </c>
      <c r="AE230">
        <v>127.88254767052371</v>
      </c>
      <c r="AF230">
        <f>Table1[[#This Row],[SHGoalsF]]/Table1[[#This Row],[xSHGoalsF]]</f>
        <v>1.3470461084273717</v>
      </c>
      <c r="AG230">
        <v>101</v>
      </c>
      <c r="AH230">
        <v>74.978873676353885</v>
      </c>
      <c r="AI230">
        <f>Table1[[#This Row],[SHGoalsA]]/Table1[[#This Row],[xSHGoalsA]]</f>
        <v>1.1122660477223947</v>
      </c>
      <c r="AJ230">
        <v>-80</v>
      </c>
      <c r="AK230">
        <v>-71.925237818611208</v>
      </c>
      <c r="AL230">
        <f>Table1[[#This Row],[HTGoalsF]]/Table1[[#This Row],[xHTGoalsF]]</f>
        <v>1.1480073109543472</v>
      </c>
      <c r="AM230">
        <v>67</v>
      </c>
      <c r="AN230">
        <v>58.361997663849714</v>
      </c>
      <c r="AO230">
        <f>Table1[[#This Row],[HTGoalsA]]/Table1[[#This Row],[xHTGoalsA]]</f>
        <v>0.83992601010274659</v>
      </c>
      <c r="AP230">
        <v>47</v>
      </c>
      <c r="AQ230">
        <v>55.957309851912527</v>
      </c>
      <c r="AR230">
        <v>1.24371279345476</v>
      </c>
      <c r="AS230">
        <v>1445</v>
      </c>
      <c r="AT230">
        <v>1161.8438015629861</v>
      </c>
      <c r="AU230">
        <v>1.0632236942619659</v>
      </c>
      <c r="AV230">
        <v>1208</v>
      </c>
      <c r="AW230">
        <v>1136.167305637907</v>
      </c>
      <c r="AX230">
        <v>0.96779089646597594</v>
      </c>
      <c r="AY230">
        <v>480</v>
      </c>
      <c r="AZ230">
        <v>495.97490713416221</v>
      </c>
      <c r="BA230">
        <v>0.95555659058447362</v>
      </c>
      <c r="BB230">
        <v>462</v>
      </c>
      <c r="BC230">
        <v>483.48784839358819</v>
      </c>
      <c r="BD230">
        <v>0.96216785526189219</v>
      </c>
      <c r="BE230">
        <v>1282</v>
      </c>
      <c r="BF230">
        <v>1332.4078464989379</v>
      </c>
      <c r="BG230">
        <v>0.9204786497194557</v>
      </c>
      <c r="BH230">
        <v>1231</v>
      </c>
      <c r="BI230">
        <v>1337.347694457862</v>
      </c>
      <c r="BJ230">
        <v>1.0178788920560931</v>
      </c>
      <c r="BK230">
        <v>179</v>
      </c>
      <c r="BL230">
        <v>175.85589149847081</v>
      </c>
      <c r="BM230">
        <v>1.0085659484579239</v>
      </c>
      <c r="BN230">
        <v>180</v>
      </c>
      <c r="BO230">
        <v>178.47122468809911</v>
      </c>
      <c r="BP230">
        <v>0.4706057733253205</v>
      </c>
      <c r="BQ230">
        <v>5</v>
      </c>
      <c r="BR230">
        <v>10.624604038896051</v>
      </c>
      <c r="BS230">
        <v>0.91979685476650297</v>
      </c>
      <c r="BT230">
        <v>10</v>
      </c>
      <c r="BU230">
        <v>10.87196585656794</v>
      </c>
    </row>
    <row r="231" spans="1:73" hidden="1" x14ac:dyDescent="0.45">
      <c r="A231" s="1">
        <v>160</v>
      </c>
      <c r="B231" s="21" t="s">
        <v>229</v>
      </c>
      <c r="C231" t="s">
        <v>193</v>
      </c>
      <c r="D231">
        <v>1.0330664835455561</v>
      </c>
      <c r="E231">
        <v>267</v>
      </c>
      <c r="F231">
        <v>258.4538403410761</v>
      </c>
      <c r="G231">
        <v>184</v>
      </c>
      <c r="H231">
        <f>(Table1[[#This Row],[xWins]]*3+Table1[[#This Row],[xDraws]])/Table1[[#This Row],[Matches]]</f>
        <v>1.4046404366362832</v>
      </c>
      <c r="I231">
        <f>Table1[[#This Row],[Wins]]*3+Table1[[#This Row],[Draws]]</f>
        <v>267</v>
      </c>
      <c r="J231">
        <f>Table1[[#This Row],[xWins]]*3+Table1[[#This Row],[xDraws]]</f>
        <v>258.4538403410761</v>
      </c>
      <c r="K231">
        <v>1.080133762998938</v>
      </c>
      <c r="L231">
        <v>0.82332547649953802</v>
      </c>
      <c r="M231">
        <v>1.04120341970101</v>
      </c>
      <c r="N231">
        <v>76</v>
      </c>
      <c r="O231">
        <v>39</v>
      </c>
      <c r="P231">
        <v>69</v>
      </c>
      <c r="Q231">
        <v>70.361655753626096</v>
      </c>
      <c r="R231">
        <v>47.368873080197808</v>
      </c>
      <c r="S231">
        <v>66.269471166176089</v>
      </c>
      <c r="T231">
        <v>17</v>
      </c>
      <c r="U231">
        <v>7.6872421075102304</v>
      </c>
      <c r="V231">
        <v>46.287783997442602</v>
      </c>
      <c r="W231">
        <v>-36.975026104952832</v>
      </c>
      <c r="X231">
        <v>1.1922951180714101</v>
      </c>
      <c r="Y231">
        <v>1.158674091823334</v>
      </c>
      <c r="Z231">
        <f>Table1[[#This Row],[xGoalsF]]/Table1[[#This Row],[Matches]]</f>
        <v>1.3082185652312901</v>
      </c>
      <c r="AA231">
        <f>Table1[[#This Row],[xGoalsA]]/Table1[[#This Row],[Matches]]</f>
        <v>1.2664400755165608</v>
      </c>
      <c r="AB231">
        <v>287</v>
      </c>
      <c r="AC231">
        <v>240.7122160025574</v>
      </c>
      <c r="AD231">
        <v>270</v>
      </c>
      <c r="AE231">
        <v>233.0249738950472</v>
      </c>
      <c r="AF231">
        <f>Table1[[#This Row],[SHGoalsF]]/Table1[[#This Row],[xSHGoalsF]]</f>
        <v>1.2718239207051849</v>
      </c>
      <c r="AG231">
        <v>172</v>
      </c>
      <c r="AH231">
        <v>135.23884651000401</v>
      </c>
      <c r="AI231">
        <f>Table1[[#This Row],[SHGoalsA]]/Table1[[#This Row],[xSHGoalsA]]</f>
        <v>0.99439508256555065</v>
      </c>
      <c r="AJ231">
        <v>-130</v>
      </c>
      <c r="AK231">
        <v>-130.7327462487028</v>
      </c>
      <c r="AL231">
        <f>Table1[[#This Row],[HTGoalsF]]/Table1[[#This Row],[xHTGoalsF]]</f>
        <v>1.0903226146398897</v>
      </c>
      <c r="AM231">
        <v>115</v>
      </c>
      <c r="AN231">
        <v>105.4733694925534</v>
      </c>
      <c r="AO231">
        <f>Table1[[#This Row],[HTGoalsA]]/Table1[[#This Row],[xHTGoalsA]]</f>
        <v>1.3686279321633599</v>
      </c>
      <c r="AP231">
        <v>140</v>
      </c>
      <c r="AQ231">
        <v>102.2922276463444</v>
      </c>
      <c r="AR231">
        <v>0.90280034507190821</v>
      </c>
      <c r="AS231">
        <v>1891</v>
      </c>
      <c r="AT231">
        <v>2094.5937939903879</v>
      </c>
      <c r="AU231">
        <v>0.87670965198958917</v>
      </c>
      <c r="AV231">
        <v>1805</v>
      </c>
      <c r="AW231">
        <v>2058.8344110319372</v>
      </c>
      <c r="AX231">
        <v>1.026374921862474</v>
      </c>
      <c r="AY231">
        <v>919</v>
      </c>
      <c r="AZ231">
        <v>895.38430881803902</v>
      </c>
      <c r="BA231">
        <v>0.985735639169248</v>
      </c>
      <c r="BB231">
        <v>864</v>
      </c>
      <c r="BC231">
        <v>876.50275151678238</v>
      </c>
      <c r="BD231">
        <v>0.76585708217896764</v>
      </c>
      <c r="BE231">
        <v>1839</v>
      </c>
      <c r="BF231">
        <v>2401.2313038456141</v>
      </c>
      <c r="BG231">
        <v>0.74831589324726455</v>
      </c>
      <c r="BH231">
        <v>1802</v>
      </c>
      <c r="BI231">
        <v>2408.073938107003</v>
      </c>
      <c r="BJ231">
        <v>0.80320477068034157</v>
      </c>
      <c r="BK231">
        <v>255</v>
      </c>
      <c r="BL231">
        <v>317.47819399031499</v>
      </c>
      <c r="BM231">
        <v>0.77732854207408941</v>
      </c>
      <c r="BN231">
        <v>250</v>
      </c>
      <c r="BO231">
        <v>321.61433225254171</v>
      </c>
      <c r="BP231">
        <v>0.88486122386604038</v>
      </c>
      <c r="BQ231">
        <v>17</v>
      </c>
      <c r="BR231">
        <v>19.212052174379881</v>
      </c>
      <c r="BS231">
        <v>0.66283066071237184</v>
      </c>
      <c r="BT231">
        <v>13</v>
      </c>
      <c r="BU231">
        <v>19.612852528620738</v>
      </c>
    </row>
    <row r="232" spans="1:73" hidden="1" x14ac:dyDescent="0.45">
      <c r="A232" s="1">
        <v>534</v>
      </c>
      <c r="B232" s="21" t="s">
        <v>404</v>
      </c>
      <c r="C232" t="s">
        <v>520</v>
      </c>
      <c r="D232">
        <v>0.99825484435695178</v>
      </c>
      <c r="E232">
        <v>387</v>
      </c>
      <c r="F232">
        <v>387.67655592925752</v>
      </c>
      <c r="G232">
        <v>276</v>
      </c>
      <c r="H232">
        <f>(Table1[[#This Row],[xWins]]*3+Table1[[#This Row],[xDraws]])/Table1[[#This Row],[Matches]]</f>
        <v>1.4046252026422372</v>
      </c>
      <c r="I232">
        <f>Table1[[#This Row],[Wins]]*3+Table1[[#This Row],[Draws]]</f>
        <v>387</v>
      </c>
      <c r="J232">
        <f>Table1[[#This Row],[xWins]]*3+Table1[[#This Row],[xDraws]]</f>
        <v>387.67655592925746</v>
      </c>
      <c r="K232">
        <v>0.98848825003616936</v>
      </c>
      <c r="L232">
        <v>1.0389195304940479</v>
      </c>
      <c r="M232">
        <v>0.98219150651992182</v>
      </c>
      <c r="N232">
        <v>103</v>
      </c>
      <c r="O232">
        <v>78</v>
      </c>
      <c r="P232">
        <v>95</v>
      </c>
      <c r="Q232">
        <v>104.19951880685601</v>
      </c>
      <c r="R232">
        <v>75.07799950868943</v>
      </c>
      <c r="S232">
        <v>96.722481684454593</v>
      </c>
      <c r="T232">
        <v>-1</v>
      </c>
      <c r="U232">
        <v>15.128455370149821</v>
      </c>
      <c r="V232">
        <v>-26.650228722775751</v>
      </c>
      <c r="W232">
        <v>10.52177335262593</v>
      </c>
      <c r="X232">
        <v>0.92630938236401728</v>
      </c>
      <c r="Y232">
        <v>0.96963603974772805</v>
      </c>
      <c r="Z232">
        <f>Table1[[#This Row],[xGoalsF]]/Table1[[#This Row],[Matches]]</f>
        <v>1.3103269156622313</v>
      </c>
      <c r="AA232">
        <f>Table1[[#This Row],[xGoalsA]]/Table1[[#This Row],[Matches]]</f>
        <v>1.2555136715674853</v>
      </c>
      <c r="AB232">
        <v>335</v>
      </c>
      <c r="AC232">
        <v>361.65022872277581</v>
      </c>
      <c r="AD232">
        <v>336</v>
      </c>
      <c r="AE232">
        <v>346.52177335262593</v>
      </c>
      <c r="AF232">
        <f>Table1[[#This Row],[SHGoalsF]]/Table1[[#This Row],[xSHGoalsF]]</f>
        <v>0.89169328890546617</v>
      </c>
      <c r="AG232">
        <v>181</v>
      </c>
      <c r="AH232">
        <v>202.98459375215609</v>
      </c>
      <c r="AI232">
        <f>Table1[[#This Row],[SHGoalsA]]/Table1[[#This Row],[xSHGoalsA]]</f>
        <v>1.0137244543990944</v>
      </c>
      <c r="AJ232">
        <v>-197</v>
      </c>
      <c r="AK232">
        <v>-194.3328871520375</v>
      </c>
      <c r="AL232">
        <f>Table1[[#This Row],[HTGoalsF]]/Table1[[#This Row],[xHTGoalsF]]</f>
        <v>0.97059454637745879</v>
      </c>
      <c r="AM232">
        <v>154</v>
      </c>
      <c r="AN232">
        <v>158.66563497061961</v>
      </c>
      <c r="AO232">
        <f>Table1[[#This Row],[HTGoalsA]]/Table1[[#This Row],[xHTGoalsA]]</f>
        <v>0.91333870343721912</v>
      </c>
      <c r="AP232">
        <v>139</v>
      </c>
      <c r="AQ232">
        <v>152.18888620058851</v>
      </c>
      <c r="AR232">
        <v>0.99534632776739695</v>
      </c>
      <c r="AS232">
        <v>3134</v>
      </c>
      <c r="AT232">
        <v>3148.6527980966098</v>
      </c>
      <c r="AU232">
        <v>0.98881796226108198</v>
      </c>
      <c r="AV232">
        <v>3037</v>
      </c>
      <c r="AW232">
        <v>3071.3438832112629</v>
      </c>
      <c r="AX232">
        <v>0.88688587083867554</v>
      </c>
      <c r="AY232">
        <v>1193</v>
      </c>
      <c r="AZ232">
        <v>1345.156168596812</v>
      </c>
      <c r="BA232">
        <v>0.89423227035902231</v>
      </c>
      <c r="BB232">
        <v>1168</v>
      </c>
      <c r="BC232">
        <v>1306.1483450279241</v>
      </c>
      <c r="BD232">
        <v>0.86167417939130075</v>
      </c>
      <c r="BE232">
        <v>3098</v>
      </c>
      <c r="BF232">
        <v>3595.3264866175659</v>
      </c>
      <c r="BG232">
        <v>0.90833866117003403</v>
      </c>
      <c r="BH232">
        <v>3278</v>
      </c>
      <c r="BI232">
        <v>3608.7861720843171</v>
      </c>
      <c r="BJ232">
        <v>0.80674009473879182</v>
      </c>
      <c r="BK232">
        <v>384</v>
      </c>
      <c r="BL232">
        <v>475.98973015507852</v>
      </c>
      <c r="BM232">
        <v>0.98502501865409642</v>
      </c>
      <c r="BN232">
        <v>476</v>
      </c>
      <c r="BO232">
        <v>483.23645692815973</v>
      </c>
      <c r="BP232">
        <v>0.76934567136928766</v>
      </c>
      <c r="BQ232">
        <v>22</v>
      </c>
      <c r="BR232">
        <v>28.59572857652428</v>
      </c>
      <c r="BS232">
        <v>0.91780151678403155</v>
      </c>
      <c r="BT232">
        <v>27</v>
      </c>
      <c r="BU232">
        <v>29.418125276811221</v>
      </c>
    </row>
    <row r="233" spans="1:73" hidden="1" x14ac:dyDescent="0.45">
      <c r="A233" s="1">
        <v>282</v>
      </c>
      <c r="B233" s="21" t="s">
        <v>353</v>
      </c>
      <c r="C233" t="s">
        <v>350</v>
      </c>
      <c r="D233">
        <v>1.0154581730778129</v>
      </c>
      <c r="E233">
        <v>174</v>
      </c>
      <c r="F233">
        <v>171.35122313567379</v>
      </c>
      <c r="G233">
        <v>122</v>
      </c>
      <c r="H233">
        <f>(Table1[[#This Row],[xWins]]*3+Table1[[#This Row],[xDraws]])/Table1[[#This Row],[Matches]]</f>
        <v>1.4045182224235562</v>
      </c>
      <c r="I233">
        <f>Table1[[#This Row],[Wins]]*3+Table1[[#This Row],[Draws]]</f>
        <v>174</v>
      </c>
      <c r="J233">
        <f>Table1[[#This Row],[xWins]]*3+Table1[[#This Row],[xDraws]]</f>
        <v>171.35122313567385</v>
      </c>
      <c r="K233">
        <v>1.0398928002029399</v>
      </c>
      <c r="L233">
        <v>0.9002851416548272</v>
      </c>
      <c r="M233">
        <v>1.024744001168304</v>
      </c>
      <c r="N233">
        <v>49</v>
      </c>
      <c r="O233">
        <v>27</v>
      </c>
      <c r="P233">
        <v>46</v>
      </c>
      <c r="Q233">
        <v>47.120241615710199</v>
      </c>
      <c r="R233">
        <v>29.99049828854324</v>
      </c>
      <c r="S233">
        <v>44.889260095746558</v>
      </c>
      <c r="T233">
        <v>17</v>
      </c>
      <c r="U233">
        <v>3.8020369821524871</v>
      </c>
      <c r="V233">
        <v>10.06201684082777</v>
      </c>
      <c r="W233">
        <v>3.135946177019747</v>
      </c>
      <c r="X233">
        <v>1.0625210819926589</v>
      </c>
      <c r="Y233">
        <v>0.98004310119158233</v>
      </c>
      <c r="Z233">
        <f>Table1[[#This Row],[xGoalsF]]/Table1[[#This Row],[Matches]]</f>
        <v>1.3191637963866574</v>
      </c>
      <c r="AA233">
        <f>Table1[[#This Row],[xGoalsA]]/Table1[[#This Row],[Matches]]</f>
        <v>1.2879995588280302</v>
      </c>
      <c r="AB233">
        <v>171</v>
      </c>
      <c r="AC233">
        <v>160.93798315917221</v>
      </c>
      <c r="AD233">
        <v>154</v>
      </c>
      <c r="AE233">
        <v>157.13594617701969</v>
      </c>
      <c r="AF233">
        <f>Table1[[#This Row],[SHGoalsF]]/Table1[[#This Row],[xSHGoalsF]]</f>
        <v>0.95130565958877922</v>
      </c>
      <c r="AG233">
        <v>86</v>
      </c>
      <c r="AH233">
        <v>90.402069127997422</v>
      </c>
      <c r="AI233">
        <f>Table1[[#This Row],[SHGoalsA]]/Table1[[#This Row],[xSHGoalsA]]</f>
        <v>0.98652692578079137</v>
      </c>
      <c r="AJ233">
        <v>-87</v>
      </c>
      <c r="AK233">
        <v>-88.188165701755622</v>
      </c>
      <c r="AL233">
        <f>Table1[[#This Row],[HTGoalsF]]/Table1[[#This Row],[xHTGoalsF]]</f>
        <v>1.2050598786092499</v>
      </c>
      <c r="AM233">
        <v>85</v>
      </c>
      <c r="AN233">
        <v>70.535914031174812</v>
      </c>
      <c r="AO233">
        <f>Table1[[#This Row],[HTGoalsA]]/Table1[[#This Row],[xHTGoalsA]]</f>
        <v>0.971749917664675</v>
      </c>
      <c r="AP233">
        <v>67</v>
      </c>
      <c r="AQ233">
        <v>68.947780475264125</v>
      </c>
      <c r="AR233">
        <v>0.88775391538812787</v>
      </c>
      <c r="AS233">
        <v>1239</v>
      </c>
      <c r="AT233">
        <v>1395.6570379735319</v>
      </c>
      <c r="AU233">
        <v>0.8849283188800896</v>
      </c>
      <c r="AV233">
        <v>1219</v>
      </c>
      <c r="AW233">
        <v>1377.5127024329961</v>
      </c>
      <c r="AX233">
        <v>0.85978037533553509</v>
      </c>
      <c r="AY233">
        <v>511</v>
      </c>
      <c r="AZ233">
        <v>594.33782703004681</v>
      </c>
      <c r="BA233">
        <v>0.86140857186099129</v>
      </c>
      <c r="BB233">
        <v>504</v>
      </c>
      <c r="BC233">
        <v>585.08821070953115</v>
      </c>
      <c r="BD233">
        <v>0.8953285878006132</v>
      </c>
      <c r="BE233">
        <v>1422</v>
      </c>
      <c r="BF233">
        <v>1588.243712281278</v>
      </c>
      <c r="BG233">
        <v>0.86899678684157966</v>
      </c>
      <c r="BH233">
        <v>1384</v>
      </c>
      <c r="BI233">
        <v>1592.6411017355199</v>
      </c>
      <c r="BJ233">
        <v>0.97158035771782758</v>
      </c>
      <c r="BK233">
        <v>206</v>
      </c>
      <c r="BL233">
        <v>212.02569438916939</v>
      </c>
      <c r="BM233">
        <v>0.9517022070131177</v>
      </c>
      <c r="BN233">
        <v>203</v>
      </c>
      <c r="BO233">
        <v>213.3020166435339</v>
      </c>
      <c r="BP233">
        <v>1.0216439517084861</v>
      </c>
      <c r="BQ233">
        <v>13</v>
      </c>
      <c r="BR233">
        <v>12.72458959724689</v>
      </c>
      <c r="BS233">
        <v>0.9430925346122484</v>
      </c>
      <c r="BT233">
        <v>12</v>
      </c>
      <c r="BU233">
        <v>12.724096055891049</v>
      </c>
    </row>
    <row r="234" spans="1:73" hidden="1" x14ac:dyDescent="0.45">
      <c r="A234" s="1">
        <v>571</v>
      </c>
      <c r="B234" s="21" t="s">
        <v>432</v>
      </c>
      <c r="C234" t="s">
        <v>520</v>
      </c>
      <c r="D234">
        <v>1.0418016231612659</v>
      </c>
      <c r="E234">
        <v>253</v>
      </c>
      <c r="F234">
        <v>242.84853697222249</v>
      </c>
      <c r="G234">
        <v>173</v>
      </c>
      <c r="H234">
        <f>(Table1[[#This Row],[xWins]]*3+Table1[[#This Row],[xDraws]])/Table1[[#This Row],[Matches]]</f>
        <v>1.4037487686255634</v>
      </c>
      <c r="I234">
        <f>Table1[[#This Row],[Wins]]*3+Table1[[#This Row],[Draws]]</f>
        <v>253</v>
      </c>
      <c r="J234">
        <f>Table1[[#This Row],[xWins]]*3+Table1[[#This Row],[xDraws]]</f>
        <v>242.84853697222246</v>
      </c>
      <c r="K234">
        <v>1.0555725934542179</v>
      </c>
      <c r="L234">
        <v>0.98403217132806053</v>
      </c>
      <c r="M234">
        <v>0.95259689120688951</v>
      </c>
      <c r="N234">
        <v>69</v>
      </c>
      <c r="O234">
        <v>46</v>
      </c>
      <c r="P234">
        <v>58</v>
      </c>
      <c r="Q234">
        <v>65.367365947051439</v>
      </c>
      <c r="R234">
        <v>46.746439131068144</v>
      </c>
      <c r="S234">
        <v>60.886194921880431</v>
      </c>
      <c r="T234">
        <v>17</v>
      </c>
      <c r="U234">
        <v>9.5953399346280719</v>
      </c>
      <c r="V234">
        <v>7.5513430061892564</v>
      </c>
      <c r="W234">
        <v>-0.14668294081732819</v>
      </c>
      <c r="X234">
        <v>1.0333468217760089</v>
      </c>
      <c r="Y234">
        <v>1.0006764154812411</v>
      </c>
      <c r="Z234">
        <f>Table1[[#This Row],[xGoalsF]]/Table1[[#This Row],[Matches]]</f>
        <v>1.3089517745306976</v>
      </c>
      <c r="AA234">
        <f>Table1[[#This Row],[xGoalsA]]/Table1[[#This Row],[Matches]]</f>
        <v>1.2534873818449868</v>
      </c>
      <c r="AB234">
        <v>234</v>
      </c>
      <c r="AC234">
        <v>226.44865699381069</v>
      </c>
      <c r="AD234">
        <v>217</v>
      </c>
      <c r="AE234">
        <v>216.8533170591827</v>
      </c>
      <c r="AF234">
        <f>Table1[[#This Row],[SHGoalsF]]/Table1[[#This Row],[xSHGoalsF]]</f>
        <v>1.0299196723978508</v>
      </c>
      <c r="AG234">
        <v>131</v>
      </c>
      <c r="AH234">
        <v>127.1943856504914</v>
      </c>
      <c r="AI234">
        <f>Table1[[#This Row],[SHGoalsA]]/Table1[[#This Row],[xSHGoalsA]]</f>
        <v>0.95959803613149786</v>
      </c>
      <c r="AJ234">
        <v>-117</v>
      </c>
      <c r="AK234">
        <v>-121.9260519453241</v>
      </c>
      <c r="AL234">
        <f>Table1[[#This Row],[HTGoalsF]]/Table1[[#This Row],[xHTGoalsF]]</f>
        <v>1.0377387149790689</v>
      </c>
      <c r="AM234">
        <v>103</v>
      </c>
      <c r="AN234">
        <v>99.254271343319317</v>
      </c>
      <c r="AO234">
        <f>Table1[[#This Row],[HTGoalsA]]/Table1[[#This Row],[xHTGoalsA]]</f>
        <v>1.0534381231783838</v>
      </c>
      <c r="AP234">
        <v>100</v>
      </c>
      <c r="AQ234">
        <v>94.927265113858525</v>
      </c>
      <c r="AR234">
        <v>1.0564665573630669</v>
      </c>
      <c r="AS234">
        <v>2083</v>
      </c>
      <c r="AT234">
        <v>1971.6667654858411</v>
      </c>
      <c r="AU234">
        <v>0.94440644209432301</v>
      </c>
      <c r="AV234">
        <v>1819</v>
      </c>
      <c r="AW234">
        <v>1926.0775010875309</v>
      </c>
      <c r="AX234">
        <v>0.83987855388331756</v>
      </c>
      <c r="AY234">
        <v>708</v>
      </c>
      <c r="AZ234">
        <v>842.97901967664825</v>
      </c>
      <c r="BA234">
        <v>0.79318014074892662</v>
      </c>
      <c r="BB234">
        <v>650</v>
      </c>
      <c r="BC234">
        <v>819.48597374899623</v>
      </c>
      <c r="BD234">
        <v>0.89434788810871202</v>
      </c>
      <c r="BE234">
        <v>2020</v>
      </c>
      <c r="BF234">
        <v>2258.6289148305791</v>
      </c>
      <c r="BG234">
        <v>0.91639375224261865</v>
      </c>
      <c r="BH234">
        <v>2077</v>
      </c>
      <c r="BI234">
        <v>2266.492973044742</v>
      </c>
      <c r="BJ234">
        <v>0.79172408343916445</v>
      </c>
      <c r="BK234">
        <v>237</v>
      </c>
      <c r="BL234">
        <v>299.34671049855831</v>
      </c>
      <c r="BM234">
        <v>0.8364134685431116</v>
      </c>
      <c r="BN234">
        <v>254</v>
      </c>
      <c r="BO234">
        <v>303.67755847167831</v>
      </c>
      <c r="BP234">
        <v>0.66631820360382621</v>
      </c>
      <c r="BQ234">
        <v>12</v>
      </c>
      <c r="BR234">
        <v>18.00941342304203</v>
      </c>
      <c r="BS234">
        <v>0.64773149044320066</v>
      </c>
      <c r="BT234">
        <v>12</v>
      </c>
      <c r="BU234">
        <v>18.52619515501582</v>
      </c>
    </row>
    <row r="235" spans="1:73" hidden="1" x14ac:dyDescent="0.45">
      <c r="A235" s="1">
        <v>330</v>
      </c>
      <c r="B235" s="21" t="s">
        <v>378</v>
      </c>
      <c r="C235" s="24" t="s">
        <v>357</v>
      </c>
      <c r="D235">
        <v>0.92119637724166981</v>
      </c>
      <c r="E235">
        <v>213</v>
      </c>
      <c r="F235">
        <v>231.22105694529981</v>
      </c>
      <c r="G235">
        <v>165</v>
      </c>
      <c r="H235">
        <f>(Table1[[#This Row],[xWins]]*3+Table1[[#This Row],[xDraws]])/Table1[[#This Row],[Matches]]</f>
        <v>1.4013397390624229</v>
      </c>
      <c r="I235">
        <f>Table1[[#This Row],[Wins]]*3+Table1[[#This Row],[Draws]]</f>
        <v>213</v>
      </c>
      <c r="J235">
        <f>Table1[[#This Row],[xWins]]*3+Table1[[#This Row],[xDraws]]</f>
        <v>231.22105694529978</v>
      </c>
      <c r="K235">
        <v>0.85820207399656634</v>
      </c>
      <c r="L235">
        <v>1.152780032907746</v>
      </c>
      <c r="M235">
        <v>1.0188760726398769</v>
      </c>
      <c r="N235">
        <v>52</v>
      </c>
      <c r="O235">
        <v>57</v>
      </c>
      <c r="P235">
        <v>56</v>
      </c>
      <c r="Q235">
        <v>60.59179018041857</v>
      </c>
      <c r="R235">
        <v>49.445686404044068</v>
      </c>
      <c r="S235">
        <v>54.962523415537362</v>
      </c>
      <c r="T235">
        <v>3</v>
      </c>
      <c r="U235">
        <v>11.672855110747379</v>
      </c>
      <c r="V235">
        <v>-34.740830448754878</v>
      </c>
      <c r="W235">
        <v>26.0679753380075</v>
      </c>
      <c r="X235">
        <v>0.83971257110704467</v>
      </c>
      <c r="Y235">
        <v>0.87288129560434569</v>
      </c>
      <c r="Z235">
        <f>Table1[[#This Row],[xGoalsF]]/Table1[[#This Row],[Matches]]</f>
        <v>1.3135807905985146</v>
      </c>
      <c r="AA235">
        <f>Table1[[#This Row],[xGoalsA]]/Table1[[#This Row],[Matches]]</f>
        <v>1.2428362141697424</v>
      </c>
      <c r="AB235">
        <v>182</v>
      </c>
      <c r="AC235">
        <v>216.74083044875491</v>
      </c>
      <c r="AD235">
        <v>179</v>
      </c>
      <c r="AE235">
        <v>205.0679753380075</v>
      </c>
      <c r="AF235">
        <f>Table1[[#This Row],[SHGoalsF]]/Table1[[#This Row],[xSHGoalsF]]</f>
        <v>0.90180152554226523</v>
      </c>
      <c r="AG235">
        <v>110</v>
      </c>
      <c r="AH235">
        <v>121.9780593449934</v>
      </c>
      <c r="AI235">
        <f>Table1[[#This Row],[SHGoalsA]]/Table1[[#This Row],[xSHGoalsA]]</f>
        <v>0.76392775640653898</v>
      </c>
      <c r="AJ235">
        <v>-88</v>
      </c>
      <c r="AK235">
        <v>-115.1941387938902</v>
      </c>
      <c r="AL235">
        <f>Table1[[#This Row],[HTGoalsF]]/Table1[[#This Row],[xHTGoalsF]]</f>
        <v>0.75979204872726691</v>
      </c>
      <c r="AM235">
        <v>72</v>
      </c>
      <c r="AN235">
        <v>94.762771103761509</v>
      </c>
      <c r="AO235">
        <f>Table1[[#This Row],[HTGoalsA]]/Table1[[#This Row],[xHTGoalsA]]</f>
        <v>1.012530492735001</v>
      </c>
      <c r="AP235">
        <v>91</v>
      </c>
      <c r="AQ235">
        <v>89.873836544117282</v>
      </c>
      <c r="AR235">
        <v>1.025647109819632</v>
      </c>
      <c r="AS235">
        <v>1928</v>
      </c>
      <c r="AT235">
        <v>1879.788848953177</v>
      </c>
      <c r="AU235">
        <v>0.96568605880906777</v>
      </c>
      <c r="AV235">
        <v>1765</v>
      </c>
      <c r="AW235">
        <v>1827.716144288845</v>
      </c>
      <c r="AX235">
        <v>0.78277654466039859</v>
      </c>
      <c r="AY235">
        <v>633</v>
      </c>
      <c r="AZ235">
        <v>808.65989702670777</v>
      </c>
      <c r="BA235">
        <v>0.79112349756574707</v>
      </c>
      <c r="BB235">
        <v>619</v>
      </c>
      <c r="BC235">
        <v>782.43156966597041</v>
      </c>
      <c r="BD235">
        <v>1.2226166603455519</v>
      </c>
      <c r="BE235">
        <v>2640</v>
      </c>
      <c r="BF235">
        <v>2159.303145152503</v>
      </c>
      <c r="BG235">
        <v>1.114560481267983</v>
      </c>
      <c r="BH235">
        <v>2416</v>
      </c>
      <c r="BI235">
        <v>2167.670611514442</v>
      </c>
      <c r="BJ235">
        <v>1.690345464707983</v>
      </c>
      <c r="BK235">
        <v>480</v>
      </c>
      <c r="BL235">
        <v>283.96562124235521</v>
      </c>
      <c r="BM235">
        <v>1.5066810748326021</v>
      </c>
      <c r="BN235">
        <v>435</v>
      </c>
      <c r="BO235">
        <v>288.71405320354887</v>
      </c>
      <c r="BP235">
        <v>1.5072989383488871</v>
      </c>
      <c r="BQ235">
        <v>26</v>
      </c>
      <c r="BR235">
        <v>17.24939846934458</v>
      </c>
      <c r="BS235">
        <v>1.186615630978638</v>
      </c>
      <c r="BT235">
        <v>21</v>
      </c>
      <c r="BU235">
        <v>17.69739033580796</v>
      </c>
    </row>
    <row r="236" spans="1:73" hidden="1" x14ac:dyDescent="0.45">
      <c r="A236" s="1">
        <v>397</v>
      </c>
      <c r="B236" s="21" t="s">
        <v>223</v>
      </c>
      <c r="C236" t="s">
        <v>396</v>
      </c>
      <c r="D236">
        <v>1.008706246848009</v>
      </c>
      <c r="E236">
        <v>195</v>
      </c>
      <c r="F236">
        <v>193.3169350436097</v>
      </c>
      <c r="G236">
        <v>138</v>
      </c>
      <c r="H236">
        <f>(Table1[[#This Row],[xWins]]*3+Table1[[#This Row],[xDraws]])/Table1[[#This Row],[Matches]]</f>
        <v>1.4008473553884764</v>
      </c>
      <c r="I236">
        <f>Table1[[#This Row],[Wins]]*3+Table1[[#This Row],[Draws]]</f>
        <v>195</v>
      </c>
      <c r="J236">
        <f>Table1[[#This Row],[xWins]]*3+Table1[[#This Row],[xDraws]]</f>
        <v>193.31693504360973</v>
      </c>
      <c r="K236">
        <v>1.0398189884299129</v>
      </c>
      <c r="L236">
        <v>0.87951713372843665</v>
      </c>
      <c r="M236">
        <v>1.050521941619466</v>
      </c>
      <c r="N236">
        <v>54</v>
      </c>
      <c r="O236">
        <v>33</v>
      </c>
      <c r="P236">
        <v>51</v>
      </c>
      <c r="Q236">
        <v>51.932115686344538</v>
      </c>
      <c r="R236">
        <v>37.52058798457611</v>
      </c>
      <c r="S236">
        <v>48.547296329079359</v>
      </c>
      <c r="T236">
        <v>11</v>
      </c>
      <c r="U236">
        <v>7.6579973556320624</v>
      </c>
      <c r="V236">
        <v>0.36527315743970229</v>
      </c>
      <c r="W236">
        <v>2.9767294869282348</v>
      </c>
      <c r="X236">
        <v>1.002033421732313</v>
      </c>
      <c r="Y236">
        <v>0.982691091429585</v>
      </c>
      <c r="Z236">
        <f>Table1[[#This Row],[xGoalsF]]/Table1[[#This Row],[Matches]]</f>
        <v>1.3017009191489877</v>
      </c>
      <c r="AA236">
        <f>Table1[[#This Row],[xGoalsA]]/Table1[[#This Row],[Matches]]</f>
        <v>1.2462081846878856</v>
      </c>
      <c r="AB236">
        <v>180</v>
      </c>
      <c r="AC236">
        <v>179.6347268425603</v>
      </c>
      <c r="AD236">
        <v>169</v>
      </c>
      <c r="AE236">
        <v>171.97672948692821</v>
      </c>
      <c r="AF236">
        <f>Table1[[#This Row],[SHGoalsF]]/Table1[[#This Row],[xSHGoalsF]]</f>
        <v>1.0921464931116547</v>
      </c>
      <c r="AG236">
        <v>110</v>
      </c>
      <c r="AH236">
        <v>100.7190891458132</v>
      </c>
      <c r="AI236">
        <f>Table1[[#This Row],[SHGoalsA]]/Table1[[#This Row],[xSHGoalsA]]</f>
        <v>0.91229629252840083</v>
      </c>
      <c r="AJ236">
        <v>-88</v>
      </c>
      <c r="AK236">
        <v>-96.459889972928352</v>
      </c>
      <c r="AL236">
        <f>Table1[[#This Row],[HTGoalsF]]/Table1[[#This Row],[xHTGoalsF]]</f>
        <v>0.88702318124821322</v>
      </c>
      <c r="AM236">
        <v>70</v>
      </c>
      <c r="AN236">
        <v>78.915637696747069</v>
      </c>
      <c r="AO236">
        <f>Table1[[#This Row],[HTGoalsA]]/Table1[[#This Row],[xHTGoalsA]]</f>
        <v>1.0726084476162909</v>
      </c>
      <c r="AP236">
        <v>81</v>
      </c>
      <c r="AQ236">
        <v>75.516839513999884</v>
      </c>
      <c r="AR236">
        <v>0.98706607530074786</v>
      </c>
      <c r="AS236">
        <v>1550</v>
      </c>
      <c r="AT236">
        <v>1570.3102748493641</v>
      </c>
      <c r="AU236">
        <v>0.91256270466404665</v>
      </c>
      <c r="AV236">
        <v>1399</v>
      </c>
      <c r="AW236">
        <v>1533.045337980398</v>
      </c>
      <c r="AX236">
        <v>0.99277707781248747</v>
      </c>
      <c r="AY236">
        <v>666</v>
      </c>
      <c r="AZ236">
        <v>670.84546459058345</v>
      </c>
      <c r="BA236">
        <v>0.93616442783548559</v>
      </c>
      <c r="BB236">
        <v>611</v>
      </c>
      <c r="BC236">
        <v>652.66312394789315</v>
      </c>
      <c r="BD236">
        <v>0.74822663699498237</v>
      </c>
      <c r="BE236">
        <v>1350</v>
      </c>
      <c r="BF236">
        <v>1804.2661584755281</v>
      </c>
      <c r="BG236">
        <v>0.79036022095226954</v>
      </c>
      <c r="BH236">
        <v>1431</v>
      </c>
      <c r="BI236">
        <v>1810.5668302433701</v>
      </c>
      <c r="BJ236">
        <v>0.7927444207106451</v>
      </c>
      <c r="BK236">
        <v>189</v>
      </c>
      <c r="BL236">
        <v>238.41227394646751</v>
      </c>
      <c r="BM236">
        <v>0.82757063142096765</v>
      </c>
      <c r="BN236">
        <v>200</v>
      </c>
      <c r="BO236">
        <v>241.6712150074647</v>
      </c>
      <c r="BP236">
        <v>0.75888908349424389</v>
      </c>
      <c r="BQ236">
        <v>11</v>
      </c>
      <c r="BR236">
        <v>14.49487183206192</v>
      </c>
      <c r="BS236">
        <v>1.156803812110009</v>
      </c>
      <c r="BT236">
        <v>17</v>
      </c>
      <c r="BU236">
        <v>14.695663881840099</v>
      </c>
    </row>
    <row r="237" spans="1:73" hidden="1" x14ac:dyDescent="0.45">
      <c r="A237" s="1">
        <v>264</v>
      </c>
      <c r="B237" s="21" t="s">
        <v>337</v>
      </c>
      <c r="C237" s="24" t="s">
        <v>320</v>
      </c>
      <c r="D237">
        <v>1.0787669240720681</v>
      </c>
      <c r="E237">
        <v>157</v>
      </c>
      <c r="F237">
        <v>145.5365348126964</v>
      </c>
      <c r="G237">
        <v>104</v>
      </c>
      <c r="H237">
        <f>(Table1[[#This Row],[xWins]]*3+Table1[[#This Row],[xDraws]])/Table1[[#This Row],[Matches]]</f>
        <v>1.3993897578143888</v>
      </c>
      <c r="I237">
        <f>Table1[[#This Row],[Wins]]*3+Table1[[#This Row],[Draws]]</f>
        <v>157</v>
      </c>
      <c r="J237">
        <f>Table1[[#This Row],[xWins]]*3+Table1[[#This Row],[xDraws]]</f>
        <v>145.53653481269643</v>
      </c>
      <c r="K237">
        <v>1.083075112861462</v>
      </c>
      <c r="L237">
        <v>1.0634636278459171</v>
      </c>
      <c r="M237">
        <v>0.84860284419386101</v>
      </c>
      <c r="N237">
        <v>41</v>
      </c>
      <c r="O237">
        <v>34</v>
      </c>
      <c r="P237">
        <v>29</v>
      </c>
      <c r="Q237">
        <v>37.855176906132442</v>
      </c>
      <c r="R237">
        <v>31.971004094299101</v>
      </c>
      <c r="S237">
        <v>34.173818999568461</v>
      </c>
      <c r="T237">
        <v>12</v>
      </c>
      <c r="U237">
        <v>7.7671171929342222</v>
      </c>
      <c r="V237">
        <v>-25.53197469341114</v>
      </c>
      <c r="W237">
        <v>29.764857500476921</v>
      </c>
      <c r="X237">
        <v>0.81299637135737346</v>
      </c>
      <c r="Y237">
        <v>0.76884331580635901</v>
      </c>
      <c r="Z237">
        <f>Table1[[#This Row],[xGoalsF]]/Table1[[#This Row],[Matches]]</f>
        <v>1.3128074489751067</v>
      </c>
      <c r="AA237">
        <f>Table1[[#This Row],[xGoalsA]]/Table1[[#This Row],[Matches]]</f>
        <v>1.2381236298122777</v>
      </c>
      <c r="AB237">
        <v>111</v>
      </c>
      <c r="AC237">
        <v>136.53197469341109</v>
      </c>
      <c r="AD237">
        <v>99</v>
      </c>
      <c r="AE237">
        <v>128.76485750047689</v>
      </c>
      <c r="AF237">
        <f>Table1[[#This Row],[SHGoalsF]]/Table1[[#This Row],[xSHGoalsF]]</f>
        <v>0.78258403937091836</v>
      </c>
      <c r="AG237">
        <v>60</v>
      </c>
      <c r="AH237">
        <v>76.669082145134354</v>
      </c>
      <c r="AI237">
        <f>Table1[[#This Row],[SHGoalsA]]/Table1[[#This Row],[xSHGoalsA]]</f>
        <v>0.69165016837046567</v>
      </c>
      <c r="AJ237">
        <v>-50</v>
      </c>
      <c r="AK237">
        <v>-72.290880977880008</v>
      </c>
      <c r="AL237">
        <f>Table1[[#This Row],[HTGoalsF]]/Table1[[#This Row],[xHTGoalsF]]</f>
        <v>0.851946804255587</v>
      </c>
      <c r="AM237">
        <v>51</v>
      </c>
      <c r="AN237">
        <v>59.862892548276783</v>
      </c>
      <c r="AO237">
        <f>Table1[[#This Row],[HTGoalsA]]/Table1[[#This Row],[xHTGoalsA]]</f>
        <v>0.86765627315784377</v>
      </c>
      <c r="AP237">
        <v>49</v>
      </c>
      <c r="AQ237">
        <v>56.473976522596907</v>
      </c>
      <c r="AR237">
        <v>0.89150595942835076</v>
      </c>
      <c r="AS237">
        <v>1057</v>
      </c>
      <c r="AT237">
        <v>1185.634250474071</v>
      </c>
      <c r="AU237">
        <v>0.851100382917367</v>
      </c>
      <c r="AV237">
        <v>979</v>
      </c>
      <c r="AW237">
        <v>1150.2755957460899</v>
      </c>
      <c r="AX237">
        <v>0.71803742233920009</v>
      </c>
      <c r="AY237">
        <v>364</v>
      </c>
      <c r="AZ237">
        <v>506.93736659876589</v>
      </c>
      <c r="BA237">
        <v>0.71855344301717805</v>
      </c>
      <c r="BB237">
        <v>351</v>
      </c>
      <c r="BC237">
        <v>488.48141138418958</v>
      </c>
      <c r="BD237">
        <v>1.0865143413063401</v>
      </c>
      <c r="BE237">
        <v>1477</v>
      </c>
      <c r="BF237">
        <v>1359.3930092300211</v>
      </c>
      <c r="BG237">
        <v>1.167371434596663</v>
      </c>
      <c r="BH237">
        <v>1595</v>
      </c>
      <c r="BI237">
        <v>1366.3174827908019</v>
      </c>
      <c r="BJ237">
        <v>1.1021266668659311</v>
      </c>
      <c r="BK237">
        <v>198</v>
      </c>
      <c r="BL237">
        <v>179.65267146928221</v>
      </c>
      <c r="BM237">
        <v>1.1876252239251119</v>
      </c>
      <c r="BN237">
        <v>218</v>
      </c>
      <c r="BO237">
        <v>183.5595906926834</v>
      </c>
      <c r="BP237">
        <v>1.9367524265694691</v>
      </c>
      <c r="BQ237">
        <v>21</v>
      </c>
      <c r="BR237">
        <v>10.84289334656825</v>
      </c>
      <c r="BS237">
        <v>1.515985247813509</v>
      </c>
      <c r="BT237">
        <v>17</v>
      </c>
      <c r="BU237">
        <v>11.21382943832662</v>
      </c>
    </row>
    <row r="238" spans="1:73" hidden="1" x14ac:dyDescent="0.45">
      <c r="A238" s="1">
        <v>138</v>
      </c>
      <c r="B238" s="21" t="s">
        <v>207</v>
      </c>
      <c r="C238" t="s">
        <v>193</v>
      </c>
      <c r="D238">
        <v>0.99086863835082217</v>
      </c>
      <c r="E238">
        <v>191</v>
      </c>
      <c r="F238">
        <v>192.7601627576949</v>
      </c>
      <c r="G238">
        <v>138</v>
      </c>
      <c r="H238">
        <f>(Table1[[#This Row],[xWins]]*3+Table1[[#This Row],[xDraws]])/Table1[[#This Row],[Matches]]</f>
        <v>1.3968127736064848</v>
      </c>
      <c r="I238">
        <f>Table1[[#This Row],[Wins]]*3+Table1[[#This Row],[Draws]]</f>
        <v>191</v>
      </c>
      <c r="J238">
        <f>Table1[[#This Row],[xWins]]*3+Table1[[#This Row],[xDraws]]</f>
        <v>192.7601627576949</v>
      </c>
      <c r="K238">
        <v>0.97304194946836819</v>
      </c>
      <c r="L238">
        <v>1.069780371231416</v>
      </c>
      <c r="M238">
        <v>0.97871320345291946</v>
      </c>
      <c r="N238">
        <v>51</v>
      </c>
      <c r="O238">
        <v>38</v>
      </c>
      <c r="P238">
        <v>49</v>
      </c>
      <c r="Q238">
        <v>52.412950981059339</v>
      </c>
      <c r="R238">
        <v>35.521309814516883</v>
      </c>
      <c r="S238">
        <v>50.065739204423757</v>
      </c>
      <c r="T238">
        <v>6</v>
      </c>
      <c r="U238">
        <v>4.2900672517405098</v>
      </c>
      <c r="V238">
        <v>19.75341928499267</v>
      </c>
      <c r="W238">
        <v>-18.04348653673318</v>
      </c>
      <c r="X238">
        <v>1.109591090197851</v>
      </c>
      <c r="Y238">
        <v>1.102545146988833</v>
      </c>
      <c r="Z238">
        <f>Table1[[#This Row],[xGoalsF]]/Table1[[#This Row],[Matches]]</f>
        <v>1.3061346428623717</v>
      </c>
      <c r="AA238">
        <f>Table1[[#This Row],[xGoalsA]]/Table1[[#This Row],[Matches]]</f>
        <v>1.2750471990091796</v>
      </c>
      <c r="AB238">
        <v>200</v>
      </c>
      <c r="AC238">
        <v>180.2465807150073</v>
      </c>
      <c r="AD238">
        <v>194</v>
      </c>
      <c r="AE238">
        <v>175.95651346326679</v>
      </c>
      <c r="AF238">
        <f>Table1[[#This Row],[SHGoalsF]]/Table1[[#This Row],[xSHGoalsF]]</f>
        <v>0.99777403260914377</v>
      </c>
      <c r="AG238">
        <v>101</v>
      </c>
      <c r="AH238">
        <v>101.22532427095599</v>
      </c>
      <c r="AI238">
        <f>Table1[[#This Row],[SHGoalsA]]/Table1[[#This Row],[xSHGoalsA]]</f>
        <v>1.0431284014529487</v>
      </c>
      <c r="AJ238">
        <v>-103</v>
      </c>
      <c r="AK238">
        <v>-98.741439554836916</v>
      </c>
      <c r="AL238">
        <f>Table1[[#This Row],[HTGoalsF]]/Table1[[#This Row],[xHTGoalsF]]</f>
        <v>1.2528274600403759</v>
      </c>
      <c r="AM238">
        <v>99</v>
      </c>
      <c r="AN238">
        <v>79.021256444051318</v>
      </c>
      <c r="AO238">
        <f>Table1[[#This Row],[HTGoalsA]]/Table1[[#This Row],[xHTGoalsA]]</f>
        <v>1.1785263601239024</v>
      </c>
      <c r="AP238">
        <v>91</v>
      </c>
      <c r="AQ238">
        <v>77.2150739084299</v>
      </c>
      <c r="AR238">
        <v>0.94114903634678726</v>
      </c>
      <c r="AS238">
        <v>1478</v>
      </c>
      <c r="AT238">
        <v>1570.420776009166</v>
      </c>
      <c r="AU238">
        <v>0.87506536329545193</v>
      </c>
      <c r="AV238">
        <v>1357</v>
      </c>
      <c r="AW238">
        <v>1550.741301072193</v>
      </c>
      <c r="AX238">
        <v>0.95664094271323619</v>
      </c>
      <c r="AY238">
        <v>640</v>
      </c>
      <c r="AZ238">
        <v>669.00753608226773</v>
      </c>
      <c r="BA238">
        <v>0.94154137072326927</v>
      </c>
      <c r="BB238">
        <v>621</v>
      </c>
      <c r="BC238">
        <v>659.55678561735726</v>
      </c>
      <c r="BD238">
        <v>0.7393028888789952</v>
      </c>
      <c r="BE238">
        <v>1330</v>
      </c>
      <c r="BF238">
        <v>1798.9920234407291</v>
      </c>
      <c r="BG238">
        <v>0.77154926693065407</v>
      </c>
      <c r="BH238">
        <v>1391</v>
      </c>
      <c r="BI238">
        <v>1802.8660768917839</v>
      </c>
      <c r="BJ238">
        <v>0.77474139508117323</v>
      </c>
      <c r="BK238">
        <v>185</v>
      </c>
      <c r="BL238">
        <v>238.78935755151781</v>
      </c>
      <c r="BM238">
        <v>0.8430931763714764</v>
      </c>
      <c r="BN238">
        <v>203</v>
      </c>
      <c r="BO238">
        <v>240.78002964473751</v>
      </c>
      <c r="BP238">
        <v>1.177722945168963</v>
      </c>
      <c r="BQ238">
        <v>17</v>
      </c>
      <c r="BR238">
        <v>14.434634282820291</v>
      </c>
      <c r="BS238">
        <v>1.4317598355375869</v>
      </c>
      <c r="BT238">
        <v>21</v>
      </c>
      <c r="BU238">
        <v>14.667264354510319</v>
      </c>
    </row>
    <row r="239" spans="1:73" hidden="1" x14ac:dyDescent="0.45">
      <c r="A239" s="1">
        <v>395</v>
      </c>
      <c r="B239" s="21" t="s">
        <v>222</v>
      </c>
      <c r="C239" t="s">
        <v>396</v>
      </c>
      <c r="D239">
        <v>1.0001912397835011</v>
      </c>
      <c r="E239">
        <v>243</v>
      </c>
      <c r="F239">
        <v>242.9535376180651</v>
      </c>
      <c r="G239">
        <v>174</v>
      </c>
      <c r="H239">
        <f>(Table1[[#This Row],[xWins]]*3+Table1[[#This Row],[xDraws]])/Table1[[#This Row],[Matches]]</f>
        <v>1.3962846989543971</v>
      </c>
      <c r="I239">
        <f>Table1[[#This Row],[Wins]]*3+Table1[[#This Row],[Draws]]</f>
        <v>243</v>
      </c>
      <c r="J239">
        <f>Table1[[#This Row],[xWins]]*3+Table1[[#This Row],[xDraws]]</f>
        <v>242.9535376180651</v>
      </c>
      <c r="K239">
        <v>1.0117741625149801</v>
      </c>
      <c r="L239">
        <v>0.95222592991299015</v>
      </c>
      <c r="M239">
        <v>1.0242177213756141</v>
      </c>
      <c r="N239">
        <v>66</v>
      </c>
      <c r="O239">
        <v>45</v>
      </c>
      <c r="P239">
        <v>63</v>
      </c>
      <c r="Q239">
        <v>65.231948437923108</v>
      </c>
      <c r="R239">
        <v>47.257692304295773</v>
      </c>
      <c r="S239">
        <v>61.510359257781133</v>
      </c>
      <c r="T239">
        <v>9</v>
      </c>
      <c r="U239">
        <v>7.191823110803881</v>
      </c>
      <c r="V239">
        <v>-2.7962170232680141</v>
      </c>
      <c r="W239">
        <v>4.6043939124641327</v>
      </c>
      <c r="X239">
        <v>0.98767079513067391</v>
      </c>
      <c r="Y239">
        <v>0.97903323412417931</v>
      </c>
      <c r="Z239">
        <f>Table1[[#This Row],[xGoalsF]]/Table1[[#This Row],[Matches]]</f>
        <v>1.3034265346164828</v>
      </c>
      <c r="AA239">
        <f>Table1[[#This Row],[xGoalsA]]/Table1[[#This Row],[Matches]]</f>
        <v>1.2620942178877248</v>
      </c>
      <c r="AB239">
        <v>224</v>
      </c>
      <c r="AC239">
        <v>226.79621702326801</v>
      </c>
      <c r="AD239">
        <v>215</v>
      </c>
      <c r="AE239">
        <v>219.6043939124641</v>
      </c>
      <c r="AF239">
        <f>Table1[[#This Row],[SHGoalsF]]/Table1[[#This Row],[xSHGoalsF]]</f>
        <v>1.0670832730288595</v>
      </c>
      <c r="AG239">
        <v>136</v>
      </c>
      <c r="AH239">
        <v>127.45022196250081</v>
      </c>
      <c r="AI239">
        <f>Table1[[#This Row],[SHGoalsA]]/Table1[[#This Row],[xSHGoalsA]]</f>
        <v>0.92342343768037205</v>
      </c>
      <c r="AJ239">
        <v>-114</v>
      </c>
      <c r="AK239">
        <v>-123.4536566305557</v>
      </c>
      <c r="AL239">
        <f>Table1[[#This Row],[HTGoalsF]]/Table1[[#This Row],[xHTGoalsF]]</f>
        <v>0.88579313082699329</v>
      </c>
      <c r="AM239">
        <v>88</v>
      </c>
      <c r="AN239">
        <v>99.345995060767208</v>
      </c>
      <c r="AO239">
        <f>Table1[[#This Row],[HTGoalsA]]/Table1[[#This Row],[xHTGoalsA]]</f>
        <v>1.050433962912565</v>
      </c>
      <c r="AP239">
        <v>101</v>
      </c>
      <c r="AQ239">
        <v>96.150737281908448</v>
      </c>
      <c r="AR239">
        <v>1.0194458173676459</v>
      </c>
      <c r="AS239">
        <v>2012</v>
      </c>
      <c r="AT239">
        <v>1973.621320253458</v>
      </c>
      <c r="AU239">
        <v>0.95606665767486554</v>
      </c>
      <c r="AV239">
        <v>1856</v>
      </c>
      <c r="AW239">
        <v>1941.287236722337</v>
      </c>
      <c r="AX239">
        <v>0.83085581127720221</v>
      </c>
      <c r="AY239">
        <v>701</v>
      </c>
      <c r="AZ239">
        <v>843.70836730673375</v>
      </c>
      <c r="BA239">
        <v>0.81999048910129446</v>
      </c>
      <c r="BB239">
        <v>678</v>
      </c>
      <c r="BC239">
        <v>826.83885851296236</v>
      </c>
      <c r="BD239">
        <v>0.80213861114199192</v>
      </c>
      <c r="BE239">
        <v>1821</v>
      </c>
      <c r="BF239">
        <v>2270.1812064718729</v>
      </c>
      <c r="BG239">
        <v>1.064824071024284</v>
      </c>
      <c r="BH239">
        <v>2423</v>
      </c>
      <c r="BI239">
        <v>2275.4932630976768</v>
      </c>
      <c r="BJ239">
        <v>0.86928004824176253</v>
      </c>
      <c r="BK239">
        <v>262</v>
      </c>
      <c r="BL239">
        <v>301.39884209919552</v>
      </c>
      <c r="BM239">
        <v>1.075945745926056</v>
      </c>
      <c r="BN239">
        <v>328</v>
      </c>
      <c r="BO239">
        <v>304.84808480532968</v>
      </c>
      <c r="BP239">
        <v>0.76496498709874683</v>
      </c>
      <c r="BQ239">
        <v>14</v>
      </c>
      <c r="BR239">
        <v>18.30149122654262</v>
      </c>
      <c r="BS239">
        <v>1.134380701523978</v>
      </c>
      <c r="BT239">
        <v>21</v>
      </c>
      <c r="BU239">
        <v>18.51230364884351</v>
      </c>
    </row>
    <row r="240" spans="1:73" hidden="1" x14ac:dyDescent="0.45">
      <c r="A240" s="1">
        <v>316</v>
      </c>
      <c r="B240" s="21" t="s">
        <v>181</v>
      </c>
      <c r="C240" s="24" t="s">
        <v>357</v>
      </c>
      <c r="D240">
        <v>1.015217957946801</v>
      </c>
      <c r="E240">
        <v>177</v>
      </c>
      <c r="F240">
        <v>174.34679776347591</v>
      </c>
      <c r="G240">
        <v>125</v>
      </c>
      <c r="H240">
        <f>(Table1[[#This Row],[xWins]]*3+Table1[[#This Row],[xDraws]])/Table1[[#This Row],[Matches]]</f>
        <v>1.3947743821078076</v>
      </c>
      <c r="I240">
        <f>Table1[[#This Row],[Wins]]*3+Table1[[#This Row],[Draws]]</f>
        <v>177</v>
      </c>
      <c r="J240">
        <f>Table1[[#This Row],[xWins]]*3+Table1[[#This Row],[xDraws]]</f>
        <v>174.34679776347593</v>
      </c>
      <c r="K240">
        <v>0.99066248578681915</v>
      </c>
      <c r="L240">
        <v>1.1031047921999639</v>
      </c>
      <c r="M240">
        <v>0.9156295665123475</v>
      </c>
      <c r="N240">
        <v>45</v>
      </c>
      <c r="O240">
        <v>42</v>
      </c>
      <c r="P240">
        <v>38</v>
      </c>
      <c r="Q240">
        <v>45.424148633486823</v>
      </c>
      <c r="R240">
        <v>38.07435186301548</v>
      </c>
      <c r="S240">
        <v>41.501499503497698</v>
      </c>
      <c r="T240">
        <v>11</v>
      </c>
      <c r="U240">
        <v>9.3151363731522565</v>
      </c>
      <c r="V240">
        <v>-43.125169271861473</v>
      </c>
      <c r="W240">
        <v>44.81003289870921</v>
      </c>
      <c r="X240">
        <v>0.7388334591145197</v>
      </c>
      <c r="Y240">
        <v>0.71240598525616228</v>
      </c>
      <c r="Z240">
        <f>Table1[[#This Row],[xGoalsF]]/Table1[[#This Row],[Matches]]</f>
        <v>1.321001354174892</v>
      </c>
      <c r="AA240">
        <f>Table1[[#This Row],[xGoalsA]]/Table1[[#This Row],[Matches]]</f>
        <v>1.2464802631896736</v>
      </c>
      <c r="AB240">
        <v>122</v>
      </c>
      <c r="AC240">
        <v>165.12516927186149</v>
      </c>
      <c r="AD240">
        <v>111</v>
      </c>
      <c r="AE240">
        <v>155.81003289870921</v>
      </c>
      <c r="AF240">
        <f>Table1[[#This Row],[SHGoalsF]]/Table1[[#This Row],[xSHGoalsF]]</f>
        <v>0.75627654755250395</v>
      </c>
      <c r="AG240">
        <v>70</v>
      </c>
      <c r="AH240">
        <v>92.55873427060132</v>
      </c>
      <c r="AI240">
        <f>Table1[[#This Row],[SHGoalsA]]/Table1[[#This Row],[xSHGoalsA]]</f>
        <v>0.7099823644144605</v>
      </c>
      <c r="AJ240">
        <v>-62</v>
      </c>
      <c r="AK240">
        <v>-87.32611274243817</v>
      </c>
      <c r="AL240">
        <f>Table1[[#This Row],[HTGoalsF]]/Table1[[#This Row],[xHTGoalsF]]</f>
        <v>0.71658474057733434</v>
      </c>
      <c r="AM240">
        <v>52</v>
      </c>
      <c r="AN240">
        <v>72.566435001260146</v>
      </c>
      <c r="AO240">
        <f>Table1[[#This Row],[HTGoalsA]]/Table1[[#This Row],[xHTGoalsA]]</f>
        <v>0.71549642438967609</v>
      </c>
      <c r="AP240">
        <v>49</v>
      </c>
      <c r="AQ240">
        <v>68.48392015627104</v>
      </c>
      <c r="AR240">
        <v>0.94873488900771918</v>
      </c>
      <c r="AS240">
        <v>1357</v>
      </c>
      <c r="AT240">
        <v>1430.3258114806811</v>
      </c>
      <c r="AU240">
        <v>0.89930865471135801</v>
      </c>
      <c r="AV240">
        <v>1247</v>
      </c>
      <c r="AW240">
        <v>1386.620704101015</v>
      </c>
      <c r="AX240">
        <v>0.71794390045144252</v>
      </c>
      <c r="AY240">
        <v>440</v>
      </c>
      <c r="AZ240">
        <v>612.86125520855933</v>
      </c>
      <c r="BA240">
        <v>0.67632438498293346</v>
      </c>
      <c r="BB240">
        <v>400</v>
      </c>
      <c r="BC240">
        <v>591.43217201919117</v>
      </c>
      <c r="BD240">
        <v>1.189001083147049</v>
      </c>
      <c r="BE240">
        <v>1941</v>
      </c>
      <c r="BF240">
        <v>1632.462768547326</v>
      </c>
      <c r="BG240">
        <v>1.135970091168313</v>
      </c>
      <c r="BH240">
        <v>1861</v>
      </c>
      <c r="BI240">
        <v>1638.2473574511239</v>
      </c>
      <c r="BJ240">
        <v>1.5461697425975249</v>
      </c>
      <c r="BK240">
        <v>333</v>
      </c>
      <c r="BL240">
        <v>215.37092003919869</v>
      </c>
      <c r="BM240">
        <v>1.4710383965299969</v>
      </c>
      <c r="BN240">
        <v>323</v>
      </c>
      <c r="BO240">
        <v>219.57278665323631</v>
      </c>
      <c r="BP240">
        <v>1.3730710142161071</v>
      </c>
      <c r="BQ240">
        <v>18</v>
      </c>
      <c r="BR240">
        <v>13.10930011167433</v>
      </c>
      <c r="BS240">
        <v>1.113776523321508</v>
      </c>
      <c r="BT240">
        <v>15</v>
      </c>
      <c r="BU240">
        <v>13.46769274258623</v>
      </c>
    </row>
    <row r="241" spans="1:73" hidden="1" x14ac:dyDescent="0.45">
      <c r="A241" s="1">
        <v>576</v>
      </c>
      <c r="B241" s="21" t="s">
        <v>436</v>
      </c>
      <c r="C241" t="s">
        <v>520</v>
      </c>
      <c r="D241">
        <v>0.97528442649430946</v>
      </c>
      <c r="E241">
        <v>421</v>
      </c>
      <c r="F241">
        <v>431.66894555396289</v>
      </c>
      <c r="G241">
        <v>310</v>
      </c>
      <c r="H241">
        <f>(Table1[[#This Row],[xWins]]*3+Table1[[#This Row],[xDraws]])/Table1[[#This Row],[Matches]]</f>
        <v>1.3924804695289128</v>
      </c>
      <c r="I241">
        <f>Table1[[#This Row],[Wins]]*3+Table1[[#This Row],[Draws]]</f>
        <v>421</v>
      </c>
      <c r="J241">
        <f>Table1[[#This Row],[xWins]]*3+Table1[[#This Row],[xDraws]]</f>
        <v>431.668945553963</v>
      </c>
      <c r="K241">
        <v>0.95810577494637361</v>
      </c>
      <c r="L241">
        <v>1.0462719027951379</v>
      </c>
      <c r="M241">
        <v>1.0087401632693029</v>
      </c>
      <c r="N241">
        <v>111</v>
      </c>
      <c r="O241">
        <v>88</v>
      </c>
      <c r="P241">
        <v>111</v>
      </c>
      <c r="Q241">
        <v>115.8535966513852</v>
      </c>
      <c r="R241">
        <v>84.108155599807361</v>
      </c>
      <c r="S241">
        <v>110.03824774880739</v>
      </c>
      <c r="T241">
        <v>-2</v>
      </c>
      <c r="U241">
        <v>10.75505725393208</v>
      </c>
      <c r="V241">
        <v>-6.3110531612800287</v>
      </c>
      <c r="W241">
        <v>-6.444004092652051</v>
      </c>
      <c r="X241">
        <v>0.98427391144209597</v>
      </c>
      <c r="Y241">
        <v>1.0164995651332429</v>
      </c>
      <c r="Z241">
        <f>Table1[[#This Row],[xGoalsF]]/Table1[[#This Row],[Matches]]</f>
        <v>1.2945517843912258</v>
      </c>
      <c r="AA241">
        <f>Table1[[#This Row],[xGoalsA]]/Table1[[#This Row],[Matches]]</f>
        <v>1.2598580513140254</v>
      </c>
      <c r="AB241">
        <v>395</v>
      </c>
      <c r="AC241">
        <v>401.31105316127997</v>
      </c>
      <c r="AD241">
        <v>397</v>
      </c>
      <c r="AE241">
        <v>390.55599590734789</v>
      </c>
      <c r="AF241">
        <f>Table1[[#This Row],[SHGoalsF]]/Table1[[#This Row],[xSHGoalsF]]</f>
        <v>0.91757147566916686</v>
      </c>
      <c r="AG241">
        <v>207</v>
      </c>
      <c r="AH241">
        <v>225.59550453444399</v>
      </c>
      <c r="AI241">
        <f>Table1[[#This Row],[SHGoalsA]]/Table1[[#This Row],[xSHGoalsA]]</f>
        <v>1.0994489808522214</v>
      </c>
      <c r="AJ241">
        <v>-241</v>
      </c>
      <c r="AK241">
        <v>-219.20071253619469</v>
      </c>
      <c r="AL241">
        <f>Table1[[#This Row],[HTGoalsF]]/Table1[[#This Row],[xHTGoalsF]]</f>
        <v>1.0699110094078941</v>
      </c>
      <c r="AM241">
        <v>188</v>
      </c>
      <c r="AN241">
        <v>175.71554862683601</v>
      </c>
      <c r="AO241">
        <f>Table1[[#This Row],[HTGoalsA]]/Table1[[#This Row],[xHTGoalsA]]</f>
        <v>0.91038920382808464</v>
      </c>
      <c r="AP241">
        <v>156</v>
      </c>
      <c r="AQ241">
        <v>171.35528337115321</v>
      </c>
      <c r="AR241">
        <v>1.0434669377117389</v>
      </c>
      <c r="AS241">
        <v>3663</v>
      </c>
      <c r="AT241">
        <v>3510.4130927547571</v>
      </c>
      <c r="AU241">
        <v>0.97805891881570128</v>
      </c>
      <c r="AV241">
        <v>3384</v>
      </c>
      <c r="AW241">
        <v>3459.9142596619558</v>
      </c>
      <c r="AX241">
        <v>1.003172652822939</v>
      </c>
      <c r="AY241">
        <v>1504</v>
      </c>
      <c r="AZ241">
        <v>1499.2434211276859</v>
      </c>
      <c r="BA241">
        <v>0.9573212518857025</v>
      </c>
      <c r="BB241">
        <v>1410</v>
      </c>
      <c r="BC241">
        <v>1472.8598129652139</v>
      </c>
      <c r="BD241">
        <v>0.85434517553241096</v>
      </c>
      <c r="BE241">
        <v>3458</v>
      </c>
      <c r="BF241">
        <v>4047.544363839876</v>
      </c>
      <c r="BG241">
        <v>0.87671444241875285</v>
      </c>
      <c r="BH241">
        <v>3558</v>
      </c>
      <c r="BI241">
        <v>4058.333965828022</v>
      </c>
      <c r="BJ241">
        <v>0.78061258661276678</v>
      </c>
      <c r="BK241">
        <v>420</v>
      </c>
      <c r="BL241">
        <v>538.0389801584721</v>
      </c>
      <c r="BM241">
        <v>0.88157665781301264</v>
      </c>
      <c r="BN241">
        <v>479</v>
      </c>
      <c r="BO241">
        <v>543.34469470674048</v>
      </c>
      <c r="BP241">
        <v>0.52330469420292181</v>
      </c>
      <c r="BQ241">
        <v>17</v>
      </c>
      <c r="BR241">
        <v>32.485854203723058</v>
      </c>
      <c r="BS241">
        <v>0.45248762691095551</v>
      </c>
      <c r="BT241">
        <v>15</v>
      </c>
      <c r="BU241">
        <v>33.150077721245253</v>
      </c>
    </row>
    <row r="242" spans="1:73" hidden="1" x14ac:dyDescent="0.45">
      <c r="A242" s="1">
        <v>522</v>
      </c>
      <c r="B242" s="21" t="s">
        <v>519</v>
      </c>
      <c r="C242" s="24" t="s">
        <v>495</v>
      </c>
      <c r="D242">
        <v>1.087687090259646</v>
      </c>
      <c r="E242">
        <v>215</v>
      </c>
      <c r="F242">
        <v>197.6671433589199</v>
      </c>
      <c r="G242">
        <v>142</v>
      </c>
      <c r="H242">
        <f>(Table1[[#This Row],[xWins]]*3+Table1[[#This Row],[xDraws]])/Table1[[#This Row],[Matches]]</f>
        <v>1.3920221363304219</v>
      </c>
      <c r="I242">
        <f>Table1[[#This Row],[Wins]]*3+Table1[[#This Row],[Draws]]</f>
        <v>215</v>
      </c>
      <c r="J242">
        <f>Table1[[#This Row],[xWins]]*3+Table1[[#This Row],[xDraws]]</f>
        <v>197.6671433589199</v>
      </c>
      <c r="K242">
        <v>1.0641102667467031</v>
      </c>
      <c r="L242">
        <v>1.1901699082103729</v>
      </c>
      <c r="M242">
        <v>0.79666394022338549</v>
      </c>
      <c r="N242">
        <v>57</v>
      </c>
      <c r="O242">
        <v>44</v>
      </c>
      <c r="P242">
        <v>41</v>
      </c>
      <c r="Q242">
        <v>53.565877316704913</v>
      </c>
      <c r="R242">
        <v>36.969511408805182</v>
      </c>
      <c r="S242">
        <v>51.464611274489911</v>
      </c>
      <c r="T242">
        <v>15</v>
      </c>
      <c r="U242">
        <v>4.3255610798167083</v>
      </c>
      <c r="V242">
        <v>16.027167752283791</v>
      </c>
      <c r="W242">
        <v>-5.352728832100496</v>
      </c>
      <c r="X242">
        <v>1.085719232893952</v>
      </c>
      <c r="Y242">
        <v>1.029306371772617</v>
      </c>
      <c r="Z242">
        <f>Table1[[#This Row],[xGoalsF]]/Table1[[#This Row],[Matches]]</f>
        <v>1.3167100862515226</v>
      </c>
      <c r="AA242">
        <f>Table1[[#This Row],[xGoalsA]]/Table1[[#This Row],[Matches]]</f>
        <v>1.2862483885063345</v>
      </c>
      <c r="AB242">
        <v>203</v>
      </c>
      <c r="AC242">
        <v>186.97283224771621</v>
      </c>
      <c r="AD242">
        <v>188</v>
      </c>
      <c r="AE242">
        <v>182.6472711678995</v>
      </c>
      <c r="AF242">
        <f>Table1[[#This Row],[SHGoalsF]]/Table1[[#This Row],[xSHGoalsF]]</f>
        <v>1.0274725407446197</v>
      </c>
      <c r="AG242">
        <v>108</v>
      </c>
      <c r="AH242">
        <v>105.11229810748161</v>
      </c>
      <c r="AI242">
        <f>Table1[[#This Row],[SHGoalsA]]/Table1[[#This Row],[xSHGoalsA]]</f>
        <v>0.974404064288237</v>
      </c>
      <c r="AJ242">
        <v>-100</v>
      </c>
      <c r="AK242">
        <v>-102.6268297362306</v>
      </c>
      <c r="AL242">
        <f>Table1[[#This Row],[HTGoalsF]]/Table1[[#This Row],[xHTGoalsF]]</f>
        <v>1.1605103851051868</v>
      </c>
      <c r="AM242">
        <v>95</v>
      </c>
      <c r="AN242">
        <v>81.860534140234648</v>
      </c>
      <c r="AO242">
        <f>Table1[[#This Row],[HTGoalsA]]/Table1[[#This Row],[xHTGoalsA]]</f>
        <v>1.0997190021145411</v>
      </c>
      <c r="AP242">
        <v>88</v>
      </c>
      <c r="AQ242">
        <v>80.0204414316689</v>
      </c>
      <c r="AR242">
        <v>1.034993566963414</v>
      </c>
      <c r="AS242">
        <v>1675</v>
      </c>
      <c r="AT242">
        <v>1618.367546876945</v>
      </c>
      <c r="AU242">
        <v>0.9483514191250898</v>
      </c>
      <c r="AV242">
        <v>1517</v>
      </c>
      <c r="AW242">
        <v>1599.617999622463</v>
      </c>
      <c r="AX242">
        <v>0.90870276819675033</v>
      </c>
      <c r="AY242">
        <v>629</v>
      </c>
      <c r="AZ242">
        <v>692.19553633384589</v>
      </c>
      <c r="BA242">
        <v>0.9009577140299776</v>
      </c>
      <c r="BB242">
        <v>615</v>
      </c>
      <c r="BC242">
        <v>682.60695304900526</v>
      </c>
      <c r="BD242">
        <v>1.063265039043845</v>
      </c>
      <c r="BE242">
        <v>1968</v>
      </c>
      <c r="BF242">
        <v>1850.9025762473591</v>
      </c>
      <c r="BG242">
        <v>1.0416706372167519</v>
      </c>
      <c r="BH242">
        <v>1932</v>
      </c>
      <c r="BI242">
        <v>1854.71293033864</v>
      </c>
      <c r="BJ242">
        <v>1.2235991794896091</v>
      </c>
      <c r="BK242">
        <v>300</v>
      </c>
      <c r="BL242">
        <v>245.17832720771921</v>
      </c>
      <c r="BM242">
        <v>1.500159847003981</v>
      </c>
      <c r="BN242">
        <v>371</v>
      </c>
      <c r="BO242">
        <v>247.30697914687991</v>
      </c>
      <c r="BP242">
        <v>1.078113458692493</v>
      </c>
      <c r="BQ242">
        <v>16</v>
      </c>
      <c r="BR242">
        <v>14.84073857996761</v>
      </c>
      <c r="BS242">
        <v>1.071694818722883</v>
      </c>
      <c r="BT242">
        <v>16</v>
      </c>
      <c r="BU242">
        <v>14.929623359630369</v>
      </c>
    </row>
    <row r="243" spans="1:73" hidden="1" x14ac:dyDescent="0.45">
      <c r="A243" s="1">
        <v>248</v>
      </c>
      <c r="B243" s="21" t="s">
        <v>321</v>
      </c>
      <c r="C243" s="24" t="s">
        <v>320</v>
      </c>
      <c r="D243">
        <v>1.037003908287601</v>
      </c>
      <c r="E243">
        <v>150</v>
      </c>
      <c r="F243">
        <v>144.64747799041001</v>
      </c>
      <c r="G243">
        <v>104</v>
      </c>
      <c r="H243">
        <f>(Table1[[#This Row],[xWins]]*3+Table1[[#This Row],[xDraws]])/Table1[[#This Row],[Matches]]</f>
        <v>1.3908411345231733</v>
      </c>
      <c r="I243">
        <f>Table1[[#This Row],[Wins]]*3+Table1[[#This Row],[Draws]]</f>
        <v>150</v>
      </c>
      <c r="J243">
        <f>Table1[[#This Row],[xWins]]*3+Table1[[#This Row],[xDraws]]</f>
        <v>144.64747799041001</v>
      </c>
      <c r="K243">
        <v>1.0057088281837401</v>
      </c>
      <c r="L243">
        <v>1.150358570796064</v>
      </c>
      <c r="M243">
        <v>0.85907912570765765</v>
      </c>
      <c r="N243">
        <v>38</v>
      </c>
      <c r="O243">
        <v>36</v>
      </c>
      <c r="P243">
        <v>30</v>
      </c>
      <c r="Q243">
        <v>37.784295946398423</v>
      </c>
      <c r="R243">
        <v>31.294590151214759</v>
      </c>
      <c r="S243">
        <v>34.921113902386821</v>
      </c>
      <c r="T243">
        <v>10</v>
      </c>
      <c r="U243">
        <v>5.5856390266071676</v>
      </c>
      <c r="V243">
        <v>-14.379316169206559</v>
      </c>
      <c r="W243">
        <v>18.793677142599389</v>
      </c>
      <c r="X243">
        <v>0.89378498447108212</v>
      </c>
      <c r="Y243">
        <v>0.85520344629768452</v>
      </c>
      <c r="Z243">
        <f>Table1[[#This Row],[xGoalsF]]/Table1[[#This Row],[Matches]]</f>
        <v>1.3017241939346786</v>
      </c>
      <c r="AA243">
        <f>Table1[[#This Row],[xGoalsA]]/Table1[[#This Row],[Matches]]</f>
        <v>1.248016126371148</v>
      </c>
      <c r="AB243">
        <v>121</v>
      </c>
      <c r="AC243">
        <v>135.37931616920659</v>
      </c>
      <c r="AD243">
        <v>111</v>
      </c>
      <c r="AE243">
        <v>129.79367714259939</v>
      </c>
      <c r="AF243">
        <f>Table1[[#This Row],[SHGoalsF]]/Table1[[#This Row],[xSHGoalsF]]</f>
        <v>0.99885413149131996</v>
      </c>
      <c r="AG243">
        <v>76</v>
      </c>
      <c r="AH243">
        <v>76.087185910248635</v>
      </c>
      <c r="AI243">
        <f>Table1[[#This Row],[SHGoalsA]]/Table1[[#This Row],[xSHGoalsA]]</f>
        <v>0.82358589608307275</v>
      </c>
      <c r="AJ243">
        <v>-60</v>
      </c>
      <c r="AK243">
        <v>-72.852146066799534</v>
      </c>
      <c r="AL243">
        <f>Table1[[#This Row],[HTGoalsF]]/Table1[[#This Row],[xHTGoalsF]]</f>
        <v>0.75895400963775195</v>
      </c>
      <c r="AM243">
        <v>45</v>
      </c>
      <c r="AN243">
        <v>59.292130258957933</v>
      </c>
      <c r="AO243">
        <f>Table1[[#This Row],[HTGoalsA]]/Table1[[#This Row],[xHTGoalsA]]</f>
        <v>0.89565557926620265</v>
      </c>
      <c r="AP243">
        <v>51</v>
      </c>
      <c r="AQ243">
        <v>56.941531075799858</v>
      </c>
      <c r="AR243">
        <v>1.001823393332413</v>
      </c>
      <c r="AS243">
        <v>1184</v>
      </c>
      <c r="AT243">
        <v>1181.8450316493449</v>
      </c>
      <c r="AU243">
        <v>0.92875269938734484</v>
      </c>
      <c r="AV243">
        <v>1072</v>
      </c>
      <c r="AW243">
        <v>1154.2362145565221</v>
      </c>
      <c r="AX243">
        <v>0.79251659379235384</v>
      </c>
      <c r="AY243">
        <v>401</v>
      </c>
      <c r="AZ243">
        <v>505.98309630481441</v>
      </c>
      <c r="BA243">
        <v>0.7581647854060326</v>
      </c>
      <c r="BB243">
        <v>373</v>
      </c>
      <c r="BC243">
        <v>491.97747927614591</v>
      </c>
      <c r="BD243">
        <v>1.037604023584825</v>
      </c>
      <c r="BE243">
        <v>1409</v>
      </c>
      <c r="BF243">
        <v>1357.9361374602579</v>
      </c>
      <c r="BG243">
        <v>1.0911022619843169</v>
      </c>
      <c r="BH243">
        <v>1488</v>
      </c>
      <c r="BI243">
        <v>1363.7585145262831</v>
      </c>
      <c r="BJ243">
        <v>0.98670657855359789</v>
      </c>
      <c r="BK243">
        <v>177</v>
      </c>
      <c r="BL243">
        <v>179.38463556152871</v>
      </c>
      <c r="BM243">
        <v>1.134736308700943</v>
      </c>
      <c r="BN243">
        <v>207</v>
      </c>
      <c r="BO243">
        <v>182.42123602881409</v>
      </c>
      <c r="BP243">
        <v>0.73122707400121756</v>
      </c>
      <c r="BQ243">
        <v>8</v>
      </c>
      <c r="BR243">
        <v>10.940513944901721</v>
      </c>
      <c r="BS243">
        <v>1.1562326386298201</v>
      </c>
      <c r="BT243">
        <v>13</v>
      </c>
      <c r="BU243">
        <v>11.24341206576343</v>
      </c>
    </row>
    <row r="244" spans="1:73" hidden="1" x14ac:dyDescent="0.45">
      <c r="A244" s="1">
        <v>361</v>
      </c>
      <c r="B244" s="21" t="s">
        <v>397</v>
      </c>
      <c r="C244" t="s">
        <v>396</v>
      </c>
      <c r="D244">
        <v>1.0097719885852761</v>
      </c>
      <c r="E244">
        <v>310</v>
      </c>
      <c r="F244">
        <v>306.99999950911729</v>
      </c>
      <c r="G244">
        <v>221</v>
      </c>
      <c r="H244">
        <f>(Table1[[#This Row],[xWins]]*3+Table1[[#This Row],[xDraws]])/Table1[[#This Row],[Matches]]</f>
        <v>1.3891402692720238</v>
      </c>
      <c r="I244">
        <f>Table1[[#This Row],[Wins]]*3+Table1[[#This Row],[Draws]]</f>
        <v>310</v>
      </c>
      <c r="J244">
        <f>Table1[[#This Row],[xWins]]*3+Table1[[#This Row],[xDraws]]</f>
        <v>306.99999950911729</v>
      </c>
      <c r="K244">
        <v>0.98495367467175965</v>
      </c>
      <c r="L244">
        <v>1.1113343210537441</v>
      </c>
      <c r="M244">
        <v>0.93023562896596235</v>
      </c>
      <c r="N244">
        <v>81</v>
      </c>
      <c r="O244">
        <v>67</v>
      </c>
      <c r="P244">
        <v>73</v>
      </c>
      <c r="Q244">
        <v>82.23737022656789</v>
      </c>
      <c r="R244">
        <v>60.287888829413617</v>
      </c>
      <c r="S244">
        <v>78.474740944018492</v>
      </c>
      <c r="T244">
        <v>21</v>
      </c>
      <c r="U244">
        <v>8.1736980142803759</v>
      </c>
      <c r="V244">
        <v>-4.9384250376103864</v>
      </c>
      <c r="W244">
        <v>17.764727023330011</v>
      </c>
      <c r="X244">
        <v>0.98272906120623416</v>
      </c>
      <c r="Y244">
        <v>0.93604397788838789</v>
      </c>
      <c r="Z244">
        <f>Table1[[#This Row],[xGoalsF]]/Table1[[#This Row],[Matches]]</f>
        <v>1.293839027319504</v>
      </c>
      <c r="AA244">
        <f>Table1[[#This Row],[xGoalsA]]/Table1[[#This Row],[Matches]]</f>
        <v>1.2568539684313575</v>
      </c>
      <c r="AB244">
        <v>281</v>
      </c>
      <c r="AC244">
        <v>285.93842503761039</v>
      </c>
      <c r="AD244">
        <v>260</v>
      </c>
      <c r="AE244">
        <v>277.76472702333001</v>
      </c>
      <c r="AF244">
        <f>Table1[[#This Row],[SHGoalsF]]/Table1[[#This Row],[xSHGoalsF]]</f>
        <v>0.7789848275157718</v>
      </c>
      <c r="AG244">
        <v>125</v>
      </c>
      <c r="AH244">
        <v>160.46525629854989</v>
      </c>
      <c r="AI244">
        <f>Table1[[#This Row],[SHGoalsA]]/Table1[[#This Row],[xSHGoalsA]]</f>
        <v>1.0256612623424557</v>
      </c>
      <c r="AJ244">
        <v>-160</v>
      </c>
      <c r="AK244">
        <v>-155.99692205844269</v>
      </c>
      <c r="AL244">
        <f>Table1[[#This Row],[HTGoalsF]]/Table1[[#This Row],[xHTGoalsF]]</f>
        <v>1.2432936983079181</v>
      </c>
      <c r="AM244">
        <v>156</v>
      </c>
      <c r="AN244">
        <v>125.4731687390605</v>
      </c>
      <c r="AO244">
        <f>Table1[[#This Row],[HTGoalsA]]/Table1[[#This Row],[xHTGoalsA]]</f>
        <v>0.82123513706135853</v>
      </c>
      <c r="AP244">
        <v>100</v>
      </c>
      <c r="AQ244">
        <v>121.7678049648873</v>
      </c>
      <c r="AR244">
        <v>1.004111454949143</v>
      </c>
      <c r="AS244">
        <v>2508</v>
      </c>
      <c r="AT244">
        <v>2497.7306927815371</v>
      </c>
      <c r="AU244">
        <v>0.96145514736076498</v>
      </c>
      <c r="AV244">
        <v>2368</v>
      </c>
      <c r="AW244">
        <v>2462.9334051622268</v>
      </c>
      <c r="AX244">
        <v>0.85383316469894399</v>
      </c>
      <c r="AY244">
        <v>912</v>
      </c>
      <c r="AZ244">
        <v>1068.124356965644</v>
      </c>
      <c r="BA244">
        <v>0.80456012311474367</v>
      </c>
      <c r="BB244">
        <v>844</v>
      </c>
      <c r="BC244">
        <v>1049.0204221563581</v>
      </c>
      <c r="BD244">
        <v>0.82766095033631271</v>
      </c>
      <c r="BE244">
        <v>2390</v>
      </c>
      <c r="BF244">
        <v>2887.6558680566541</v>
      </c>
      <c r="BG244">
        <v>0.89332837628608774</v>
      </c>
      <c r="BH244">
        <v>2587</v>
      </c>
      <c r="BI244">
        <v>2895.9115916088572</v>
      </c>
      <c r="BJ244">
        <v>0.86626238411217182</v>
      </c>
      <c r="BK244">
        <v>332</v>
      </c>
      <c r="BL244">
        <v>383.25570414818969</v>
      </c>
      <c r="BM244">
        <v>0.96621147423145082</v>
      </c>
      <c r="BN244">
        <v>374</v>
      </c>
      <c r="BO244">
        <v>387.07882277789042</v>
      </c>
      <c r="BP244">
        <v>0.55748093757350636</v>
      </c>
      <c r="BQ244">
        <v>13</v>
      </c>
      <c r="BR244">
        <v>23.31918299589552</v>
      </c>
      <c r="BS244">
        <v>0.55239984466657455</v>
      </c>
      <c r="BT244">
        <v>13</v>
      </c>
      <c r="BU244">
        <v>23.533677870323679</v>
      </c>
    </row>
    <row r="245" spans="1:73" hidden="1" x14ac:dyDescent="0.45">
      <c r="A245" s="1">
        <v>267</v>
      </c>
      <c r="B245" s="21" t="s">
        <v>340</v>
      </c>
      <c r="C245" s="24" t="s">
        <v>320</v>
      </c>
      <c r="D245">
        <v>0.91501451451061133</v>
      </c>
      <c r="E245">
        <v>47</v>
      </c>
      <c r="F245">
        <v>51.365305418283548</v>
      </c>
      <c r="G245">
        <v>37</v>
      </c>
      <c r="H245">
        <f>(Table1[[#This Row],[xWins]]*3+Table1[[#This Row],[xDraws]])/Table1[[#This Row],[Matches]]</f>
        <v>1.3882514977914475</v>
      </c>
      <c r="I245">
        <f>Table1[[#This Row],[Wins]]*3+Table1[[#This Row],[Draws]]</f>
        <v>47</v>
      </c>
      <c r="J245">
        <f>Table1[[#This Row],[xWins]]*3+Table1[[#This Row],[xDraws]]</f>
        <v>51.365305418283562</v>
      </c>
      <c r="K245">
        <v>0.82360644643273218</v>
      </c>
      <c r="L245">
        <v>1.2391985192787529</v>
      </c>
      <c r="M245">
        <v>0.9719368132468037</v>
      </c>
      <c r="N245">
        <v>11</v>
      </c>
      <c r="O245">
        <v>14</v>
      </c>
      <c r="P245">
        <v>12</v>
      </c>
      <c r="Q245">
        <v>13.355893518857281</v>
      </c>
      <c r="R245">
        <v>11.29762486171172</v>
      </c>
      <c r="S245">
        <v>12.346481619431</v>
      </c>
      <c r="T245">
        <v>-3</v>
      </c>
      <c r="U245">
        <v>2.0295071884753848</v>
      </c>
      <c r="V245">
        <v>-13.89337427476474</v>
      </c>
      <c r="W245">
        <v>8.8638670862893534</v>
      </c>
      <c r="X245">
        <v>0.70991030627622265</v>
      </c>
      <c r="Y245">
        <v>0.80673528750611745</v>
      </c>
      <c r="Z245">
        <f>Table1[[#This Row],[xGoalsF]]/Table1[[#This Row],[Matches]]</f>
        <v>1.2944155209395876</v>
      </c>
      <c r="AA245">
        <f>Table1[[#This Row],[xGoalsA]]/Table1[[#This Row],[Matches]]</f>
        <v>1.2395639753051177</v>
      </c>
      <c r="AB245">
        <v>34</v>
      </c>
      <c r="AC245">
        <v>47.893374274764739</v>
      </c>
      <c r="AD245">
        <v>37</v>
      </c>
      <c r="AE245">
        <v>45.863867086289353</v>
      </c>
      <c r="AF245">
        <f>Table1[[#This Row],[SHGoalsF]]/Table1[[#This Row],[xSHGoalsF]]</f>
        <v>0.81784161126896737</v>
      </c>
      <c r="AG245">
        <v>22</v>
      </c>
      <c r="AH245">
        <v>26.900074167007329</v>
      </c>
      <c r="AI245">
        <f>Table1[[#This Row],[SHGoalsA]]/Table1[[#This Row],[xSHGoalsA]]</f>
        <v>0.54295668253837426</v>
      </c>
      <c r="AJ245">
        <v>-14</v>
      </c>
      <c r="AK245">
        <v>-25.78474572694946</v>
      </c>
      <c r="AL245">
        <f>Table1[[#This Row],[HTGoalsF]]/Table1[[#This Row],[xHTGoalsF]]</f>
        <v>0.57161093960476372</v>
      </c>
      <c r="AM245">
        <v>12</v>
      </c>
      <c r="AN245">
        <v>20.99330010775741</v>
      </c>
      <c r="AO245">
        <f>Table1[[#This Row],[HTGoalsA]]/Table1[[#This Row],[xHTGoalsA]]</f>
        <v>1.1454684489618592</v>
      </c>
      <c r="AP245">
        <v>23</v>
      </c>
      <c r="AQ245">
        <v>20.07912135933989</v>
      </c>
      <c r="AR245">
        <v>0.85429813611160987</v>
      </c>
      <c r="AS245">
        <v>359</v>
      </c>
      <c r="AT245">
        <v>420.22800334554211</v>
      </c>
      <c r="AU245">
        <v>0.85130780353596169</v>
      </c>
      <c r="AV245">
        <v>349</v>
      </c>
      <c r="AW245">
        <v>409.95747783634317</v>
      </c>
      <c r="AX245">
        <v>0.71659234411904638</v>
      </c>
      <c r="AY245">
        <v>128</v>
      </c>
      <c r="AZ245">
        <v>178.62317543645929</v>
      </c>
      <c r="BA245">
        <v>0.64325124615617391</v>
      </c>
      <c r="BB245">
        <v>112</v>
      </c>
      <c r="BC245">
        <v>174.11548080049531</v>
      </c>
      <c r="BD245">
        <v>1.2267525533598029</v>
      </c>
      <c r="BE245">
        <v>594</v>
      </c>
      <c r="BF245">
        <v>484.20522816371221</v>
      </c>
      <c r="BG245">
        <v>1.26742175504226</v>
      </c>
      <c r="BH245">
        <v>616</v>
      </c>
      <c r="BI245">
        <v>486.02605845238992</v>
      </c>
      <c r="BJ245">
        <v>1.214814621046741</v>
      </c>
      <c r="BK245">
        <v>78</v>
      </c>
      <c r="BL245">
        <v>64.20732731450957</v>
      </c>
      <c r="BM245">
        <v>1.192370856537156</v>
      </c>
      <c r="BN245">
        <v>78</v>
      </c>
      <c r="BO245">
        <v>65.415889337085133</v>
      </c>
      <c r="BP245">
        <v>1.524432028516387</v>
      </c>
      <c r="BQ245">
        <v>6</v>
      </c>
      <c r="BR245">
        <v>3.9358921144154508</v>
      </c>
      <c r="BS245">
        <v>1.743999019886102</v>
      </c>
      <c r="BT245">
        <v>7</v>
      </c>
      <c r="BU245">
        <v>4.0137637235926658</v>
      </c>
    </row>
    <row r="246" spans="1:73" hidden="1" x14ac:dyDescent="0.45">
      <c r="A246" s="1">
        <v>403</v>
      </c>
      <c r="B246" s="21" t="s">
        <v>428</v>
      </c>
      <c r="C246" t="s">
        <v>396</v>
      </c>
      <c r="D246">
        <v>1.0263299380212729</v>
      </c>
      <c r="E246">
        <v>262</v>
      </c>
      <c r="F246">
        <v>255.2785320723728</v>
      </c>
      <c r="G246">
        <v>184</v>
      </c>
      <c r="H246">
        <f>(Table1[[#This Row],[xWins]]*3+Table1[[#This Row],[xDraws]])/Table1[[#This Row],[Matches]]</f>
        <v>1.3873833264802871</v>
      </c>
      <c r="I246">
        <f>Table1[[#This Row],[Wins]]*3+Table1[[#This Row],[Draws]]</f>
        <v>262</v>
      </c>
      <c r="J246">
        <f>Table1[[#This Row],[xWins]]*3+Table1[[#This Row],[xDraws]]</f>
        <v>255.27853207237283</v>
      </c>
      <c r="K246">
        <v>1.009376468536247</v>
      </c>
      <c r="L246">
        <v>1.0955862978678159</v>
      </c>
      <c r="M246">
        <v>0.91687692694739664</v>
      </c>
      <c r="N246">
        <v>69</v>
      </c>
      <c r="O246">
        <v>55</v>
      </c>
      <c r="P246">
        <v>60</v>
      </c>
      <c r="Q246">
        <v>68.359033671609936</v>
      </c>
      <c r="R246">
        <v>50.20143105754304</v>
      </c>
      <c r="S246">
        <v>65.439535270847031</v>
      </c>
      <c r="T246">
        <v>10</v>
      </c>
      <c r="U246">
        <v>4.8983417359074224</v>
      </c>
      <c r="V246">
        <v>-39.070244198154512</v>
      </c>
      <c r="W246">
        <v>44.17190246224709</v>
      </c>
      <c r="X246">
        <v>0.83657420717832642</v>
      </c>
      <c r="Y246">
        <v>0.81136975872086781</v>
      </c>
      <c r="Z246">
        <f>Table1[[#This Row],[xGoalsF]]/Table1[[#This Row],[Matches]]</f>
        <v>1.2992948054247528</v>
      </c>
      <c r="AA246">
        <f>Table1[[#This Row],[xGoalsA]]/Table1[[#This Row],[Matches]]</f>
        <v>1.2726733829469949</v>
      </c>
      <c r="AB246">
        <v>200</v>
      </c>
      <c r="AC246">
        <v>239.07024419815451</v>
      </c>
      <c r="AD246">
        <v>190</v>
      </c>
      <c r="AE246">
        <v>234.17190246224709</v>
      </c>
      <c r="AF246">
        <f>Table1[[#This Row],[SHGoalsF]]/Table1[[#This Row],[xSHGoalsF]]</f>
        <v>0.83358673963522434</v>
      </c>
      <c r="AG246">
        <v>112</v>
      </c>
      <c r="AH246">
        <v>134.35914305571961</v>
      </c>
      <c r="AI246">
        <f>Table1[[#This Row],[SHGoalsA]]/Table1[[#This Row],[xSHGoalsA]]</f>
        <v>0.84474065502907303</v>
      </c>
      <c r="AJ246">
        <v>-111</v>
      </c>
      <c r="AK246">
        <v>-131.40127604747491</v>
      </c>
      <c r="AL246">
        <f>Table1[[#This Row],[HTGoalsF]]/Table1[[#This Row],[xHTGoalsF]]</f>
        <v>0.84040755029685565</v>
      </c>
      <c r="AM246">
        <v>88</v>
      </c>
      <c r="AN246">
        <v>104.7111011424349</v>
      </c>
      <c r="AO246">
        <f>Table1[[#This Row],[HTGoalsA]]/Table1[[#This Row],[xHTGoalsA]]</f>
        <v>0.76870213558068434</v>
      </c>
      <c r="AP246">
        <v>79</v>
      </c>
      <c r="AQ246">
        <v>102.7706264147721</v>
      </c>
      <c r="AR246">
        <v>0.94483691317260776</v>
      </c>
      <c r="AS246">
        <v>1971</v>
      </c>
      <c r="AT246">
        <v>2086.0742976073029</v>
      </c>
      <c r="AU246">
        <v>0.89649044956433332</v>
      </c>
      <c r="AV246">
        <v>1850</v>
      </c>
      <c r="AW246">
        <v>2063.6025747949052</v>
      </c>
      <c r="AX246">
        <v>0.87684009177401978</v>
      </c>
      <c r="AY246">
        <v>781</v>
      </c>
      <c r="AZ246">
        <v>890.69832381852382</v>
      </c>
      <c r="BA246">
        <v>0.85507418588466155</v>
      </c>
      <c r="BB246">
        <v>752</v>
      </c>
      <c r="BC246">
        <v>879.45585589392954</v>
      </c>
      <c r="BD246">
        <v>0.87828268831377787</v>
      </c>
      <c r="BE246">
        <v>2109</v>
      </c>
      <c r="BF246">
        <v>2401.2769784283082</v>
      </c>
      <c r="BG246">
        <v>0.8464519266091054</v>
      </c>
      <c r="BH246">
        <v>2036</v>
      </c>
      <c r="BI246">
        <v>2405.334474405694</v>
      </c>
      <c r="BJ246">
        <v>0.75592350798831887</v>
      </c>
      <c r="BK246">
        <v>241</v>
      </c>
      <c r="BL246">
        <v>318.81532648899201</v>
      </c>
      <c r="BM246">
        <v>0.83164505835034586</v>
      </c>
      <c r="BN246">
        <v>268</v>
      </c>
      <c r="BO246">
        <v>322.25286173359308</v>
      </c>
      <c r="BP246">
        <v>1.248969395334566</v>
      </c>
      <c r="BQ246">
        <v>24</v>
      </c>
      <c r="BR246">
        <v>19.21584315008058</v>
      </c>
      <c r="BS246">
        <v>1.0162842674624899</v>
      </c>
      <c r="BT246">
        <v>20</v>
      </c>
      <c r="BU246">
        <v>19.679533217548482</v>
      </c>
    </row>
    <row r="247" spans="1:73" hidden="1" x14ac:dyDescent="0.45">
      <c r="A247" s="1">
        <v>396</v>
      </c>
      <c r="B247" s="21" t="s">
        <v>422</v>
      </c>
      <c r="C247" t="s">
        <v>396</v>
      </c>
      <c r="D247">
        <v>0.89402497742187459</v>
      </c>
      <c r="E247">
        <v>57</v>
      </c>
      <c r="F247">
        <v>63.756607969021772</v>
      </c>
      <c r="G247">
        <v>46</v>
      </c>
      <c r="H247">
        <f>(Table1[[#This Row],[xWins]]*3+Table1[[#This Row],[xDraws]])/Table1[[#This Row],[Matches]]</f>
        <v>1.3860132167178649</v>
      </c>
      <c r="I247">
        <f>Table1[[#This Row],[Wins]]*3+Table1[[#This Row],[Draws]]</f>
        <v>57</v>
      </c>
      <c r="J247">
        <f>Table1[[#This Row],[xWins]]*3+Table1[[#This Row],[xDraws]]</f>
        <v>63.756607969021786</v>
      </c>
      <c r="K247">
        <v>0.93909560665292524</v>
      </c>
      <c r="L247">
        <v>0.71182250864549679</v>
      </c>
      <c r="M247">
        <v>1.2868648632149651</v>
      </c>
      <c r="N247">
        <v>16</v>
      </c>
      <c r="O247">
        <v>9</v>
      </c>
      <c r="P247">
        <v>21</v>
      </c>
      <c r="Q247">
        <v>17.0376688876507</v>
      </c>
      <c r="R247">
        <v>12.64360130606968</v>
      </c>
      <c r="S247">
        <v>16.31872980627962</v>
      </c>
      <c r="T247">
        <v>-9</v>
      </c>
      <c r="U247">
        <v>1.23039920014071</v>
      </c>
      <c r="V247">
        <v>-7.1181636504903594</v>
      </c>
      <c r="W247">
        <v>-3.1122355496503502</v>
      </c>
      <c r="X247">
        <v>0.87959430383234993</v>
      </c>
      <c r="Y247">
        <v>1.0537632706877069</v>
      </c>
      <c r="Z247">
        <f>Table1[[#This Row],[xGoalsF]]/Table1[[#This Row],[Matches]]</f>
        <v>1.2851774706628338</v>
      </c>
      <c r="AA247">
        <f>Table1[[#This Row],[xGoalsA]]/Table1[[#This Row],[Matches]]</f>
        <v>1.2584296619641229</v>
      </c>
      <c r="AB247">
        <v>52</v>
      </c>
      <c r="AC247">
        <v>59.118163650490359</v>
      </c>
      <c r="AD247">
        <v>61</v>
      </c>
      <c r="AE247">
        <v>57.88776445034965</v>
      </c>
      <c r="AF247">
        <f>Table1[[#This Row],[SHGoalsF]]/Table1[[#This Row],[xSHGoalsF]]</f>
        <v>0.63246950693977433</v>
      </c>
      <c r="AG247">
        <v>21</v>
      </c>
      <c r="AH247">
        <v>33.203181765409099</v>
      </c>
      <c r="AI247">
        <f>Table1[[#This Row],[SHGoalsA]]/Table1[[#This Row],[xSHGoalsA]]</f>
        <v>1.1096460079978159</v>
      </c>
      <c r="AJ247">
        <v>-36</v>
      </c>
      <c r="AK247">
        <v>-32.442778814620723</v>
      </c>
      <c r="AL247">
        <f>Table1[[#This Row],[HTGoalsF]]/Table1[[#This Row],[xHTGoalsF]]</f>
        <v>1.196219242501037</v>
      </c>
      <c r="AM247">
        <v>31</v>
      </c>
      <c r="AN247">
        <v>25.914981885081261</v>
      </c>
      <c r="AO247">
        <f>Table1[[#This Row],[HTGoalsA]]/Table1[[#This Row],[xHTGoalsA]]</f>
        <v>0.98251185352983272</v>
      </c>
      <c r="AP247">
        <v>25</v>
      </c>
      <c r="AQ247">
        <v>25.44498563572893</v>
      </c>
      <c r="AR247">
        <v>1.128934697416347</v>
      </c>
      <c r="AS247">
        <v>585</v>
      </c>
      <c r="AT247">
        <v>518.18763418186791</v>
      </c>
      <c r="AU247">
        <v>1.0379352430859969</v>
      </c>
      <c r="AV247">
        <v>532</v>
      </c>
      <c r="AW247">
        <v>512.55606122232962</v>
      </c>
      <c r="AX247">
        <v>0.88239917174661797</v>
      </c>
      <c r="AY247">
        <v>196</v>
      </c>
      <c r="AZ247">
        <v>222.12169534569969</v>
      </c>
      <c r="BA247">
        <v>0.8341748424290224</v>
      </c>
      <c r="BB247">
        <v>183</v>
      </c>
      <c r="BC247">
        <v>219.37846922729631</v>
      </c>
      <c r="BD247">
        <v>1.0369156766376331</v>
      </c>
      <c r="BE247">
        <v>624</v>
      </c>
      <c r="BF247">
        <v>601.78471023161774</v>
      </c>
      <c r="BG247">
        <v>0.88021077985728569</v>
      </c>
      <c r="BH247">
        <v>531</v>
      </c>
      <c r="BI247">
        <v>603.26459542576208</v>
      </c>
      <c r="BJ247">
        <v>0.53893891550018436</v>
      </c>
      <c r="BK247">
        <v>43</v>
      </c>
      <c r="BL247">
        <v>79.786407630430787</v>
      </c>
      <c r="BM247">
        <v>0.81916340096598639</v>
      </c>
      <c r="BN247">
        <v>66</v>
      </c>
      <c r="BO247">
        <v>80.570005840312774</v>
      </c>
      <c r="BP247">
        <v>1.016813290501805</v>
      </c>
      <c r="BQ247">
        <v>5</v>
      </c>
      <c r="BR247">
        <v>4.9173236096594124</v>
      </c>
      <c r="BS247">
        <v>1.021668482062182</v>
      </c>
      <c r="BT247">
        <v>5</v>
      </c>
      <c r="BU247">
        <v>4.8939554148795654</v>
      </c>
    </row>
    <row r="248" spans="1:73" hidden="1" x14ac:dyDescent="0.45">
      <c r="A248" s="1">
        <v>496</v>
      </c>
      <c r="B248" s="21" t="s">
        <v>492</v>
      </c>
      <c r="C248" s="26" t="s">
        <v>475</v>
      </c>
      <c r="D248">
        <v>1.1646824019791671</v>
      </c>
      <c r="E248">
        <v>498</v>
      </c>
      <c r="F248">
        <v>427.58437764126859</v>
      </c>
      <c r="G248">
        <v>332</v>
      </c>
      <c r="H248">
        <f>(Table1[[#This Row],[xWins]]*3+Table1[[#This Row],[xDraws]])/Table1[[#This Row],[Matches]]</f>
        <v>1.2879047519315323</v>
      </c>
      <c r="I248">
        <f>Table1[[#This Row],[Wins]]*3+Table1[[#This Row],[Draws]]</f>
        <v>498</v>
      </c>
      <c r="J248">
        <f>Table1[[#This Row],[xWins]]*3+Table1[[#This Row],[xDraws]]</f>
        <v>427.5843776412687</v>
      </c>
      <c r="K248">
        <v>1.2415456647617551</v>
      </c>
      <c r="L248">
        <v>0.88319264407553466</v>
      </c>
      <c r="M248">
        <v>0.87274952984345455</v>
      </c>
      <c r="N248">
        <v>139</v>
      </c>
      <c r="O248">
        <v>81</v>
      </c>
      <c r="P248">
        <v>112</v>
      </c>
      <c r="Q248">
        <v>111.957219090023</v>
      </c>
      <c r="R248">
        <v>91.71272037119968</v>
      </c>
      <c r="S248">
        <v>128.33006053877739</v>
      </c>
      <c r="T248">
        <v>28</v>
      </c>
      <c r="U248">
        <v>-39.295531662423741</v>
      </c>
      <c r="V248">
        <v>14.922380740841961</v>
      </c>
      <c r="W248">
        <v>52.373150921581782</v>
      </c>
      <c r="X248">
        <v>1.036300640175291</v>
      </c>
      <c r="Y248">
        <v>0.88371164929700508</v>
      </c>
      <c r="Z248">
        <f>Table1[[#This Row],[xGoalsF]]/Table1[[#This Row],[Matches]]</f>
        <v>1.2381856001781868</v>
      </c>
      <c r="AA248">
        <f>Table1[[#This Row],[xGoalsA]]/Table1[[#This Row],[Matches]]</f>
        <v>1.3565456353059693</v>
      </c>
      <c r="AB248">
        <v>426</v>
      </c>
      <c r="AC248">
        <v>411.07761925915798</v>
      </c>
      <c r="AD248">
        <v>398</v>
      </c>
      <c r="AE248">
        <v>450.37315092158178</v>
      </c>
      <c r="AF248">
        <f>Table1[[#This Row],[SHGoalsF]]/Table1[[#This Row],[xSHGoalsF]]</f>
        <v>1.0143328596283909</v>
      </c>
      <c r="AG248">
        <v>234</v>
      </c>
      <c r="AH248">
        <v>230.69350241273639</v>
      </c>
      <c r="AI248">
        <f>Table1[[#This Row],[SHGoalsA]]/Table1[[#This Row],[xSHGoalsA]]</f>
        <v>0.83080554389287353</v>
      </c>
      <c r="AJ248">
        <v>-210</v>
      </c>
      <c r="AK248">
        <v>-252.76672928301741</v>
      </c>
      <c r="AL248">
        <f>Table1[[#This Row],[HTGoalsF]]/Table1[[#This Row],[xHTGoalsF]]</f>
        <v>1.0643952658174896</v>
      </c>
      <c r="AM248">
        <v>192</v>
      </c>
      <c r="AN248">
        <v>180.38411684642159</v>
      </c>
      <c r="AO248">
        <f>Table1[[#This Row],[HTGoalsA]]/Table1[[#This Row],[xHTGoalsA]]</f>
        <v>0.95138608574100292</v>
      </c>
      <c r="AP248">
        <v>188</v>
      </c>
      <c r="AQ248">
        <v>197.6064216385644</v>
      </c>
      <c r="AR248">
        <v>1.005731399354699</v>
      </c>
      <c r="AS248">
        <v>3685</v>
      </c>
      <c r="AT248">
        <v>3664.0001518938179</v>
      </c>
      <c r="AU248">
        <v>1.0729360225990801</v>
      </c>
      <c r="AV248">
        <v>4131</v>
      </c>
      <c r="AW248">
        <v>3850.1829680329538</v>
      </c>
      <c r="AX248">
        <v>0.85348092200435888</v>
      </c>
      <c r="AY248">
        <v>1330</v>
      </c>
      <c r="AZ248">
        <v>1558.3242292944981</v>
      </c>
      <c r="BA248">
        <v>0.85013440602847179</v>
      </c>
      <c r="BB248">
        <v>1407</v>
      </c>
      <c r="BC248">
        <v>1655.032416077604</v>
      </c>
      <c r="BD248">
        <v>0.94916572960984302</v>
      </c>
      <c r="BE248">
        <v>4130</v>
      </c>
      <c r="BF248">
        <v>4351.1895458948429</v>
      </c>
      <c r="BG248">
        <v>1.097897912971892</v>
      </c>
      <c r="BH248">
        <v>4739</v>
      </c>
      <c r="BI248">
        <v>4316.4304659000882</v>
      </c>
      <c r="BJ248">
        <v>1.063113602321577</v>
      </c>
      <c r="BK248">
        <v>619</v>
      </c>
      <c r="BL248">
        <v>582.25198007838219</v>
      </c>
      <c r="BM248">
        <v>1.1170097388768729</v>
      </c>
      <c r="BN248">
        <v>636</v>
      </c>
      <c r="BO248">
        <v>569.37730967277253</v>
      </c>
      <c r="BP248">
        <v>1.3048828561773</v>
      </c>
      <c r="BQ248">
        <v>46</v>
      </c>
      <c r="BR248">
        <v>35.252206573361391</v>
      </c>
      <c r="BS248">
        <v>1.6152998150730189</v>
      </c>
      <c r="BT248">
        <v>55</v>
      </c>
      <c r="BU248">
        <v>34.049406485887417</v>
      </c>
    </row>
    <row r="249" spans="1:73" hidden="1" x14ac:dyDescent="0.45">
      <c r="A249" s="1">
        <v>408</v>
      </c>
      <c r="B249" s="21" t="s">
        <v>431</v>
      </c>
      <c r="C249" t="s">
        <v>396</v>
      </c>
      <c r="D249">
        <v>0.95313405992741673</v>
      </c>
      <c r="E249">
        <v>290</v>
      </c>
      <c r="F249">
        <v>304.25940294493739</v>
      </c>
      <c r="G249">
        <v>220</v>
      </c>
      <c r="H249">
        <f>(Table1[[#This Row],[xWins]]*3+Table1[[#This Row],[xDraws]])/Table1[[#This Row],[Matches]]</f>
        <v>1.3829972861133517</v>
      </c>
      <c r="I249">
        <f>Table1[[#This Row],[Wins]]*3+Table1[[#This Row],[Draws]]</f>
        <v>290</v>
      </c>
      <c r="J249">
        <f>Table1[[#This Row],[xWins]]*3+Table1[[#This Row],[xDraws]]</f>
        <v>304.25940294493739</v>
      </c>
      <c r="K249">
        <v>0.92422359440185764</v>
      </c>
      <c r="L249">
        <v>1.068871147377048</v>
      </c>
      <c r="M249">
        <v>1.0251286509487749</v>
      </c>
      <c r="N249">
        <v>75</v>
      </c>
      <c r="O249">
        <v>65</v>
      </c>
      <c r="P249">
        <v>80</v>
      </c>
      <c r="Q249">
        <v>81.1491942580613</v>
      </c>
      <c r="R249">
        <v>60.811820170753492</v>
      </c>
      <c r="S249">
        <v>78.038985571185208</v>
      </c>
      <c r="T249">
        <v>7</v>
      </c>
      <c r="U249">
        <v>5.8699584748729876</v>
      </c>
      <c r="V249">
        <v>-2.224756819223785</v>
      </c>
      <c r="W249">
        <v>3.3547983443507969</v>
      </c>
      <c r="X249">
        <v>0.9921170741918689</v>
      </c>
      <c r="Y249">
        <v>0.98786053882744396</v>
      </c>
      <c r="Z249">
        <f>Table1[[#This Row],[xGoalsF]]/Table1[[#This Row],[Matches]]</f>
        <v>1.2828398037237445</v>
      </c>
      <c r="AA249">
        <f>Table1[[#This Row],[xGoalsA]]/Table1[[#This Row],[Matches]]</f>
        <v>1.2561581742925036</v>
      </c>
      <c r="AB249">
        <v>280</v>
      </c>
      <c r="AC249">
        <v>282.22475681922378</v>
      </c>
      <c r="AD249">
        <v>273</v>
      </c>
      <c r="AE249">
        <v>276.3547983443508</v>
      </c>
      <c r="AF249">
        <f>Table1[[#This Row],[SHGoalsF]]/Table1[[#This Row],[xSHGoalsF]]</f>
        <v>0.97101896114182296</v>
      </c>
      <c r="AG249">
        <v>154</v>
      </c>
      <c r="AH249">
        <v>158.5962851012828</v>
      </c>
      <c r="AI249">
        <f>Table1[[#This Row],[SHGoalsA]]/Table1[[#This Row],[xSHGoalsA]]</f>
        <v>0.93398651729626025</v>
      </c>
      <c r="AJ249">
        <v>-145</v>
      </c>
      <c r="AK249">
        <v>-155.2484937574383</v>
      </c>
      <c r="AL249">
        <f>Table1[[#This Row],[HTGoalsF]]/Table1[[#This Row],[xHTGoalsF]]</f>
        <v>1.0191827032163727</v>
      </c>
      <c r="AM249">
        <v>126</v>
      </c>
      <c r="AN249">
        <v>123.628471717941</v>
      </c>
      <c r="AO249">
        <f>Table1[[#This Row],[HTGoalsA]]/Table1[[#This Row],[xHTGoalsA]]</f>
        <v>1.056922679926545</v>
      </c>
      <c r="AP249">
        <v>128</v>
      </c>
      <c r="AQ249">
        <v>121.1063045869125</v>
      </c>
      <c r="AR249">
        <v>0.91241241507427673</v>
      </c>
      <c r="AS249">
        <v>2261</v>
      </c>
      <c r="AT249">
        <v>2478.0460706641511</v>
      </c>
      <c r="AU249">
        <v>0.93138725013890844</v>
      </c>
      <c r="AV249">
        <v>2285</v>
      </c>
      <c r="AW249">
        <v>2453.3296968143081</v>
      </c>
      <c r="AX249">
        <v>0.84489617024719144</v>
      </c>
      <c r="AY249">
        <v>895</v>
      </c>
      <c r="AZ249">
        <v>1059.301759810498</v>
      </c>
      <c r="BA249">
        <v>0.85591063048725879</v>
      </c>
      <c r="BB249">
        <v>895</v>
      </c>
      <c r="BC249">
        <v>1045.66991940559</v>
      </c>
      <c r="BD249">
        <v>0.90254534550692511</v>
      </c>
      <c r="BE249">
        <v>2597</v>
      </c>
      <c r="BF249">
        <v>2877.4177529455478</v>
      </c>
      <c r="BG249">
        <v>0.79533585498235493</v>
      </c>
      <c r="BH249">
        <v>2293</v>
      </c>
      <c r="BI249">
        <v>2883.0587551605749</v>
      </c>
      <c r="BJ249">
        <v>0.9326472534038911</v>
      </c>
      <c r="BK249">
        <v>356</v>
      </c>
      <c r="BL249">
        <v>381.70916035050078</v>
      </c>
      <c r="BM249">
        <v>0.80419934919298874</v>
      </c>
      <c r="BN249">
        <v>309</v>
      </c>
      <c r="BO249">
        <v>384.23308886046777</v>
      </c>
      <c r="BP249">
        <v>0.85772033217401622</v>
      </c>
      <c r="BQ249">
        <v>20</v>
      </c>
      <c r="BR249">
        <v>23.317623763572339</v>
      </c>
      <c r="BS249">
        <v>0.46914725800316692</v>
      </c>
      <c r="BT249">
        <v>11</v>
      </c>
      <c r="BU249">
        <v>23.44679588839406</v>
      </c>
    </row>
    <row r="250" spans="1:73" hidden="1" x14ac:dyDescent="0.45">
      <c r="A250" s="1">
        <v>311</v>
      </c>
      <c r="B250" s="21" t="s">
        <v>174</v>
      </c>
      <c r="C250" s="24" t="s">
        <v>357</v>
      </c>
      <c r="D250">
        <v>1.048034606605962</v>
      </c>
      <c r="E250">
        <v>239</v>
      </c>
      <c r="F250">
        <v>228.0459046805681</v>
      </c>
      <c r="G250">
        <v>165</v>
      </c>
      <c r="H250">
        <f>(Table1[[#This Row],[xWins]]*3+Table1[[#This Row],[xDraws]])/Table1[[#This Row],[Matches]]</f>
        <v>1.3820963920034428</v>
      </c>
      <c r="I250">
        <f>Table1[[#This Row],[Wins]]*3+Table1[[#This Row],[Draws]]</f>
        <v>239</v>
      </c>
      <c r="J250">
        <f>Table1[[#This Row],[xWins]]*3+Table1[[#This Row],[xDraws]]</f>
        <v>228.04590468056807</v>
      </c>
      <c r="K250">
        <v>1.056082159193668</v>
      </c>
      <c r="L250">
        <v>1.018691860667567</v>
      </c>
      <c r="M250">
        <v>0.92423093256097932</v>
      </c>
      <c r="N250">
        <v>63</v>
      </c>
      <c r="O250">
        <v>50</v>
      </c>
      <c r="P250">
        <v>52</v>
      </c>
      <c r="Q250">
        <v>59.654449657686968</v>
      </c>
      <c r="R250">
        <v>49.082555707507169</v>
      </c>
      <c r="S250">
        <v>56.262994634805857</v>
      </c>
      <c r="T250">
        <v>44</v>
      </c>
      <c r="U250">
        <v>7.1864355838711163</v>
      </c>
      <c r="V250">
        <v>-6.0148228827314369</v>
      </c>
      <c r="W250">
        <v>42.828387298860321</v>
      </c>
      <c r="X250">
        <v>0.97202600824403673</v>
      </c>
      <c r="Y250">
        <v>0.79392426676884875</v>
      </c>
      <c r="Z250">
        <f>Table1[[#This Row],[xGoalsF]]/Table1[[#This Row],[Matches]]</f>
        <v>1.3031201386832207</v>
      </c>
      <c r="AA250">
        <f>Table1[[#This Row],[xGoalsA]]/Table1[[#This Row],[Matches]]</f>
        <v>1.2595659836294564</v>
      </c>
      <c r="AB250">
        <v>209</v>
      </c>
      <c r="AC250">
        <v>215.01482288273141</v>
      </c>
      <c r="AD250">
        <v>165</v>
      </c>
      <c r="AE250">
        <v>207.82838729886029</v>
      </c>
      <c r="AF250">
        <f>Table1[[#This Row],[SHGoalsF]]/Table1[[#This Row],[xSHGoalsF]]</f>
        <v>0.99449111635203058</v>
      </c>
      <c r="AG250">
        <v>120</v>
      </c>
      <c r="AH250">
        <v>120.6647279466721</v>
      </c>
      <c r="AI250">
        <f>Table1[[#This Row],[SHGoalsA]]/Table1[[#This Row],[xSHGoalsA]]</f>
        <v>0.89285129178038003</v>
      </c>
      <c r="AJ250">
        <v>-104</v>
      </c>
      <c r="AK250">
        <v>-116.4807633224341</v>
      </c>
      <c r="AL250">
        <f>Table1[[#This Row],[HTGoalsF]]/Table1[[#This Row],[xHTGoalsF]]</f>
        <v>0.94329528825927456</v>
      </c>
      <c r="AM250">
        <v>89</v>
      </c>
      <c r="AN250">
        <v>94.350094936059321</v>
      </c>
      <c r="AO250">
        <f>Table1[[#This Row],[HTGoalsA]]/Table1[[#This Row],[xHTGoalsA]]</f>
        <v>0.66777872641484448</v>
      </c>
      <c r="AP250">
        <v>61</v>
      </c>
      <c r="AQ250">
        <v>91.347623976426206</v>
      </c>
      <c r="AR250">
        <v>0.97523184940774155</v>
      </c>
      <c r="AS250">
        <v>1829</v>
      </c>
      <c r="AT250">
        <v>1875.451464296159</v>
      </c>
      <c r="AU250">
        <v>0.9879993138589398</v>
      </c>
      <c r="AV250">
        <v>1818</v>
      </c>
      <c r="AW250">
        <v>1840.0822495505929</v>
      </c>
      <c r="AX250">
        <v>0.81130243990090689</v>
      </c>
      <c r="AY250">
        <v>652</v>
      </c>
      <c r="AZ250">
        <v>803.64604854342087</v>
      </c>
      <c r="BA250">
        <v>0.75655293107156873</v>
      </c>
      <c r="BB250">
        <v>594</v>
      </c>
      <c r="BC250">
        <v>785.140041898547</v>
      </c>
      <c r="BD250">
        <v>1.224600601633939</v>
      </c>
      <c r="BE250">
        <v>2639</v>
      </c>
      <c r="BF250">
        <v>2154.988325564173</v>
      </c>
      <c r="BG250">
        <v>1.137910914297791</v>
      </c>
      <c r="BH250">
        <v>2462</v>
      </c>
      <c r="BI250">
        <v>2163.614013245764</v>
      </c>
      <c r="BJ250">
        <v>1.562013330156012</v>
      </c>
      <c r="BK250">
        <v>444</v>
      </c>
      <c r="BL250">
        <v>284.24853452156759</v>
      </c>
      <c r="BM250">
        <v>1.484463524784094</v>
      </c>
      <c r="BN250">
        <v>428</v>
      </c>
      <c r="BO250">
        <v>288.31964737041949</v>
      </c>
      <c r="BP250">
        <v>1.624577971543488</v>
      </c>
      <c r="BQ250">
        <v>28</v>
      </c>
      <c r="BR250">
        <v>17.235245393237481</v>
      </c>
      <c r="BS250">
        <v>1.595908202072267</v>
      </c>
      <c r="BT250">
        <v>28</v>
      </c>
      <c r="BU250">
        <v>17.54486878608828</v>
      </c>
    </row>
    <row r="251" spans="1:73" hidden="1" x14ac:dyDescent="0.45">
      <c r="A251" s="1">
        <v>180</v>
      </c>
      <c r="B251" s="21" t="s">
        <v>250</v>
      </c>
      <c r="C251" s="24" t="s">
        <v>234</v>
      </c>
      <c r="D251">
        <v>0.99196826243035974</v>
      </c>
      <c r="E251">
        <v>185</v>
      </c>
      <c r="F251">
        <v>186.49790220782171</v>
      </c>
      <c r="G251">
        <v>135</v>
      </c>
      <c r="H251">
        <f>(Table1[[#This Row],[xWins]]*3+Table1[[#This Row],[xDraws]])/Table1[[#This Row],[Matches]]</f>
        <v>1.3814659422801603</v>
      </c>
      <c r="I251">
        <f>Table1[[#This Row],[Wins]]*3+Table1[[#This Row],[Draws]]</f>
        <v>185</v>
      </c>
      <c r="J251">
        <f>Table1[[#This Row],[xWins]]*3+Table1[[#This Row],[xDraws]]</f>
        <v>186.49790220782165</v>
      </c>
      <c r="K251">
        <v>0.97481709531413419</v>
      </c>
      <c r="L251">
        <v>1.0644143615206281</v>
      </c>
      <c r="M251">
        <v>0.97891703325995794</v>
      </c>
      <c r="N251">
        <v>49</v>
      </c>
      <c r="O251">
        <v>38</v>
      </c>
      <c r="P251">
        <v>48</v>
      </c>
      <c r="Q251">
        <v>50.26583985399823</v>
      </c>
      <c r="R251">
        <v>35.700382645826963</v>
      </c>
      <c r="S251">
        <v>49.033777500174807</v>
      </c>
      <c r="T251">
        <v>-6</v>
      </c>
      <c r="U251">
        <v>-1.55151750961997</v>
      </c>
      <c r="V251">
        <v>-16.692508173508539</v>
      </c>
      <c r="W251">
        <v>12.244025683128511</v>
      </c>
      <c r="X251">
        <v>0.90605958379962159</v>
      </c>
      <c r="Y251">
        <v>0.9316907459734598</v>
      </c>
      <c r="Z251">
        <f>Table1[[#This Row],[xGoalsF]]/Table1[[#This Row],[Matches]]</f>
        <v>1.316240801285248</v>
      </c>
      <c r="AA251">
        <f>Table1[[#This Row],[xGoalsA]]/Table1[[#This Row],[Matches]]</f>
        <v>1.3277335235787298</v>
      </c>
      <c r="AB251">
        <v>161</v>
      </c>
      <c r="AC251">
        <v>177.69250817350849</v>
      </c>
      <c r="AD251">
        <v>167</v>
      </c>
      <c r="AE251">
        <v>179.24402568312851</v>
      </c>
      <c r="AF251">
        <f>Table1[[#This Row],[SHGoalsF]]/Table1[[#This Row],[xSHGoalsF]]</f>
        <v>0.84966062772613804</v>
      </c>
      <c r="AG251">
        <v>85</v>
      </c>
      <c r="AH251">
        <v>100.0399420972077</v>
      </c>
      <c r="AI251">
        <f>Table1[[#This Row],[SHGoalsA]]/Table1[[#This Row],[xSHGoalsA]]</f>
        <v>0.90604181615225365</v>
      </c>
      <c r="AJ251">
        <v>-91</v>
      </c>
      <c r="AK251">
        <v>-100.4368654710172</v>
      </c>
      <c r="AL251">
        <f>Table1[[#This Row],[HTGoalsF]]/Table1[[#This Row],[xHTGoalsF]]</f>
        <v>0.97871846147779551</v>
      </c>
      <c r="AM251">
        <v>76</v>
      </c>
      <c r="AN251">
        <v>77.652566076300829</v>
      </c>
      <c r="AO251">
        <f>Table1[[#This Row],[HTGoalsA]]/Table1[[#This Row],[xHTGoalsA]]</f>
        <v>0.96437937613085167</v>
      </c>
      <c r="AP251">
        <v>76</v>
      </c>
      <c r="AQ251">
        <v>78.807160212111327</v>
      </c>
      <c r="AR251">
        <v>0.88629143447573266</v>
      </c>
      <c r="AS251">
        <v>1363</v>
      </c>
      <c r="AT251">
        <v>1537.8688622961299</v>
      </c>
      <c r="AU251">
        <v>0.95325645501753054</v>
      </c>
      <c r="AV251">
        <v>1476</v>
      </c>
      <c r="AW251">
        <v>1548.3766118036469</v>
      </c>
      <c r="AX251">
        <v>0.77695762716941186</v>
      </c>
      <c r="AY251">
        <v>508</v>
      </c>
      <c r="AZ251">
        <v>653.83230981428164</v>
      </c>
      <c r="BA251">
        <v>0.83994524562642392</v>
      </c>
      <c r="BB251">
        <v>554</v>
      </c>
      <c r="BC251">
        <v>659.5668025798891</v>
      </c>
      <c r="BD251">
        <v>1.11629365711025</v>
      </c>
      <c r="BE251">
        <v>1962</v>
      </c>
      <c r="BF251">
        <v>1757.602031959073</v>
      </c>
      <c r="BG251">
        <v>1.4102660289611559</v>
      </c>
      <c r="BH251">
        <v>2472</v>
      </c>
      <c r="BI251">
        <v>1752.860771822568</v>
      </c>
      <c r="BJ251">
        <v>1.336091256741949</v>
      </c>
      <c r="BK251">
        <v>312</v>
      </c>
      <c r="BL251">
        <v>233.51698353360251</v>
      </c>
      <c r="BM251">
        <v>1.430675834167159</v>
      </c>
      <c r="BN251">
        <v>339</v>
      </c>
      <c r="BO251">
        <v>236.95095136442461</v>
      </c>
      <c r="BP251">
        <v>2.1840328760171688</v>
      </c>
      <c r="BQ251">
        <v>30</v>
      </c>
      <c r="BR251">
        <v>13.73605696573048</v>
      </c>
      <c r="BS251">
        <v>1.6864456520527209</v>
      </c>
      <c r="BT251">
        <v>24</v>
      </c>
      <c r="BU251">
        <v>14.231113804816349</v>
      </c>
    </row>
    <row r="252" spans="1:73" hidden="1" x14ac:dyDescent="0.45">
      <c r="A252" s="1">
        <v>38</v>
      </c>
      <c r="B252" s="21" t="s">
        <v>103</v>
      </c>
      <c r="C252" s="24" t="s">
        <v>98</v>
      </c>
      <c r="D252">
        <v>1.057971067457347</v>
      </c>
      <c r="E252">
        <v>92</v>
      </c>
      <c r="F252">
        <v>86.958899756215757</v>
      </c>
      <c r="G252">
        <v>63</v>
      </c>
      <c r="H252">
        <f>(Table1[[#This Row],[xWins]]*3+Table1[[#This Row],[xDraws]])/Table1[[#This Row],[Matches]]</f>
        <v>1.3802999961304088</v>
      </c>
      <c r="I252">
        <f>Table1[[#This Row],[Wins]]*3+Table1[[#This Row],[Draws]]</f>
        <v>92</v>
      </c>
      <c r="J252">
        <f>Table1[[#This Row],[xWins]]*3+Table1[[#This Row],[xDraws]]</f>
        <v>86.958899756215757</v>
      </c>
      <c r="K252">
        <v>1.089657128728214</v>
      </c>
      <c r="L252">
        <v>0.91046548788794679</v>
      </c>
      <c r="M252">
        <v>0.96791025870123182</v>
      </c>
      <c r="N252">
        <v>26</v>
      </c>
      <c r="O252">
        <v>14</v>
      </c>
      <c r="P252">
        <v>23</v>
      </c>
      <c r="Q252">
        <v>23.860716655289281</v>
      </c>
      <c r="R252">
        <v>15.376749790347921</v>
      </c>
      <c r="S252">
        <v>23.7625335543628</v>
      </c>
      <c r="T252">
        <v>3</v>
      </c>
      <c r="U252">
        <v>-0.79142426429476131</v>
      </c>
      <c r="V252">
        <v>17.38378068799193</v>
      </c>
      <c r="W252">
        <v>-13.59235642369717</v>
      </c>
      <c r="X252">
        <v>1.210416076077512</v>
      </c>
      <c r="Y252">
        <v>1.162962959279177</v>
      </c>
      <c r="Z252">
        <f>Table1[[#This Row],[xGoalsF]]/Table1[[#This Row],[Matches]]</f>
        <v>1.3113685605080645</v>
      </c>
      <c r="AA252">
        <f>Table1[[#This Row],[xGoalsA]]/Table1[[#This Row],[Matches]]</f>
        <v>1.3239308504175054</v>
      </c>
      <c r="AB252">
        <v>100</v>
      </c>
      <c r="AC252">
        <v>82.61621931200807</v>
      </c>
      <c r="AD252">
        <v>97</v>
      </c>
      <c r="AE252">
        <v>83.407643576302831</v>
      </c>
      <c r="AF252">
        <f>Table1[[#This Row],[SHGoalsF]]/Table1[[#This Row],[xSHGoalsF]]</f>
        <v>1.2898184231356418</v>
      </c>
      <c r="AG252">
        <v>60</v>
      </c>
      <c r="AH252">
        <v>46.518175677887797</v>
      </c>
      <c r="AI252">
        <f>Table1[[#This Row],[SHGoalsA]]/Table1[[#This Row],[xSHGoalsA]]</f>
        <v>1.283007600109503</v>
      </c>
      <c r="AJ252">
        <v>-60</v>
      </c>
      <c r="AK252">
        <v>-46.765116586120833</v>
      </c>
      <c r="AL252">
        <f>Table1[[#This Row],[HTGoalsF]]/Table1[[#This Row],[xHTGoalsF]]</f>
        <v>1.1080932918533999</v>
      </c>
      <c r="AM252">
        <v>40</v>
      </c>
      <c r="AN252">
        <v>36.098043634120273</v>
      </c>
      <c r="AO252">
        <f>Table1[[#This Row],[HTGoalsA]]/Table1[[#This Row],[xHTGoalsA]]</f>
        <v>1.0097556866073611</v>
      </c>
      <c r="AP252">
        <v>37</v>
      </c>
      <c r="AQ252">
        <v>36.642526990182013</v>
      </c>
      <c r="AR252">
        <v>1.048961691734124</v>
      </c>
      <c r="AS252">
        <v>751</v>
      </c>
      <c r="AT252">
        <v>715.94606925869789</v>
      </c>
      <c r="AU252">
        <v>0.942446157571173</v>
      </c>
      <c r="AV252">
        <v>680</v>
      </c>
      <c r="AW252">
        <v>721.52662996946515</v>
      </c>
      <c r="AX252">
        <v>0.98186682886868804</v>
      </c>
      <c r="AY252">
        <v>299</v>
      </c>
      <c r="AZ252">
        <v>304.52194860733738</v>
      </c>
      <c r="BA252">
        <v>0.88604390371203212</v>
      </c>
      <c r="BB252">
        <v>272</v>
      </c>
      <c r="BC252">
        <v>306.98253084352928</v>
      </c>
      <c r="BD252">
        <v>1.000455269510574</v>
      </c>
      <c r="BE252">
        <v>820</v>
      </c>
      <c r="BF252">
        <v>819.62684888565445</v>
      </c>
      <c r="BG252">
        <v>1.026269874740118</v>
      </c>
      <c r="BH252">
        <v>840</v>
      </c>
      <c r="BI252">
        <v>818.498155967711</v>
      </c>
      <c r="BJ252">
        <v>1.088159599792561</v>
      </c>
      <c r="BK252">
        <v>119</v>
      </c>
      <c r="BL252">
        <v>109.35895802664</v>
      </c>
      <c r="BM252">
        <v>0.94095740641610204</v>
      </c>
      <c r="BN252">
        <v>103</v>
      </c>
      <c r="BO252">
        <v>109.46297813022601</v>
      </c>
      <c r="BP252">
        <v>0.90810960361382009</v>
      </c>
      <c r="BQ252">
        <v>6</v>
      </c>
      <c r="BR252">
        <v>6.6071319762757863</v>
      </c>
      <c r="BS252">
        <v>0.15444787014683101</v>
      </c>
      <c r="BT252">
        <v>1</v>
      </c>
      <c r="BU252">
        <v>6.4746765303355529</v>
      </c>
    </row>
    <row r="253" spans="1:73" hidden="1" x14ac:dyDescent="0.45">
      <c r="A253" s="1">
        <v>407</v>
      </c>
      <c r="B253" s="21" t="s">
        <v>228</v>
      </c>
      <c r="C253" t="s">
        <v>396</v>
      </c>
      <c r="D253">
        <v>0.97227233598247154</v>
      </c>
      <c r="E253">
        <v>185</v>
      </c>
      <c r="F253">
        <v>190.27590640338369</v>
      </c>
      <c r="G253">
        <v>138</v>
      </c>
      <c r="H253">
        <f>(Table1[[#This Row],[xWins]]*3+Table1[[#This Row],[xDraws]])/Table1[[#This Row],[Matches]]</f>
        <v>1.3788109159665491</v>
      </c>
      <c r="I253">
        <f>Table1[[#This Row],[Wins]]*3+Table1[[#This Row],[Draws]]</f>
        <v>185</v>
      </c>
      <c r="J253">
        <f>Table1[[#This Row],[xWins]]*3+Table1[[#This Row],[xDraws]]</f>
        <v>190.27590640338377</v>
      </c>
      <c r="K253">
        <v>0.96910801061644813</v>
      </c>
      <c r="L253">
        <v>0.98471035429600362</v>
      </c>
      <c r="M253">
        <v>1.044054757897636</v>
      </c>
      <c r="N253">
        <v>49</v>
      </c>
      <c r="O253">
        <v>38</v>
      </c>
      <c r="P253">
        <v>51</v>
      </c>
      <c r="Q253">
        <v>50.561959516598343</v>
      </c>
      <c r="R253">
        <v>38.590027853588722</v>
      </c>
      <c r="S253">
        <v>48.848012629812942</v>
      </c>
      <c r="T253">
        <v>-4</v>
      </c>
      <c r="U253">
        <v>3.9593038757062118</v>
      </c>
      <c r="V253">
        <v>-13.78574040675721</v>
      </c>
      <c r="W253">
        <v>5.8264365310510016</v>
      </c>
      <c r="X253">
        <v>0.92202006578676365</v>
      </c>
      <c r="Y253">
        <v>0.9662873536711255</v>
      </c>
      <c r="Z253">
        <f>Table1[[#This Row],[xGoalsF]]/Table1[[#This Row],[Matches]]</f>
        <v>1.2810560899040377</v>
      </c>
      <c r="AA253">
        <f>Table1[[#This Row],[xGoalsA]]/Table1[[#This Row],[Matches]]</f>
        <v>1.2523654821090653</v>
      </c>
      <c r="AB253">
        <v>163</v>
      </c>
      <c r="AC253">
        <v>176.78574040675721</v>
      </c>
      <c r="AD253">
        <v>167</v>
      </c>
      <c r="AE253">
        <v>172.826436531051</v>
      </c>
      <c r="AF253">
        <f>Table1[[#This Row],[SHGoalsF]]/Table1[[#This Row],[xSHGoalsF]]</f>
        <v>0.84648135484197762</v>
      </c>
      <c r="AG253">
        <v>84</v>
      </c>
      <c r="AH253">
        <v>99.234318062069121</v>
      </c>
      <c r="AI253">
        <f>Table1[[#This Row],[SHGoalsA]]/Table1[[#This Row],[xSHGoalsA]]</f>
        <v>0.90583667202075424</v>
      </c>
      <c r="AJ253">
        <v>-88</v>
      </c>
      <c r="AK253">
        <v>-97.147756011785503</v>
      </c>
      <c r="AL253">
        <f>Table1[[#This Row],[HTGoalsF]]/Table1[[#This Row],[xHTGoalsF]]</f>
        <v>1.0186789308502107</v>
      </c>
      <c r="AM253">
        <v>79</v>
      </c>
      <c r="AN253">
        <v>77.551422344688092</v>
      </c>
      <c r="AO253">
        <f>Table1[[#This Row],[HTGoalsA]]/Table1[[#This Row],[xHTGoalsA]]</f>
        <v>1.0438871219469663</v>
      </c>
      <c r="AP253">
        <v>79</v>
      </c>
      <c r="AQ253">
        <v>75.678680519265498</v>
      </c>
      <c r="AR253">
        <v>0.89468088002955948</v>
      </c>
      <c r="AS253">
        <v>1390</v>
      </c>
      <c r="AT253">
        <v>1553.6265846589631</v>
      </c>
      <c r="AU253">
        <v>0.91965446691115849</v>
      </c>
      <c r="AV253">
        <v>1411</v>
      </c>
      <c r="AW253">
        <v>1534.271893159093</v>
      </c>
      <c r="AX253">
        <v>0.76776149736096755</v>
      </c>
      <c r="AY253">
        <v>509</v>
      </c>
      <c r="AZ253">
        <v>662.96630105780196</v>
      </c>
      <c r="BA253">
        <v>0.82390461942098636</v>
      </c>
      <c r="BB253">
        <v>539</v>
      </c>
      <c r="BC253">
        <v>654.2019395142994</v>
      </c>
      <c r="BD253">
        <v>0.95123561428793568</v>
      </c>
      <c r="BE253">
        <v>1718</v>
      </c>
      <c r="BF253">
        <v>1806.071991202768</v>
      </c>
      <c r="BG253">
        <v>0.84617627353950797</v>
      </c>
      <c r="BH253">
        <v>1529</v>
      </c>
      <c r="BI253">
        <v>1806.9521065679121</v>
      </c>
      <c r="BJ253">
        <v>0.8889689516748791</v>
      </c>
      <c r="BK253">
        <v>213</v>
      </c>
      <c r="BL253">
        <v>239.60341876810571</v>
      </c>
      <c r="BM253">
        <v>0.66852959189753647</v>
      </c>
      <c r="BN253">
        <v>161</v>
      </c>
      <c r="BO253">
        <v>240.82703585793701</v>
      </c>
      <c r="BP253">
        <v>0.47896922236380118</v>
      </c>
      <c r="BQ253">
        <v>7</v>
      </c>
      <c r="BR253">
        <v>14.61471775880236</v>
      </c>
      <c r="BS253">
        <v>1.0845049462167511</v>
      </c>
      <c r="BT253">
        <v>16</v>
      </c>
      <c r="BU253">
        <v>14.753275267038029</v>
      </c>
    </row>
    <row r="254" spans="1:73" hidden="1" x14ac:dyDescent="0.45">
      <c r="A254" s="1">
        <v>274</v>
      </c>
      <c r="B254" s="21" t="s">
        <v>347</v>
      </c>
      <c r="C254" s="24" t="s">
        <v>320</v>
      </c>
      <c r="D254">
        <v>0.96357524877422085</v>
      </c>
      <c r="E254">
        <v>138</v>
      </c>
      <c r="F254">
        <v>143.21663012364829</v>
      </c>
      <c r="G254">
        <v>104</v>
      </c>
      <c r="H254">
        <f>(Table1[[#This Row],[xWins]]*3+Table1[[#This Row],[xDraws]])/Table1[[#This Row],[Matches]]</f>
        <v>1.3770829819581569</v>
      </c>
      <c r="I254">
        <f>Table1[[#This Row],[Wins]]*3+Table1[[#This Row],[Draws]]</f>
        <v>138</v>
      </c>
      <c r="J254">
        <f>Table1[[#This Row],[xWins]]*3+Table1[[#This Row],[xDraws]]</f>
        <v>143.21663012364832</v>
      </c>
      <c r="K254">
        <v>0.94100419669646396</v>
      </c>
      <c r="L254">
        <v>1.043191086526924</v>
      </c>
      <c r="M254">
        <v>1.0235418595691801</v>
      </c>
      <c r="N254">
        <v>35</v>
      </c>
      <c r="O254">
        <v>33</v>
      </c>
      <c r="P254">
        <v>36</v>
      </c>
      <c r="Q254">
        <v>37.194308083718163</v>
      </c>
      <c r="R254">
        <v>31.633705872493842</v>
      </c>
      <c r="S254">
        <v>35.171986043788003</v>
      </c>
      <c r="T254">
        <v>-9</v>
      </c>
      <c r="U254">
        <v>3.988911760017857</v>
      </c>
      <c r="V254">
        <v>-33.57222211709896</v>
      </c>
      <c r="W254">
        <v>20.5833103570811</v>
      </c>
      <c r="X254">
        <v>0.75052635983163107</v>
      </c>
      <c r="Y254">
        <v>0.8423741112030636</v>
      </c>
      <c r="Z254">
        <f>Table1[[#This Row],[xGoalsF]]/Table1[[#This Row],[Matches]]</f>
        <v>1.2939636742028748</v>
      </c>
      <c r="AA254">
        <f>Table1[[#This Row],[xGoalsA]]/Table1[[#This Row],[Matches]]</f>
        <v>1.2556087534334721</v>
      </c>
      <c r="AB254">
        <v>101</v>
      </c>
      <c r="AC254">
        <v>134.57222211709899</v>
      </c>
      <c r="AD254">
        <v>110</v>
      </c>
      <c r="AE254">
        <v>130.5833103570811</v>
      </c>
      <c r="AF254">
        <f>Table1[[#This Row],[SHGoalsF]]/Table1[[#This Row],[xSHGoalsF]]</f>
        <v>0.73933323737199264</v>
      </c>
      <c r="AG254">
        <v>56</v>
      </c>
      <c r="AH254">
        <v>75.743923266666044</v>
      </c>
      <c r="AI254">
        <f>Table1[[#This Row],[SHGoalsA]]/Table1[[#This Row],[xSHGoalsA]]</f>
        <v>0.88430685327737535</v>
      </c>
      <c r="AJ254">
        <v>-65</v>
      </c>
      <c r="AK254">
        <v>-73.503897158661772</v>
      </c>
      <c r="AL254">
        <f>Table1[[#This Row],[HTGoalsF]]/Table1[[#This Row],[xHTGoalsF]]</f>
        <v>0.76493797847885314</v>
      </c>
      <c r="AM254">
        <v>45</v>
      </c>
      <c r="AN254">
        <v>58.828298850432923</v>
      </c>
      <c r="AO254">
        <f>Table1[[#This Row],[HTGoalsA]]/Table1[[#This Row],[xHTGoalsA]]</f>
        <v>0.78837530868740879</v>
      </c>
      <c r="AP254">
        <v>45</v>
      </c>
      <c r="AQ254">
        <v>57.079413198419338</v>
      </c>
      <c r="AR254">
        <v>0.85197114161408483</v>
      </c>
      <c r="AS254">
        <v>1004</v>
      </c>
      <c r="AT254">
        <v>1178.4436713406651</v>
      </c>
      <c r="AU254">
        <v>0.87741035783227561</v>
      </c>
      <c r="AV254">
        <v>1016</v>
      </c>
      <c r="AW254">
        <v>1157.953050053025</v>
      </c>
      <c r="AX254">
        <v>0.73092334918670798</v>
      </c>
      <c r="AY254">
        <v>367</v>
      </c>
      <c r="AZ254">
        <v>502.10463300749342</v>
      </c>
      <c r="BA254">
        <v>0.71929294994281578</v>
      </c>
      <c r="BB254">
        <v>354</v>
      </c>
      <c r="BC254">
        <v>492.14996480661068</v>
      </c>
      <c r="BD254">
        <v>1.064572420600012</v>
      </c>
      <c r="BE254">
        <v>1447</v>
      </c>
      <c r="BF254">
        <v>1359.2311542172449</v>
      </c>
      <c r="BG254">
        <v>1.0448393569479579</v>
      </c>
      <c r="BH254">
        <v>1424</v>
      </c>
      <c r="BI254">
        <v>1362.888936496031</v>
      </c>
      <c r="BJ254">
        <v>1.0301514011967721</v>
      </c>
      <c r="BK254">
        <v>186</v>
      </c>
      <c r="BL254">
        <v>180.55598408536429</v>
      </c>
      <c r="BM254">
        <v>1.007801668824378</v>
      </c>
      <c r="BN254">
        <v>184</v>
      </c>
      <c r="BO254">
        <v>182.57560558977841</v>
      </c>
      <c r="BP254">
        <v>0.73223889289340371</v>
      </c>
      <c r="BQ254">
        <v>8</v>
      </c>
      <c r="BR254">
        <v>10.92539617554104</v>
      </c>
      <c r="BS254">
        <v>1.7763327054289011</v>
      </c>
      <c r="BT254">
        <v>20</v>
      </c>
      <c r="BU254">
        <v>11.259152037720851</v>
      </c>
    </row>
    <row r="255" spans="1:73" hidden="1" x14ac:dyDescent="0.45">
      <c r="A255" s="1">
        <v>225</v>
      </c>
      <c r="B255" s="21" t="s">
        <v>297</v>
      </c>
      <c r="C255" s="23" t="s">
        <v>292</v>
      </c>
      <c r="D255">
        <v>0.99940565408680693</v>
      </c>
      <c r="E255">
        <v>356</v>
      </c>
      <c r="F255">
        <v>356.21171297583868</v>
      </c>
      <c r="G255">
        <v>302</v>
      </c>
      <c r="H255">
        <f>(Table1[[#This Row],[xWins]]*3+Table1[[#This Row],[xDraws]])/Table1[[#This Row],[Matches]]</f>
        <v>1.1795089833637042</v>
      </c>
      <c r="I255">
        <f>Table1[[#This Row],[Wins]]*3+Table1[[#This Row],[Draws]]</f>
        <v>356</v>
      </c>
      <c r="J255">
        <f>Table1[[#This Row],[xWins]]*3+Table1[[#This Row],[xDraws]]</f>
        <v>356.21171297583868</v>
      </c>
      <c r="K255">
        <v>0.96769619900913528</v>
      </c>
      <c r="L255">
        <v>1.120132450774572</v>
      </c>
      <c r="M255">
        <v>0.95619547271395078</v>
      </c>
      <c r="N255">
        <v>91</v>
      </c>
      <c r="O255">
        <v>83</v>
      </c>
      <c r="P255">
        <v>128</v>
      </c>
      <c r="Q255">
        <v>94.037777654989981</v>
      </c>
      <c r="R255">
        <v>74.098380010868766</v>
      </c>
      <c r="S255">
        <v>133.86384233414131</v>
      </c>
      <c r="T255">
        <v>-105</v>
      </c>
      <c r="U255">
        <v>-93.069768098817349</v>
      </c>
      <c r="V255">
        <v>72.517821290439429</v>
      </c>
      <c r="W255">
        <v>-84.44805319162208</v>
      </c>
      <c r="X255">
        <v>1.2057347170172621</v>
      </c>
      <c r="Y255">
        <v>1.1895358191038079</v>
      </c>
      <c r="Z255">
        <f>Table1[[#This Row],[xGoalsF]]/Table1[[#This Row],[Matches]]</f>
        <v>1.167159532150863</v>
      </c>
      <c r="AA255">
        <f>Table1[[#This Row],[xGoalsA]]/Table1[[#This Row],[Matches]]</f>
        <v>1.4753375722131719</v>
      </c>
      <c r="AB255">
        <v>425</v>
      </c>
      <c r="AC255">
        <v>352.48217870956063</v>
      </c>
      <c r="AD255">
        <v>530</v>
      </c>
      <c r="AE255">
        <v>445.55194680837792</v>
      </c>
      <c r="AF255">
        <f>Table1[[#This Row],[SHGoalsF]]/Table1[[#This Row],[xSHGoalsF]]</f>
        <v>1.1673730093969412</v>
      </c>
      <c r="AG255">
        <v>231</v>
      </c>
      <c r="AH255">
        <v>197.88019608174201</v>
      </c>
      <c r="AI255">
        <f>Table1[[#This Row],[SHGoalsA]]/Table1[[#This Row],[xSHGoalsA]]</f>
        <v>1.1515592192723523</v>
      </c>
      <c r="AJ255">
        <v>-288</v>
      </c>
      <c r="AK255">
        <v>-250.09569215379261</v>
      </c>
      <c r="AL255">
        <f>Table1[[#This Row],[HTGoalsF]]/Table1[[#This Row],[xHTGoalsF]]</f>
        <v>1.254835136668502</v>
      </c>
      <c r="AM255">
        <v>194</v>
      </c>
      <c r="AN255">
        <v>154.6019826278185</v>
      </c>
      <c r="AO255">
        <f>Table1[[#This Row],[HTGoalsA]]/Table1[[#This Row],[xHTGoalsA]]</f>
        <v>1.2381287077646497</v>
      </c>
      <c r="AP255">
        <v>242</v>
      </c>
      <c r="AQ255">
        <v>195.45625465458531</v>
      </c>
      <c r="AR255">
        <v>1.165265802176692</v>
      </c>
      <c r="AS255">
        <v>3754</v>
      </c>
      <c r="AT255">
        <v>3221.5825719656468</v>
      </c>
      <c r="AU255">
        <v>1.1473787901424759</v>
      </c>
      <c r="AV255">
        <v>4214</v>
      </c>
      <c r="AW255">
        <v>3672.719102186581</v>
      </c>
      <c r="AX255">
        <v>1.0166038196205951</v>
      </c>
      <c r="AY255">
        <v>1375</v>
      </c>
      <c r="AZ255">
        <v>1352.5426262053211</v>
      </c>
      <c r="BA255">
        <v>0.96682218274661624</v>
      </c>
      <c r="BB255">
        <v>1528</v>
      </c>
      <c r="BC255">
        <v>1580.4353967749789</v>
      </c>
      <c r="BD255">
        <v>1.1035753400538371</v>
      </c>
      <c r="BE255">
        <v>4368</v>
      </c>
      <c r="BF255">
        <v>3958.0442235932078</v>
      </c>
      <c r="BG255">
        <v>1.1178097240812681</v>
      </c>
      <c r="BH255">
        <v>4334</v>
      </c>
      <c r="BI255">
        <v>3877.225172255618</v>
      </c>
      <c r="BJ255">
        <v>1.10154129516018</v>
      </c>
      <c r="BK255">
        <v>593</v>
      </c>
      <c r="BL255">
        <v>538.33660399791847</v>
      </c>
      <c r="BM255">
        <v>1.1188206348332721</v>
      </c>
      <c r="BN255">
        <v>565</v>
      </c>
      <c r="BO255">
        <v>504.99604888338251</v>
      </c>
      <c r="BP255">
        <v>0.76490148475572062</v>
      </c>
      <c r="BQ255">
        <v>25</v>
      </c>
      <c r="BR255">
        <v>32.683947538661158</v>
      </c>
      <c r="BS255">
        <v>0.60926777012039324</v>
      </c>
      <c r="BT255">
        <v>18</v>
      </c>
      <c r="BU255">
        <v>29.543660247190068</v>
      </c>
    </row>
    <row r="256" spans="1:73" hidden="1" x14ac:dyDescent="0.45">
      <c r="A256" s="1">
        <v>631</v>
      </c>
      <c r="B256" s="21" t="s">
        <v>266</v>
      </c>
      <c r="C256" s="24" t="s">
        <v>535</v>
      </c>
      <c r="D256">
        <v>1.0237404212575669</v>
      </c>
      <c r="E256">
        <v>162</v>
      </c>
      <c r="F256">
        <v>158.2432388485731</v>
      </c>
      <c r="G256">
        <v>115</v>
      </c>
      <c r="H256">
        <f>(Table1[[#This Row],[xWins]]*3+Table1[[#This Row],[xDraws]])/Table1[[#This Row],[Matches]]</f>
        <v>1.3760281639006353</v>
      </c>
      <c r="I256">
        <f>Table1[[#This Row],[Wins]]*3+Table1[[#This Row],[Draws]]</f>
        <v>162</v>
      </c>
      <c r="J256">
        <f>Table1[[#This Row],[xWins]]*3+Table1[[#This Row],[xDraws]]</f>
        <v>158.24323884857307</v>
      </c>
      <c r="K256">
        <v>1.037834656838533</v>
      </c>
      <c r="L256">
        <v>0.972132700419019</v>
      </c>
      <c r="M256">
        <v>0.98431162568825725</v>
      </c>
      <c r="N256">
        <v>43</v>
      </c>
      <c r="O256">
        <v>33</v>
      </c>
      <c r="P256">
        <v>39</v>
      </c>
      <c r="Q256">
        <v>41.43241865808109</v>
      </c>
      <c r="R256">
        <v>33.9459828743298</v>
      </c>
      <c r="S256">
        <v>39.621598467589109</v>
      </c>
      <c r="T256">
        <v>21</v>
      </c>
      <c r="U256">
        <v>3.4189013366348888</v>
      </c>
      <c r="V256">
        <v>3.7904147393091989</v>
      </c>
      <c r="W256">
        <v>13.79068392405591</v>
      </c>
      <c r="X256">
        <v>1.0255746936518451</v>
      </c>
      <c r="Y256">
        <v>0.90475434226632112</v>
      </c>
      <c r="Z256">
        <f>Table1[[#This Row],[xGoalsF]]/Table1[[#This Row],[Matches]]</f>
        <v>1.2887790022668766</v>
      </c>
      <c r="AA256">
        <f>Table1[[#This Row],[xGoalsA]]/Table1[[#This Row],[Matches]]</f>
        <v>1.2590494254265732</v>
      </c>
      <c r="AB256">
        <v>152</v>
      </c>
      <c r="AC256">
        <v>148.2095852606908</v>
      </c>
      <c r="AD256">
        <v>131</v>
      </c>
      <c r="AE256">
        <v>144.79068392405591</v>
      </c>
      <c r="AF256">
        <f>Table1[[#This Row],[SHGoalsF]]/Table1[[#This Row],[xSHGoalsF]]</f>
        <v>1.1184838342530583</v>
      </c>
      <c r="AG256">
        <v>93</v>
      </c>
      <c r="AH256">
        <v>83.14827371832952</v>
      </c>
      <c r="AI256">
        <f>Table1[[#This Row],[SHGoalsA]]/Table1[[#This Row],[xSHGoalsA]]</f>
        <v>0.76427214001938915</v>
      </c>
      <c r="AJ256">
        <v>-62</v>
      </c>
      <c r="AK256">
        <v>-81.122936129043111</v>
      </c>
      <c r="AL256">
        <f>Table1[[#This Row],[HTGoalsF]]/Table1[[#This Row],[xHTGoalsF]]</f>
        <v>0.90683692967955654</v>
      </c>
      <c r="AM256">
        <v>59</v>
      </c>
      <c r="AN256">
        <v>65.061311542361281</v>
      </c>
      <c r="AO256">
        <f>Table1[[#This Row],[HTGoalsA]]/Table1[[#This Row],[xHTGoalsA]]</f>
        <v>1.0837512302485575</v>
      </c>
      <c r="AP256">
        <v>69</v>
      </c>
      <c r="AQ256">
        <v>63.667747795012801</v>
      </c>
      <c r="AR256">
        <v>0.98973317515105053</v>
      </c>
      <c r="AS256">
        <v>1286</v>
      </c>
      <c r="AT256">
        <v>1299.34009719714</v>
      </c>
      <c r="AU256">
        <v>0.90214629691921366</v>
      </c>
      <c r="AV256">
        <v>1157</v>
      </c>
      <c r="AW256">
        <v>1282.4970893868319</v>
      </c>
      <c r="AX256">
        <v>0.82494194660207953</v>
      </c>
      <c r="AY256">
        <v>461</v>
      </c>
      <c r="AZ256">
        <v>558.82720220356157</v>
      </c>
      <c r="BA256">
        <v>0.7848035100818993</v>
      </c>
      <c r="BB256">
        <v>431</v>
      </c>
      <c r="BC256">
        <v>549.18204934509322</v>
      </c>
      <c r="BD256">
        <v>1.136272856119193</v>
      </c>
      <c r="BE256">
        <v>1709</v>
      </c>
      <c r="BF256">
        <v>1504.0401526767871</v>
      </c>
      <c r="BG256">
        <v>1.1028586644372269</v>
      </c>
      <c r="BH256">
        <v>1664</v>
      </c>
      <c r="BI256">
        <v>1508.806208499178</v>
      </c>
      <c r="BJ256">
        <v>1.2523782970345281</v>
      </c>
      <c r="BK256">
        <v>248</v>
      </c>
      <c r="BL256">
        <v>198.0232335447144</v>
      </c>
      <c r="BM256">
        <v>1.3567865983030929</v>
      </c>
      <c r="BN256">
        <v>272</v>
      </c>
      <c r="BO256">
        <v>200.47367827791419</v>
      </c>
      <c r="BP256">
        <v>1.079155197590201</v>
      </c>
      <c r="BQ256">
        <v>13</v>
      </c>
      <c r="BR256">
        <v>12.046460072684219</v>
      </c>
      <c r="BS256">
        <v>1.4590507210825061</v>
      </c>
      <c r="BT256">
        <v>18</v>
      </c>
      <c r="BU256">
        <v>12.33678839255523</v>
      </c>
    </row>
    <row r="257" spans="1:73" hidden="1" x14ac:dyDescent="0.45">
      <c r="A257" s="1">
        <v>2</v>
      </c>
      <c r="B257" s="21" t="s">
        <v>66</v>
      </c>
      <c r="C257" s="27" t="s">
        <v>64</v>
      </c>
      <c r="D257">
        <v>1.0974670661626471</v>
      </c>
      <c r="E257">
        <v>438</v>
      </c>
      <c r="F257">
        <v>399.10081450689057</v>
      </c>
      <c r="G257">
        <v>340</v>
      </c>
      <c r="H257">
        <f>(Table1[[#This Row],[xWins]]*3+Table1[[#This Row],[xDraws]])/Table1[[#This Row],[Matches]]</f>
        <v>1.1738259250202665</v>
      </c>
      <c r="I257">
        <f>Table1[[#This Row],[Wins]]*3+Table1[[#This Row],[Draws]]</f>
        <v>438</v>
      </c>
      <c r="J257">
        <f>Table1[[#This Row],[xWins]]*3+Table1[[#This Row],[xDraws]]</f>
        <v>399.10081450689063</v>
      </c>
      <c r="K257">
        <v>1.120692317845597</v>
      </c>
      <c r="L257">
        <v>1.0127872109992919</v>
      </c>
      <c r="M257">
        <v>0.90849158762723636</v>
      </c>
      <c r="N257">
        <v>117</v>
      </c>
      <c r="O257">
        <v>87</v>
      </c>
      <c r="P257">
        <v>136</v>
      </c>
      <c r="Q257">
        <v>104.3997519541484</v>
      </c>
      <c r="R257">
        <v>85.90155864444543</v>
      </c>
      <c r="S257">
        <v>149.69868940140611</v>
      </c>
      <c r="T257">
        <v>-37</v>
      </c>
      <c r="U257">
        <v>-104.94185716000329</v>
      </c>
      <c r="V257">
        <v>54.52388192538217</v>
      </c>
      <c r="W257">
        <v>13.417975234621171</v>
      </c>
      <c r="X257">
        <v>1.1371752400861139</v>
      </c>
      <c r="Y257">
        <v>0.97329320228171534</v>
      </c>
      <c r="Z257">
        <f>Table1[[#This Row],[xGoalsF]]/Table1[[#This Row],[Matches]]</f>
        <v>1.169047406101817</v>
      </c>
      <c r="AA257">
        <f>Table1[[#This Row],[xGoalsA]]/Table1[[#This Row],[Matches]]</f>
        <v>1.4776999271606506</v>
      </c>
      <c r="AB257">
        <v>452</v>
      </c>
      <c r="AC257">
        <v>397.47611807461777</v>
      </c>
      <c r="AD257">
        <v>489</v>
      </c>
      <c r="AE257">
        <v>502.41797523462122</v>
      </c>
      <c r="AF257">
        <f>Table1[[#This Row],[SHGoalsF]]/Table1[[#This Row],[xSHGoalsF]]</f>
        <v>1.112316001221785</v>
      </c>
      <c r="AG257">
        <v>248</v>
      </c>
      <c r="AH257">
        <v>222.95822385688331</v>
      </c>
      <c r="AI257">
        <f>Table1[[#This Row],[SHGoalsA]]/Table1[[#This Row],[xSHGoalsA]]</f>
        <v>1.0117409728851707</v>
      </c>
      <c r="AJ257">
        <v>-285</v>
      </c>
      <c r="AK257">
        <v>-281.69265418525907</v>
      </c>
      <c r="AL257">
        <f>Table1[[#This Row],[HTGoalsF]]/Table1[[#This Row],[xHTGoalsF]]</f>
        <v>1.1689345720931201</v>
      </c>
      <c r="AM257">
        <v>204</v>
      </c>
      <c r="AN257">
        <v>174.51789421773461</v>
      </c>
      <c r="AO257">
        <f>Table1[[#This Row],[HTGoalsA]]/Table1[[#This Row],[xHTGoalsA]]</f>
        <v>0.92422563496635879</v>
      </c>
      <c r="AP257">
        <v>204</v>
      </c>
      <c r="AQ257">
        <v>220.72532104936201</v>
      </c>
      <c r="AR257">
        <v>1.1215841481738891</v>
      </c>
      <c r="AS257">
        <v>4079</v>
      </c>
      <c r="AT257">
        <v>3636.8203015718759</v>
      </c>
      <c r="AU257">
        <v>1.1767878585560161</v>
      </c>
      <c r="AV257">
        <v>4891</v>
      </c>
      <c r="AW257">
        <v>4156.2291490681491</v>
      </c>
      <c r="AX257">
        <v>0.95704154486329573</v>
      </c>
      <c r="AY257">
        <v>1457</v>
      </c>
      <c r="AZ257">
        <v>1522.3999499500501</v>
      </c>
      <c r="BA257">
        <v>1.004404247571937</v>
      </c>
      <c r="BB257">
        <v>1794</v>
      </c>
      <c r="BC257">
        <v>1786.1334261945281</v>
      </c>
      <c r="BD257">
        <v>0.78625571797022908</v>
      </c>
      <c r="BE257">
        <v>3515</v>
      </c>
      <c r="BF257">
        <v>4470.5557233646632</v>
      </c>
      <c r="BG257">
        <v>0.84575529709573494</v>
      </c>
      <c r="BH257">
        <v>3702</v>
      </c>
      <c r="BI257">
        <v>4377.152602782875</v>
      </c>
      <c r="BJ257">
        <v>0.93808622719016932</v>
      </c>
      <c r="BK257">
        <v>571</v>
      </c>
      <c r="BL257">
        <v>608.68604979981933</v>
      </c>
      <c r="BM257">
        <v>0.85579339009537725</v>
      </c>
      <c r="BN257">
        <v>490</v>
      </c>
      <c r="BO257">
        <v>572.56810542248991</v>
      </c>
      <c r="BP257">
        <v>0.67734787915353734</v>
      </c>
      <c r="BQ257">
        <v>25</v>
      </c>
      <c r="BR257">
        <v>36.908656200772043</v>
      </c>
      <c r="BS257">
        <v>0.74729223464884031</v>
      </c>
      <c r="BT257">
        <v>25</v>
      </c>
      <c r="BU257">
        <v>33.454114522878371</v>
      </c>
    </row>
    <row r="258" spans="1:73" hidden="1" x14ac:dyDescent="0.45">
      <c r="A258" s="1">
        <v>409</v>
      </c>
      <c r="B258" s="21" t="s">
        <v>230</v>
      </c>
      <c r="C258" t="s">
        <v>396</v>
      </c>
      <c r="D258">
        <v>0.96110965988235597</v>
      </c>
      <c r="E258">
        <v>472</v>
      </c>
      <c r="F258">
        <v>491.09900743040589</v>
      </c>
      <c r="G258">
        <v>357</v>
      </c>
      <c r="H258">
        <f>(Table1[[#This Row],[xWins]]*3+Table1[[#This Row],[xDraws]])/Table1[[#This Row],[Matches]]</f>
        <v>1.3756274717938535</v>
      </c>
      <c r="I258">
        <f>Table1[[#This Row],[Wins]]*3+Table1[[#This Row],[Draws]]</f>
        <v>472</v>
      </c>
      <c r="J258">
        <f>Table1[[#This Row],[xWins]]*3+Table1[[#This Row],[xDraws]]</f>
        <v>491.09900743040566</v>
      </c>
      <c r="K258">
        <v>0.93134081265011759</v>
      </c>
      <c r="L258">
        <v>1.0803407024329861</v>
      </c>
      <c r="M258">
        <v>1.008688268903295</v>
      </c>
      <c r="N258">
        <v>122</v>
      </c>
      <c r="O258">
        <v>106</v>
      </c>
      <c r="P258">
        <v>129</v>
      </c>
      <c r="Q258">
        <v>130.99393728150989</v>
      </c>
      <c r="R258">
        <v>98.117195585876033</v>
      </c>
      <c r="S258">
        <v>127.8888671326141</v>
      </c>
      <c r="T258">
        <v>-21</v>
      </c>
      <c r="U258">
        <v>4.8242361448727706</v>
      </c>
      <c r="V258">
        <v>-20.884711168247581</v>
      </c>
      <c r="W258">
        <v>-4.9395249766251936</v>
      </c>
      <c r="X258">
        <v>0.95428888151051128</v>
      </c>
      <c r="Y258">
        <v>1.010926690674228</v>
      </c>
      <c r="Z258">
        <f>Table1[[#This Row],[xGoalsF]]/Table1[[#This Row],[Matches]]</f>
        <v>1.2797891069138587</v>
      </c>
      <c r="AA258">
        <f>Table1[[#This Row],[xGoalsA]]/Table1[[#This Row],[Matches]]</f>
        <v>1.2662758404016101</v>
      </c>
      <c r="AB258">
        <v>436</v>
      </c>
      <c r="AC258">
        <v>456.88471116824758</v>
      </c>
      <c r="AD258">
        <v>457</v>
      </c>
      <c r="AE258">
        <v>452.06047502337481</v>
      </c>
      <c r="AF258">
        <f>Table1[[#This Row],[SHGoalsF]]/Table1[[#This Row],[xSHGoalsF]]</f>
        <v>0.88387235337319847</v>
      </c>
      <c r="AG258">
        <v>227</v>
      </c>
      <c r="AH258">
        <v>256.82441489846389</v>
      </c>
      <c r="AI258">
        <f>Table1[[#This Row],[SHGoalsA]]/Table1[[#This Row],[xSHGoalsA]]</f>
        <v>0.96203995267827214</v>
      </c>
      <c r="AJ258">
        <v>-244</v>
      </c>
      <c r="AK258">
        <v>-253.62772026329671</v>
      </c>
      <c r="AL258">
        <f>Table1[[#This Row],[HTGoalsF]]/Table1[[#This Row],[xHTGoalsF]]</f>
        <v>1.0446850469428528</v>
      </c>
      <c r="AM258">
        <v>209</v>
      </c>
      <c r="AN258">
        <v>200.06029626978369</v>
      </c>
      <c r="AO258">
        <f>Table1[[#This Row],[HTGoalsA]]/Table1[[#This Row],[xHTGoalsA]]</f>
        <v>1.0734114952822931</v>
      </c>
      <c r="AP258">
        <v>213</v>
      </c>
      <c r="AQ258">
        <v>198.4327547600781</v>
      </c>
      <c r="AR258">
        <v>0.9279036117328473</v>
      </c>
      <c r="AS258">
        <v>3723</v>
      </c>
      <c r="AT258">
        <v>4012.2701894083029</v>
      </c>
      <c r="AU258">
        <v>0.93450479969110456</v>
      </c>
      <c r="AV258">
        <v>3729</v>
      </c>
      <c r="AW258">
        <v>3990.348686526384</v>
      </c>
      <c r="AX258">
        <v>0.85354902661899701</v>
      </c>
      <c r="AY258">
        <v>1465</v>
      </c>
      <c r="AZ258">
        <v>1716.363037519975</v>
      </c>
      <c r="BA258">
        <v>0.87451637929087522</v>
      </c>
      <c r="BB258">
        <v>1492</v>
      </c>
      <c r="BC258">
        <v>1706.0858267855749</v>
      </c>
      <c r="BD258">
        <v>0.86804635808688335</v>
      </c>
      <c r="BE258">
        <v>4054</v>
      </c>
      <c r="BF258">
        <v>4670.2574836380254</v>
      </c>
      <c r="BG258">
        <v>0.81294844929703836</v>
      </c>
      <c r="BH258">
        <v>3800</v>
      </c>
      <c r="BI258">
        <v>4674.3431312106986</v>
      </c>
      <c r="BJ258">
        <v>0.84163359078935207</v>
      </c>
      <c r="BK258">
        <v>522</v>
      </c>
      <c r="BL258">
        <v>620.22239334628523</v>
      </c>
      <c r="BM258">
        <v>0.86654039194477728</v>
      </c>
      <c r="BN258">
        <v>540</v>
      </c>
      <c r="BO258">
        <v>623.16771961209747</v>
      </c>
      <c r="BP258">
        <v>0.3963331463535244</v>
      </c>
      <c r="BQ258">
        <v>15</v>
      </c>
      <c r="BR258">
        <v>37.846948048650418</v>
      </c>
      <c r="BS258">
        <v>0.5761848841277839</v>
      </c>
      <c r="BT258">
        <v>22</v>
      </c>
      <c r="BU258">
        <v>38.182188748847722</v>
      </c>
    </row>
    <row r="259" spans="1:73" hidden="1" x14ac:dyDescent="0.45">
      <c r="A259" s="1">
        <v>484</v>
      </c>
      <c r="B259" s="21" t="s">
        <v>485</v>
      </c>
      <c r="C259" s="26" t="s">
        <v>475</v>
      </c>
      <c r="D259">
        <v>0.97852440836484711</v>
      </c>
      <c r="E259">
        <v>440</v>
      </c>
      <c r="F259">
        <v>449.65664242883571</v>
      </c>
      <c r="G259">
        <v>330</v>
      </c>
      <c r="H259">
        <f>(Table1[[#This Row],[xWins]]*3+Table1[[#This Row],[xDraws]])/Table1[[#This Row],[Matches]]</f>
        <v>1.3625958861479872</v>
      </c>
      <c r="I259">
        <f>Table1[[#This Row],[Wins]]*3+Table1[[#This Row],[Draws]]</f>
        <v>440</v>
      </c>
      <c r="J259">
        <f>Table1[[#This Row],[xWins]]*3+Table1[[#This Row],[xDraws]]</f>
        <v>449.65664242883577</v>
      </c>
      <c r="K259">
        <v>0.95573365954490408</v>
      </c>
      <c r="L259">
        <v>1.0673478782132211</v>
      </c>
      <c r="M259">
        <v>0.99240103387703738</v>
      </c>
      <c r="N259">
        <v>114</v>
      </c>
      <c r="O259">
        <v>98</v>
      </c>
      <c r="P259">
        <v>118</v>
      </c>
      <c r="Q259">
        <v>119.2800932158065</v>
      </c>
      <c r="R259">
        <v>91.816362781416245</v>
      </c>
      <c r="S259">
        <v>118.90354400277729</v>
      </c>
      <c r="T259">
        <v>-1</v>
      </c>
      <c r="U259">
        <v>-2.4520837394962309</v>
      </c>
      <c r="V259">
        <v>-1.9363227629369251</v>
      </c>
      <c r="W259">
        <v>3.3884065024331562</v>
      </c>
      <c r="X259">
        <v>0.99546460992026653</v>
      </c>
      <c r="Y259">
        <v>0.99210876108641755</v>
      </c>
      <c r="Z259">
        <f>Table1[[#This Row],[xGoalsF]]/Table1[[#This Row],[Matches]]</f>
        <v>1.2937464326149604</v>
      </c>
      <c r="AA259">
        <f>Table1[[#This Row],[xGoalsA]]/Table1[[#This Row],[Matches]]</f>
        <v>1.3011769894013128</v>
      </c>
      <c r="AB259">
        <v>425</v>
      </c>
      <c r="AC259">
        <v>426.93632276293692</v>
      </c>
      <c r="AD259">
        <v>426</v>
      </c>
      <c r="AE259">
        <v>429.38840650243321</v>
      </c>
      <c r="AF259">
        <f>Table1[[#This Row],[SHGoalsF]]/Table1[[#This Row],[xSHGoalsF]]</f>
        <v>1.0272292914648564</v>
      </c>
      <c r="AG259">
        <v>246</v>
      </c>
      <c r="AH259">
        <v>239.47915236061601</v>
      </c>
      <c r="AI259">
        <f>Table1[[#This Row],[SHGoalsA]]/Table1[[#This Row],[xSHGoalsA]]</f>
        <v>0.94980979093494811</v>
      </c>
      <c r="AJ259">
        <v>-229</v>
      </c>
      <c r="AK259">
        <v>-241.10090481861971</v>
      </c>
      <c r="AL259">
        <f>Table1[[#This Row],[HTGoalsF]]/Table1[[#This Row],[xHTGoalsF]]</f>
        <v>0.95488478576642233</v>
      </c>
      <c r="AM259">
        <v>179</v>
      </c>
      <c r="AN259">
        <v>187.457170402321</v>
      </c>
      <c r="AO259">
        <f>Table1[[#This Row],[HTGoalsA]]/Table1[[#This Row],[xHTGoalsA]]</f>
        <v>1.0462723135538607</v>
      </c>
      <c r="AP259">
        <v>197</v>
      </c>
      <c r="AQ259">
        <v>188.2875016838135</v>
      </c>
      <c r="AR259">
        <v>1.077985743035264</v>
      </c>
      <c r="AS259">
        <v>4022</v>
      </c>
      <c r="AT259">
        <v>3731.0326467540581</v>
      </c>
      <c r="AU259">
        <v>1.0371712575706129</v>
      </c>
      <c r="AV259">
        <v>3883</v>
      </c>
      <c r="AW259">
        <v>3743.8368752092392</v>
      </c>
      <c r="AX259">
        <v>0.86322853575539626</v>
      </c>
      <c r="AY259">
        <v>1375</v>
      </c>
      <c r="AZ259">
        <v>1592.8574450991259</v>
      </c>
      <c r="BA259">
        <v>0.85273174112478767</v>
      </c>
      <c r="BB259">
        <v>1363</v>
      </c>
      <c r="BC259">
        <v>1598.3924771020579</v>
      </c>
      <c r="BD259">
        <v>1.011528147641775</v>
      </c>
      <c r="BE259">
        <v>4361</v>
      </c>
      <c r="BF259">
        <v>4311.2987119211784</v>
      </c>
      <c r="BG259">
        <v>1.118088104322192</v>
      </c>
      <c r="BH259">
        <v>4820</v>
      </c>
      <c r="BI259">
        <v>4310.93040107245</v>
      </c>
      <c r="BJ259">
        <v>0.9409592669274337</v>
      </c>
      <c r="BK259">
        <v>537</v>
      </c>
      <c r="BL259">
        <v>570.69420417474157</v>
      </c>
      <c r="BM259">
        <v>1.1189959589542759</v>
      </c>
      <c r="BN259">
        <v>642</v>
      </c>
      <c r="BO259">
        <v>573.72861346162676</v>
      </c>
      <c r="BP259">
        <v>1.3084457262540079</v>
      </c>
      <c r="BQ259">
        <v>45</v>
      </c>
      <c r="BR259">
        <v>34.391950003789603</v>
      </c>
      <c r="BS259">
        <v>1.1517462163669889</v>
      </c>
      <c r="BT259">
        <v>40</v>
      </c>
      <c r="BU259">
        <v>34.729873153978332</v>
      </c>
    </row>
    <row r="260" spans="1:73" hidden="1" x14ac:dyDescent="0.45">
      <c r="A260" s="1">
        <v>590</v>
      </c>
      <c r="B260" s="21" t="s">
        <v>532</v>
      </c>
      <c r="C260" s="24" t="s">
        <v>530</v>
      </c>
      <c r="D260">
        <v>0.94832678085285604</v>
      </c>
      <c r="E260">
        <v>538</v>
      </c>
      <c r="F260">
        <v>567.31499190201293</v>
      </c>
      <c r="G260">
        <v>414</v>
      </c>
      <c r="H260">
        <f>(Table1[[#This Row],[xWins]]*3+Table1[[#This Row],[xDraws]])/Table1[[#This Row],[Matches]]</f>
        <v>1.3703260673961666</v>
      </c>
      <c r="I260">
        <f>Table1[[#This Row],[Wins]]*3+Table1[[#This Row],[Draws]]</f>
        <v>538</v>
      </c>
      <c r="J260">
        <f>Table1[[#This Row],[xWins]]*3+Table1[[#This Row],[xDraws]]</f>
        <v>567.31499190201293</v>
      </c>
      <c r="K260">
        <v>0.90640676015365962</v>
      </c>
      <c r="L260">
        <v>1.115246354036979</v>
      </c>
      <c r="M260">
        <v>1.0068631408865441</v>
      </c>
      <c r="N260">
        <v>137</v>
      </c>
      <c r="O260">
        <v>127</v>
      </c>
      <c r="P260">
        <v>150</v>
      </c>
      <c r="Q260">
        <v>151.14626900705699</v>
      </c>
      <c r="R260">
        <v>113.876184880842</v>
      </c>
      <c r="S260">
        <v>148.97754611210109</v>
      </c>
      <c r="T260">
        <v>-12</v>
      </c>
      <c r="U260">
        <v>4.6831812850905408</v>
      </c>
      <c r="V260">
        <v>-18.593826858625789</v>
      </c>
      <c r="W260">
        <v>1.9106455735352481</v>
      </c>
      <c r="X260">
        <v>0.96502249288991326</v>
      </c>
      <c r="Y260">
        <v>0.99637387175684122</v>
      </c>
      <c r="Z260">
        <f>Table1[[#This Row],[xGoalsF]]/Table1[[#This Row],[Matches]]</f>
        <v>1.2840430600449899</v>
      </c>
      <c r="AA260">
        <f>Table1[[#This Row],[xGoalsA]]/Table1[[#This Row],[Matches]]</f>
        <v>1.2727310279553992</v>
      </c>
      <c r="AB260">
        <v>513</v>
      </c>
      <c r="AC260">
        <v>531.59382685862579</v>
      </c>
      <c r="AD260">
        <v>525</v>
      </c>
      <c r="AE260">
        <v>526.91064557353525</v>
      </c>
      <c r="AF260">
        <f>Table1[[#This Row],[SHGoalsF]]/Table1[[#This Row],[xSHGoalsF]]</f>
        <v>1.0454057411393762</v>
      </c>
      <c r="AG260">
        <v>312</v>
      </c>
      <c r="AH260">
        <v>298.44871490752922</v>
      </c>
      <c r="AI260">
        <f>Table1[[#This Row],[SHGoalsA]]/Table1[[#This Row],[xSHGoalsA]]</f>
        <v>0.97395457059051882</v>
      </c>
      <c r="AJ260">
        <v>-288</v>
      </c>
      <c r="AK260">
        <v>-295.70167715870218</v>
      </c>
      <c r="AL260">
        <f>Table1[[#This Row],[HTGoalsF]]/Table1[[#This Row],[xHTGoalsF]]</f>
        <v>0.86212401503043645</v>
      </c>
      <c r="AM260">
        <v>201</v>
      </c>
      <c r="AN260">
        <v>233.1451119510966</v>
      </c>
      <c r="AO260">
        <f>Table1[[#This Row],[HTGoalsA]]/Table1[[#This Row],[xHTGoalsA]]</f>
        <v>1.0250467428874848</v>
      </c>
      <c r="AP260">
        <v>237</v>
      </c>
      <c r="AQ260">
        <v>231.20896841483309</v>
      </c>
      <c r="AR260">
        <v>1.135658943731954</v>
      </c>
      <c r="AS260">
        <v>5294</v>
      </c>
      <c r="AT260">
        <v>4661.6108024501482</v>
      </c>
      <c r="AU260">
        <v>1.143452157059293</v>
      </c>
      <c r="AV260">
        <v>5310</v>
      </c>
      <c r="AW260">
        <v>4643.8322471279853</v>
      </c>
      <c r="AX260">
        <v>0.87345463746916419</v>
      </c>
      <c r="AY260">
        <v>1743</v>
      </c>
      <c r="AZ260">
        <v>1995.5243526445111</v>
      </c>
      <c r="BA260">
        <v>0.88732400242907539</v>
      </c>
      <c r="BB260">
        <v>1761</v>
      </c>
      <c r="BC260">
        <v>1984.6189161785451</v>
      </c>
      <c r="BD260">
        <v>0.91557978517191574</v>
      </c>
      <c r="BE260">
        <v>4957</v>
      </c>
      <c r="BF260">
        <v>5414.0557494606956</v>
      </c>
      <c r="BG260">
        <v>0.85807772109751124</v>
      </c>
      <c r="BH260">
        <v>4650</v>
      </c>
      <c r="BI260">
        <v>5419.089536612707</v>
      </c>
      <c r="BJ260">
        <v>1.0386957962139429</v>
      </c>
      <c r="BK260">
        <v>746</v>
      </c>
      <c r="BL260">
        <v>718.20835582388804</v>
      </c>
      <c r="BM260">
        <v>0.95299426335367288</v>
      </c>
      <c r="BN260">
        <v>686</v>
      </c>
      <c r="BO260">
        <v>719.83644223198576</v>
      </c>
      <c r="BP260">
        <v>0.8688231259517063</v>
      </c>
      <c r="BQ260">
        <v>38</v>
      </c>
      <c r="BR260">
        <v>43.737325659207002</v>
      </c>
      <c r="BS260">
        <v>0.77470439237668454</v>
      </c>
      <c r="BT260">
        <v>34</v>
      </c>
      <c r="BU260">
        <v>43.887707794830959</v>
      </c>
    </row>
    <row r="261" spans="1:73" hidden="1" x14ac:dyDescent="0.45">
      <c r="A261" s="1">
        <v>435</v>
      </c>
      <c r="B261" s="21" t="s">
        <v>143</v>
      </c>
      <c r="C261" s="24" t="s">
        <v>456</v>
      </c>
      <c r="D261">
        <v>0.77744335895672723</v>
      </c>
      <c r="E261">
        <v>66</v>
      </c>
      <c r="F261">
        <v>84.893644327436576</v>
      </c>
      <c r="G261">
        <v>62</v>
      </c>
      <c r="H261">
        <f>(Table1[[#This Row],[xWins]]*3+Table1[[#This Row],[xDraws]])/Table1[[#This Row],[Matches]]</f>
        <v>1.3692523278618802</v>
      </c>
      <c r="I261">
        <f>Table1[[#This Row],[Wins]]*3+Table1[[#This Row],[Draws]]</f>
        <v>66</v>
      </c>
      <c r="J261">
        <f>Table1[[#This Row],[xWins]]*3+Table1[[#This Row],[xDraws]]</f>
        <v>84.893644327436576</v>
      </c>
      <c r="K261">
        <v>0.74391313761509104</v>
      </c>
      <c r="L261">
        <v>0.91814699710081404</v>
      </c>
      <c r="M261">
        <v>1.3151770857109291</v>
      </c>
      <c r="N261">
        <v>17</v>
      </c>
      <c r="O261">
        <v>15</v>
      </c>
      <c r="P261">
        <v>30</v>
      </c>
      <c r="Q261">
        <v>22.852130363633918</v>
      </c>
      <c r="R261">
        <v>16.337253236534821</v>
      </c>
      <c r="S261">
        <v>22.810616399831272</v>
      </c>
      <c r="T261">
        <v>-25</v>
      </c>
      <c r="U261">
        <v>-2.4421515983320319E-2</v>
      </c>
      <c r="V261">
        <v>-6.2330708309602443</v>
      </c>
      <c r="W261">
        <v>-18.742507653056439</v>
      </c>
      <c r="X261">
        <v>0.92133245921695772</v>
      </c>
      <c r="Y261">
        <v>1.2364761626700549</v>
      </c>
      <c r="Z261">
        <f>Table1[[#This Row],[xGoalsF]]/Table1[[#This Row],[Matches]]</f>
        <v>1.2779527553380685</v>
      </c>
      <c r="AA261">
        <f>Table1[[#This Row],[xGoalsA]]/Table1[[#This Row],[Matches]]</f>
        <v>1.2783466507571544</v>
      </c>
      <c r="AB261">
        <v>73</v>
      </c>
      <c r="AC261">
        <v>79.233070830960244</v>
      </c>
      <c r="AD261">
        <v>98</v>
      </c>
      <c r="AE261">
        <v>79.257492346943565</v>
      </c>
      <c r="AF261">
        <f>Table1[[#This Row],[SHGoalsF]]/Table1[[#This Row],[xSHGoalsF]]</f>
        <v>0.89906710311534932</v>
      </c>
      <c r="AG261">
        <v>40</v>
      </c>
      <c r="AH261">
        <v>44.490561228851952</v>
      </c>
      <c r="AI261">
        <f>Table1[[#This Row],[SHGoalsA]]/Table1[[#This Row],[xSHGoalsA]]</f>
        <v>1.1933774841351825</v>
      </c>
      <c r="AJ261">
        <v>-53</v>
      </c>
      <c r="AK261">
        <v>-44.411764680149027</v>
      </c>
      <c r="AL261">
        <f>Table1[[#This Row],[HTGoalsF]]/Table1[[#This Row],[xHTGoalsF]]</f>
        <v>0.9498450278329188</v>
      </c>
      <c r="AM261">
        <v>33</v>
      </c>
      <c r="AN261">
        <v>34.742509602108292</v>
      </c>
      <c r="AO261">
        <f>Table1[[#This Row],[HTGoalsA]]/Table1[[#This Row],[xHTGoalsA]]</f>
        <v>1.2914065227824689</v>
      </c>
      <c r="AP261">
        <v>45</v>
      </c>
      <c r="AQ261">
        <v>34.845727666794531</v>
      </c>
      <c r="AR261">
        <v>0.93260067598541319</v>
      </c>
      <c r="AS261">
        <v>650</v>
      </c>
      <c r="AT261">
        <v>696.97569038666086</v>
      </c>
      <c r="AU261">
        <v>0.89634334657928139</v>
      </c>
      <c r="AV261">
        <v>625</v>
      </c>
      <c r="AW261">
        <v>697.2774466226474</v>
      </c>
      <c r="AX261">
        <v>0.89070710352225779</v>
      </c>
      <c r="AY261">
        <v>264</v>
      </c>
      <c r="AZ261">
        <v>296.39372915745798</v>
      </c>
      <c r="BA261">
        <v>0.88599383667561593</v>
      </c>
      <c r="BB261">
        <v>263</v>
      </c>
      <c r="BC261">
        <v>296.84179405447799</v>
      </c>
      <c r="BD261">
        <v>0.86255874579195668</v>
      </c>
      <c r="BE261">
        <v>697</v>
      </c>
      <c r="BF261">
        <v>808.060904141724</v>
      </c>
      <c r="BG261">
        <v>0.68516312345695241</v>
      </c>
      <c r="BH261">
        <v>554</v>
      </c>
      <c r="BI261">
        <v>808.566574927185</v>
      </c>
      <c r="BJ261">
        <v>0.84247032409188261</v>
      </c>
      <c r="BK261">
        <v>91</v>
      </c>
      <c r="BL261">
        <v>108.01567414032171</v>
      </c>
      <c r="BM261">
        <v>0.80578108287771066</v>
      </c>
      <c r="BN261">
        <v>87</v>
      </c>
      <c r="BO261">
        <v>107.9697722479339</v>
      </c>
      <c r="BP261">
        <v>0.76416743435594492</v>
      </c>
      <c r="BQ261">
        <v>5</v>
      </c>
      <c r="BR261">
        <v>6.5430686721347877</v>
      </c>
      <c r="BS261">
        <v>0.1525041607692785</v>
      </c>
      <c r="BT261">
        <v>1</v>
      </c>
      <c r="BU261">
        <v>6.557198144337101</v>
      </c>
    </row>
    <row r="262" spans="1:73" hidden="1" x14ac:dyDescent="0.45">
      <c r="A262" s="1">
        <v>440</v>
      </c>
      <c r="B262" s="21" t="s">
        <v>157</v>
      </c>
      <c r="C262" s="24" t="s">
        <v>456</v>
      </c>
      <c r="D262">
        <v>1.1639721185626071</v>
      </c>
      <c r="E262">
        <v>43</v>
      </c>
      <c r="F262">
        <v>36.94246564350771</v>
      </c>
      <c r="G262">
        <v>27</v>
      </c>
      <c r="H262">
        <f>(Table1[[#This Row],[xWins]]*3+Table1[[#This Row],[xDraws]])/Table1[[#This Row],[Matches]]</f>
        <v>1.3682394682780636</v>
      </c>
      <c r="I262">
        <f>Table1[[#This Row],[Wins]]*3+Table1[[#This Row],[Draws]]</f>
        <v>43</v>
      </c>
      <c r="J262">
        <f>Table1[[#This Row],[xWins]]*3+Table1[[#This Row],[xDraws]]</f>
        <v>36.942465643507717</v>
      </c>
      <c r="K262">
        <v>1.198700821668917</v>
      </c>
      <c r="L262">
        <v>1.013031788060283</v>
      </c>
      <c r="M262">
        <v>0.79371293659847608</v>
      </c>
      <c r="N262">
        <v>12</v>
      </c>
      <c r="O262">
        <v>7</v>
      </c>
      <c r="P262">
        <v>8</v>
      </c>
      <c r="Q262">
        <v>10.01083822007625</v>
      </c>
      <c r="R262">
        <v>6.9099509832789643</v>
      </c>
      <c r="S262">
        <v>10.079210796644791</v>
      </c>
      <c r="T262">
        <v>9</v>
      </c>
      <c r="U262">
        <v>-0.49714348471339059</v>
      </c>
      <c r="V262">
        <v>10.315517740156279</v>
      </c>
      <c r="W262">
        <v>-0.81837425544289033</v>
      </c>
      <c r="X262">
        <v>1.297410169276165</v>
      </c>
      <c r="Y262">
        <v>1.023261410981541</v>
      </c>
      <c r="Z262">
        <f>Table1[[#This Row],[xGoalsF]]/Table1[[#This Row],[Matches]]</f>
        <v>1.2846104540682859</v>
      </c>
      <c r="AA262">
        <f>Table1[[#This Row],[xGoalsA]]/Table1[[#This Row],[Matches]]</f>
        <v>1.3030231757243373</v>
      </c>
      <c r="AB262">
        <v>45</v>
      </c>
      <c r="AC262">
        <v>34.684482259843719</v>
      </c>
      <c r="AD262">
        <v>36</v>
      </c>
      <c r="AE262">
        <v>35.18162574455711</v>
      </c>
      <c r="AF262">
        <f>Table1[[#This Row],[SHGoalsF]]/Table1[[#This Row],[xSHGoalsF]]</f>
        <v>1.3339809032526602</v>
      </c>
      <c r="AG262">
        <v>26</v>
      </c>
      <c r="AH262">
        <v>19.490533887407171</v>
      </c>
      <c r="AI262">
        <f>Table1[[#This Row],[SHGoalsA]]/Table1[[#This Row],[xSHGoalsA]]</f>
        <v>1.1150540771979736</v>
      </c>
      <c r="AJ262">
        <v>-22</v>
      </c>
      <c r="AK262">
        <v>-19.729984805117201</v>
      </c>
      <c r="AL262">
        <f>Table1[[#This Row],[HTGoalsF]]/Table1[[#This Row],[xHTGoalsF]]</f>
        <v>1.2504978649570795</v>
      </c>
      <c r="AM262">
        <v>19</v>
      </c>
      <c r="AN262">
        <v>15.19394837243655</v>
      </c>
      <c r="AO262">
        <f>Table1[[#This Row],[HTGoalsA]]/Table1[[#This Row],[xHTGoalsA]]</f>
        <v>0.90605263576021655</v>
      </c>
      <c r="AP262">
        <v>14</v>
      </c>
      <c r="AQ262">
        <v>15.45164093943991</v>
      </c>
      <c r="AR262">
        <v>0.71674881475606755</v>
      </c>
      <c r="AS262">
        <v>218</v>
      </c>
      <c r="AT262">
        <v>304.15118310895622</v>
      </c>
      <c r="AU262">
        <v>0.75165793619735188</v>
      </c>
      <c r="AV262">
        <v>231</v>
      </c>
      <c r="AW262">
        <v>307.32064264315801</v>
      </c>
      <c r="AX262">
        <v>0.75049527304175356</v>
      </c>
      <c r="AY262">
        <v>97</v>
      </c>
      <c r="AZ262">
        <v>129.24798261134879</v>
      </c>
      <c r="BA262">
        <v>0.79913666993124632</v>
      </c>
      <c r="BB262">
        <v>104</v>
      </c>
      <c r="BC262">
        <v>130.14044269667619</v>
      </c>
      <c r="BD262">
        <v>0.8422623926285</v>
      </c>
      <c r="BE262">
        <v>297</v>
      </c>
      <c r="BF262">
        <v>352.62170387678577</v>
      </c>
      <c r="BG262">
        <v>0.97752061112130151</v>
      </c>
      <c r="BH262">
        <v>344</v>
      </c>
      <c r="BI262">
        <v>351.91073833768269</v>
      </c>
      <c r="BJ262">
        <v>1.2041571654965311</v>
      </c>
      <c r="BK262">
        <v>57</v>
      </c>
      <c r="BL262">
        <v>47.336013631157698</v>
      </c>
      <c r="BM262">
        <v>1.225968643489499</v>
      </c>
      <c r="BN262">
        <v>58</v>
      </c>
      <c r="BO262">
        <v>47.309529740429113</v>
      </c>
      <c r="BP262">
        <v>1.3906587278567539</v>
      </c>
      <c r="BQ262">
        <v>4</v>
      </c>
      <c r="BR262">
        <v>2.8763347325081638</v>
      </c>
      <c r="BS262">
        <v>1.052223348582064</v>
      </c>
      <c r="BT262">
        <v>3</v>
      </c>
      <c r="BU262">
        <v>2.851105712530221</v>
      </c>
    </row>
    <row r="263" spans="1:73" hidden="1" x14ac:dyDescent="0.45">
      <c r="A263" s="1">
        <v>544</v>
      </c>
      <c r="B263" s="21" t="s">
        <v>414</v>
      </c>
      <c r="C263" t="s">
        <v>520</v>
      </c>
      <c r="D263">
        <v>0.96822803228252718</v>
      </c>
      <c r="E263">
        <v>365</v>
      </c>
      <c r="F263">
        <v>376.97731095384529</v>
      </c>
      <c r="G263">
        <v>276</v>
      </c>
      <c r="H263">
        <f>(Table1[[#This Row],[xWins]]*3+Table1[[#This Row],[xDraws]])/Table1[[#This Row],[Matches]]</f>
        <v>1.365859822296541</v>
      </c>
      <c r="I263">
        <f>Table1[[#This Row],[Wins]]*3+Table1[[#This Row],[Draws]]</f>
        <v>365</v>
      </c>
      <c r="J263">
        <f>Table1[[#This Row],[xWins]]*3+Table1[[#This Row],[xDraws]]</f>
        <v>376.97731095384529</v>
      </c>
      <c r="K263">
        <v>1.006878989274703</v>
      </c>
      <c r="L263">
        <v>0.80746811627457138</v>
      </c>
      <c r="M263">
        <v>1.131567192921044</v>
      </c>
      <c r="N263">
        <v>102</v>
      </c>
      <c r="O263">
        <v>59</v>
      </c>
      <c r="P263">
        <v>115</v>
      </c>
      <c r="Q263">
        <v>101.30313680840121</v>
      </c>
      <c r="R263">
        <v>73.067900528641616</v>
      </c>
      <c r="S263">
        <v>101.62896266295721</v>
      </c>
      <c r="T263">
        <v>-7</v>
      </c>
      <c r="U263">
        <v>-0.43866111469031921</v>
      </c>
      <c r="V263">
        <v>16.75082809937572</v>
      </c>
      <c r="W263">
        <v>-23.312166984685401</v>
      </c>
      <c r="X263">
        <v>1.0468883608890081</v>
      </c>
      <c r="Y263">
        <v>1.06517461549688</v>
      </c>
      <c r="Z263">
        <f>Table1[[#This Row],[xGoalsF]]/Table1[[#This Row],[Matches]]</f>
        <v>1.2943810576109576</v>
      </c>
      <c r="AA263">
        <f>Table1[[#This Row],[xGoalsA]]/Table1[[#This Row],[Matches]]</f>
        <v>1.2959704094757776</v>
      </c>
      <c r="AB263">
        <v>374</v>
      </c>
      <c r="AC263">
        <v>357.24917190062428</v>
      </c>
      <c r="AD263">
        <v>381</v>
      </c>
      <c r="AE263">
        <v>357.6878330153146</v>
      </c>
      <c r="AF263">
        <f>Table1[[#This Row],[SHGoalsF]]/Table1[[#This Row],[xSHGoalsF]]</f>
        <v>1.1211371320035624</v>
      </c>
      <c r="AG263">
        <v>225</v>
      </c>
      <c r="AH263">
        <v>200.68909821754531</v>
      </c>
      <c r="AI263">
        <f>Table1[[#This Row],[SHGoalsA]]/Table1[[#This Row],[xSHGoalsA]]</f>
        <v>1.0005514698854219</v>
      </c>
      <c r="AJ263">
        <v>-201</v>
      </c>
      <c r="AK263">
        <v>-200.88921564726451</v>
      </c>
      <c r="AL263">
        <f>Table1[[#This Row],[HTGoalsF]]/Table1[[#This Row],[xHTGoalsF]]</f>
        <v>0.95171135586980704</v>
      </c>
      <c r="AM263">
        <v>149</v>
      </c>
      <c r="AN263">
        <v>156.560073683079</v>
      </c>
      <c r="AO263">
        <f>Table1[[#This Row],[HTGoalsA]]/Table1[[#This Row],[xHTGoalsA]]</f>
        <v>1.1479693062438796</v>
      </c>
      <c r="AP263">
        <v>180</v>
      </c>
      <c r="AQ263">
        <v>156.79861736805009</v>
      </c>
      <c r="AR263">
        <v>0.99040873848538513</v>
      </c>
      <c r="AS263">
        <v>3090</v>
      </c>
      <c r="AT263">
        <v>3119.9240070574128</v>
      </c>
      <c r="AU263">
        <v>0.91147326813494856</v>
      </c>
      <c r="AV263">
        <v>2846</v>
      </c>
      <c r="AW263">
        <v>3122.4174087117981</v>
      </c>
      <c r="AX263">
        <v>0.95389647731032412</v>
      </c>
      <c r="AY263">
        <v>1267</v>
      </c>
      <c r="AZ263">
        <v>1328.236375893247</v>
      </c>
      <c r="BA263">
        <v>0.89503260129074758</v>
      </c>
      <c r="BB263">
        <v>1190</v>
      </c>
      <c r="BC263">
        <v>1329.560507945602</v>
      </c>
      <c r="BD263">
        <v>0.80730647680306855</v>
      </c>
      <c r="BE263">
        <v>2908</v>
      </c>
      <c r="BF263">
        <v>3602.101659726145</v>
      </c>
      <c r="BG263">
        <v>0.93679067730350407</v>
      </c>
      <c r="BH263">
        <v>3373</v>
      </c>
      <c r="BI263">
        <v>3600.590912912347</v>
      </c>
      <c r="BJ263">
        <v>0.99681982281545023</v>
      </c>
      <c r="BK263">
        <v>478</v>
      </c>
      <c r="BL263">
        <v>479.5249743829545</v>
      </c>
      <c r="BM263">
        <v>1.038965675685174</v>
      </c>
      <c r="BN263">
        <v>499</v>
      </c>
      <c r="BO263">
        <v>480.28535655994688</v>
      </c>
      <c r="BP263">
        <v>0.89475038777297256</v>
      </c>
      <c r="BQ263">
        <v>26</v>
      </c>
      <c r="BR263">
        <v>29.05838360653167</v>
      </c>
      <c r="BS263">
        <v>0.6597271053208319</v>
      </c>
      <c r="BT263">
        <v>19</v>
      </c>
      <c r="BU263">
        <v>28.799786831193039</v>
      </c>
    </row>
    <row r="264" spans="1:73" hidden="1" x14ac:dyDescent="0.45">
      <c r="A264" s="1">
        <v>366</v>
      </c>
      <c r="B264" s="21" t="s">
        <v>401</v>
      </c>
      <c r="C264" t="s">
        <v>396</v>
      </c>
      <c r="D264">
        <v>1.0099753638525171</v>
      </c>
      <c r="E264">
        <v>431</v>
      </c>
      <c r="F264">
        <v>426.74308248071031</v>
      </c>
      <c r="G264">
        <v>313</v>
      </c>
      <c r="H264">
        <f>(Table1[[#This Row],[xWins]]*3+Table1[[#This Row],[xDraws]])/Table1[[#This Row],[Matches]]</f>
        <v>1.3633964296508321</v>
      </c>
      <c r="I264">
        <f>Table1[[#This Row],[Wins]]*3+Table1[[#This Row],[Draws]]</f>
        <v>431</v>
      </c>
      <c r="J264">
        <f>Table1[[#This Row],[xWins]]*3+Table1[[#This Row],[xDraws]]</f>
        <v>426.74308248071043</v>
      </c>
      <c r="K264">
        <v>1.001040168373875</v>
      </c>
      <c r="L264">
        <v>1.0458474808714719</v>
      </c>
      <c r="M264">
        <v>0.96474298050865037</v>
      </c>
      <c r="N264">
        <v>114</v>
      </c>
      <c r="O264">
        <v>89</v>
      </c>
      <c r="P264">
        <v>110</v>
      </c>
      <c r="Q264">
        <v>113.8815440195429</v>
      </c>
      <c r="R264">
        <v>85.098450422081726</v>
      </c>
      <c r="S264">
        <v>114.0200055583754</v>
      </c>
      <c r="T264">
        <v>-7</v>
      </c>
      <c r="U264">
        <v>-0.81354613027917821</v>
      </c>
      <c r="V264">
        <v>21.620322931727738</v>
      </c>
      <c r="W264">
        <v>-27.80677680144856</v>
      </c>
      <c r="X264">
        <v>1.054270647265027</v>
      </c>
      <c r="Y264">
        <v>1.0696574370142</v>
      </c>
      <c r="Z264">
        <f>Table1[[#This Row],[xGoalsF]]/Table1[[#This Row],[Matches]]</f>
        <v>1.2727785209848956</v>
      </c>
      <c r="AA264">
        <f>Table1[[#This Row],[xGoalsA]]/Table1[[#This Row],[Matches]]</f>
        <v>1.2753777098995251</v>
      </c>
      <c r="AB264">
        <v>420</v>
      </c>
      <c r="AC264">
        <v>398.37967706827231</v>
      </c>
      <c r="AD264">
        <v>427</v>
      </c>
      <c r="AE264">
        <v>399.19322319855138</v>
      </c>
      <c r="AF264">
        <f>Table1[[#This Row],[SHGoalsF]]/Table1[[#This Row],[xSHGoalsF]]</f>
        <v>1.0509012159094029</v>
      </c>
      <c r="AG264">
        <v>235</v>
      </c>
      <c r="AH264">
        <v>223.61759263608951</v>
      </c>
      <c r="AI264">
        <f>Table1[[#This Row],[SHGoalsA]]/Table1[[#This Row],[xSHGoalsA]]</f>
        <v>1.0395469194376092</v>
      </c>
      <c r="AJ264">
        <v>-233</v>
      </c>
      <c r="AK264">
        <v>-224.13610741692361</v>
      </c>
      <c r="AL264">
        <f>Table1[[#This Row],[HTGoalsF]]/Table1[[#This Row],[xHTGoalsF]]</f>
        <v>1.058582017953615</v>
      </c>
      <c r="AM264">
        <v>185</v>
      </c>
      <c r="AN264">
        <v>174.76208443218269</v>
      </c>
      <c r="AO264">
        <f>Table1[[#This Row],[HTGoalsA]]/Table1[[#This Row],[xHTGoalsA]]</f>
        <v>1.108209735627097</v>
      </c>
      <c r="AP264">
        <v>194</v>
      </c>
      <c r="AQ264">
        <v>175.05711578162791</v>
      </c>
      <c r="AR264">
        <v>1.07185915126583</v>
      </c>
      <c r="AS264">
        <v>3761</v>
      </c>
      <c r="AT264">
        <v>3508.8565466445712</v>
      </c>
      <c r="AU264">
        <v>1.0056467890988341</v>
      </c>
      <c r="AV264">
        <v>3529</v>
      </c>
      <c r="AW264">
        <v>3509.1843759202552</v>
      </c>
      <c r="AX264">
        <v>0.89721774281680855</v>
      </c>
      <c r="AY264">
        <v>1346</v>
      </c>
      <c r="AZ264">
        <v>1500.1932482679649</v>
      </c>
      <c r="BA264">
        <v>0.88232584242222334</v>
      </c>
      <c r="BB264">
        <v>1323</v>
      </c>
      <c r="BC264">
        <v>1499.446050869378</v>
      </c>
      <c r="BD264">
        <v>0.87348617745799706</v>
      </c>
      <c r="BE264">
        <v>3575</v>
      </c>
      <c r="BF264">
        <v>4092.7951606560018</v>
      </c>
      <c r="BG264">
        <v>0.77144800049567452</v>
      </c>
      <c r="BH264">
        <v>3156</v>
      </c>
      <c r="BI264">
        <v>4091.00807568649</v>
      </c>
      <c r="BJ264">
        <v>0.83819447834854177</v>
      </c>
      <c r="BK264">
        <v>457</v>
      </c>
      <c r="BL264">
        <v>545.21953055621088</v>
      </c>
      <c r="BM264">
        <v>0.74533734225441739</v>
      </c>
      <c r="BN264">
        <v>406</v>
      </c>
      <c r="BO264">
        <v>544.71978925941676</v>
      </c>
      <c r="BP264">
        <v>0.99443619582472254</v>
      </c>
      <c r="BQ264">
        <v>33</v>
      </c>
      <c r="BR264">
        <v>33.184632798519452</v>
      </c>
      <c r="BS264">
        <v>0.72303445081516649</v>
      </c>
      <c r="BT264">
        <v>24</v>
      </c>
      <c r="BU264">
        <v>33.193439085705833</v>
      </c>
    </row>
    <row r="265" spans="1:73" hidden="1" x14ac:dyDescent="0.45">
      <c r="A265" s="1">
        <v>288</v>
      </c>
      <c r="B265" s="21" t="s">
        <v>354</v>
      </c>
      <c r="C265" t="s">
        <v>350</v>
      </c>
      <c r="D265">
        <v>0.99680235883992785</v>
      </c>
      <c r="E265">
        <v>163</v>
      </c>
      <c r="F265">
        <v>163.5228875157342</v>
      </c>
      <c r="G265">
        <v>120</v>
      </c>
      <c r="H265">
        <f>(Table1[[#This Row],[xWins]]*3+Table1[[#This Row],[xDraws]])/Table1[[#This Row],[Matches]]</f>
        <v>1.3626907292977848</v>
      </c>
      <c r="I265">
        <f>Table1[[#This Row],[Wins]]*3+Table1[[#This Row],[Draws]]</f>
        <v>163</v>
      </c>
      <c r="J265">
        <f>Table1[[#This Row],[xWins]]*3+Table1[[#This Row],[xDraws]]</f>
        <v>163.52288751573417</v>
      </c>
      <c r="K265">
        <v>1.006258951949685</v>
      </c>
      <c r="L265">
        <v>0.95359434055372805</v>
      </c>
      <c r="M265">
        <v>1.023579112197015</v>
      </c>
      <c r="N265">
        <v>45</v>
      </c>
      <c r="O265">
        <v>28</v>
      </c>
      <c r="P265">
        <v>47</v>
      </c>
      <c r="Q265">
        <v>44.720099048867979</v>
      </c>
      <c r="R265">
        <v>29.362590369130238</v>
      </c>
      <c r="S265">
        <v>45.917310582001782</v>
      </c>
      <c r="T265">
        <v>15</v>
      </c>
      <c r="U265">
        <v>-3.2409447291286142</v>
      </c>
      <c r="V265">
        <v>19.921388645695568</v>
      </c>
      <c r="W265">
        <v>-1.680443916566958</v>
      </c>
      <c r="X265">
        <v>1.1284599370069259</v>
      </c>
      <c r="Y265">
        <v>1.01061425359026</v>
      </c>
      <c r="Z265">
        <f>Table1[[#This Row],[xGoalsF]]/Table1[[#This Row],[Matches]]</f>
        <v>1.29232176128587</v>
      </c>
      <c r="AA265">
        <f>Table1[[#This Row],[xGoalsA]]/Table1[[#This Row],[Matches]]</f>
        <v>1.3193296340286085</v>
      </c>
      <c r="AB265">
        <v>175</v>
      </c>
      <c r="AC265">
        <v>155.0786113543044</v>
      </c>
      <c r="AD265">
        <v>160</v>
      </c>
      <c r="AE265">
        <v>158.31955608343301</v>
      </c>
      <c r="AF265">
        <f>Table1[[#This Row],[SHGoalsF]]/Table1[[#This Row],[xSHGoalsF]]</f>
        <v>1.2762897960655062</v>
      </c>
      <c r="AG265">
        <v>111</v>
      </c>
      <c r="AH265">
        <v>86.970843410474828</v>
      </c>
      <c r="AI265">
        <f>Table1[[#This Row],[SHGoalsA]]/Table1[[#This Row],[xSHGoalsA]]</f>
        <v>1.0136840148820456</v>
      </c>
      <c r="AJ265">
        <v>-90</v>
      </c>
      <c r="AK265">
        <v>-88.785063864771104</v>
      </c>
      <c r="AL265">
        <f>Table1[[#This Row],[HTGoalsF]]/Table1[[#This Row],[xHTGoalsF]]</f>
        <v>0.93968723292741896</v>
      </c>
      <c r="AM265">
        <v>64</v>
      </c>
      <c r="AN265">
        <v>68.1077679438296</v>
      </c>
      <c r="AO265">
        <f>Table1[[#This Row],[HTGoalsA]]/Table1[[#This Row],[xHTGoalsA]]</f>
        <v>1.0066946312036651</v>
      </c>
      <c r="AP265">
        <v>70</v>
      </c>
      <c r="AQ265">
        <v>69.534492218661939</v>
      </c>
      <c r="AR265">
        <v>0.88453121479202212</v>
      </c>
      <c r="AS265">
        <v>1198</v>
      </c>
      <c r="AT265">
        <v>1354.389737711725</v>
      </c>
      <c r="AU265">
        <v>0.88966033617834683</v>
      </c>
      <c r="AV265">
        <v>1217</v>
      </c>
      <c r="AW265">
        <v>1367.937796606494</v>
      </c>
      <c r="AX265">
        <v>0.95380081881634526</v>
      </c>
      <c r="AY265">
        <v>550</v>
      </c>
      <c r="AZ265">
        <v>576.64031016721401</v>
      </c>
      <c r="BA265">
        <v>0.90381732520718827</v>
      </c>
      <c r="BB265">
        <v>528</v>
      </c>
      <c r="BC265">
        <v>584.18884577031417</v>
      </c>
      <c r="BD265">
        <v>0.90199710223731855</v>
      </c>
      <c r="BE265">
        <v>1412</v>
      </c>
      <c r="BF265">
        <v>1565.415228605134</v>
      </c>
      <c r="BG265">
        <v>0.9476651056020482</v>
      </c>
      <c r="BH265">
        <v>1480</v>
      </c>
      <c r="BI265">
        <v>1561.7331389022299</v>
      </c>
      <c r="BJ265">
        <v>1.0747178642260751</v>
      </c>
      <c r="BK265">
        <v>224</v>
      </c>
      <c r="BL265">
        <v>208.42679502802039</v>
      </c>
      <c r="BM265">
        <v>0.95896893691655993</v>
      </c>
      <c r="BN265">
        <v>200</v>
      </c>
      <c r="BO265">
        <v>208.5573289194059</v>
      </c>
      <c r="BP265">
        <v>1.047101119981936</v>
      </c>
      <c r="BQ265">
        <v>13</v>
      </c>
      <c r="BR265">
        <v>12.415228817847391</v>
      </c>
      <c r="BS265">
        <v>0.96338993494062042</v>
      </c>
      <c r="BT265">
        <v>12</v>
      </c>
      <c r="BU265">
        <v>12.456015539273441</v>
      </c>
    </row>
    <row r="266" spans="1:73" hidden="1" x14ac:dyDescent="0.45">
      <c r="A266" s="1">
        <v>495</v>
      </c>
      <c r="B266" s="21" t="s">
        <v>491</v>
      </c>
      <c r="C266" s="26" t="s">
        <v>475</v>
      </c>
      <c r="D266">
        <v>1.0167048019981411</v>
      </c>
      <c r="E266">
        <v>462</v>
      </c>
      <c r="F266">
        <v>454.40918454602189</v>
      </c>
      <c r="G266">
        <v>331</v>
      </c>
      <c r="H266">
        <f>(Table1[[#This Row],[xWins]]*3+Table1[[#This Row],[xDraws]])/Table1[[#This Row],[Matches]]</f>
        <v>1.3728374155468936</v>
      </c>
      <c r="I266">
        <f>Table1[[#This Row],[Wins]]*3+Table1[[#This Row],[Draws]]</f>
        <v>462</v>
      </c>
      <c r="J266">
        <f>Table1[[#This Row],[xWins]]*3+Table1[[#This Row],[xDraws]]</f>
        <v>454.40918454602183</v>
      </c>
      <c r="K266">
        <v>1.011618363323844</v>
      </c>
      <c r="L266">
        <v>1.03657525639264</v>
      </c>
      <c r="M266">
        <v>0.95934668089460995</v>
      </c>
      <c r="N266">
        <v>122</v>
      </c>
      <c r="O266">
        <v>96</v>
      </c>
      <c r="P266">
        <v>113</v>
      </c>
      <c r="Q266">
        <v>120.5988388735335</v>
      </c>
      <c r="R266">
        <v>92.612667925421334</v>
      </c>
      <c r="S266">
        <v>117.7884932010452</v>
      </c>
      <c r="T266">
        <v>14</v>
      </c>
      <c r="U266">
        <v>4.2154514202850919</v>
      </c>
      <c r="V266">
        <v>-17.433386822033579</v>
      </c>
      <c r="W266">
        <v>27.217935401748491</v>
      </c>
      <c r="X266">
        <v>0.95940374605931988</v>
      </c>
      <c r="Y266">
        <v>0.93599062237101349</v>
      </c>
      <c r="Z266">
        <f>Table1[[#This Row],[xGoalsF]]/Table1[[#This Row],[Matches]]</f>
        <v>1.2973818332991951</v>
      </c>
      <c r="AA266">
        <f>Table1[[#This Row],[xGoalsA]]/Table1[[#This Row],[Matches]]</f>
        <v>1.2846463305188776</v>
      </c>
      <c r="AB266">
        <v>412</v>
      </c>
      <c r="AC266">
        <v>429.43338682203358</v>
      </c>
      <c r="AD266">
        <v>398</v>
      </c>
      <c r="AE266">
        <v>425.21793540174849</v>
      </c>
      <c r="AF266">
        <f>Table1[[#This Row],[SHGoalsF]]/Table1[[#This Row],[xSHGoalsF]]</f>
        <v>0.97391225440832407</v>
      </c>
      <c r="AG266">
        <v>235</v>
      </c>
      <c r="AH266">
        <v>241.29483835560561</v>
      </c>
      <c r="AI266">
        <f>Table1[[#This Row],[SHGoalsA]]/Table1[[#This Row],[xSHGoalsA]]</f>
        <v>1.0013765161766208</v>
      </c>
      <c r="AJ266">
        <v>-239</v>
      </c>
      <c r="AK266">
        <v>-238.67146486771179</v>
      </c>
      <c r="AL266">
        <f>Table1[[#This Row],[HTGoalsF]]/Table1[[#This Row],[xHTGoalsF]]</f>
        <v>0.94079603272576751</v>
      </c>
      <c r="AM266">
        <v>177</v>
      </c>
      <c r="AN266">
        <v>188.13854846642801</v>
      </c>
      <c r="AO266">
        <f>Table1[[#This Row],[HTGoalsA]]/Table1[[#This Row],[xHTGoalsA]]</f>
        <v>0.85233453918920077</v>
      </c>
      <c r="AP266">
        <v>159</v>
      </c>
      <c r="AQ266">
        <v>186.5464705340367</v>
      </c>
      <c r="AR266">
        <v>1.027266798340944</v>
      </c>
      <c r="AS266">
        <v>3852</v>
      </c>
      <c r="AT266">
        <v>3749.7561550914088</v>
      </c>
      <c r="AU266">
        <v>1.0445190689916339</v>
      </c>
      <c r="AV266">
        <v>3897</v>
      </c>
      <c r="AW266">
        <v>3730.9036433026699</v>
      </c>
      <c r="AX266">
        <v>0.83631808423772624</v>
      </c>
      <c r="AY266">
        <v>1339</v>
      </c>
      <c r="AZ266">
        <v>1601.0654620968171</v>
      </c>
      <c r="BA266">
        <v>0.83605681469146875</v>
      </c>
      <c r="BB266">
        <v>1330</v>
      </c>
      <c r="BC266">
        <v>1590.800979824334</v>
      </c>
      <c r="BD266">
        <v>0.96802146316905435</v>
      </c>
      <c r="BE266">
        <v>4183</v>
      </c>
      <c r="BF266">
        <v>4321.1851794132017</v>
      </c>
      <c r="BG266">
        <v>1.015724261557666</v>
      </c>
      <c r="BH266">
        <v>4391</v>
      </c>
      <c r="BI266">
        <v>4323.023645478519</v>
      </c>
      <c r="BJ266">
        <v>0.92858936737620845</v>
      </c>
      <c r="BK266">
        <v>531</v>
      </c>
      <c r="BL266">
        <v>571.83510672793523</v>
      </c>
      <c r="BM266">
        <v>1.086145912733677</v>
      </c>
      <c r="BN266">
        <v>627</v>
      </c>
      <c r="BO266">
        <v>577.27050541665176</v>
      </c>
      <c r="BP266">
        <v>1.0174429428391021</v>
      </c>
      <c r="BQ266">
        <v>35</v>
      </c>
      <c r="BR266">
        <v>34.399963404665208</v>
      </c>
      <c r="BS266">
        <v>1.427910083318169</v>
      </c>
      <c r="BT266">
        <v>50</v>
      </c>
      <c r="BU266">
        <v>35.016210463203883</v>
      </c>
    </row>
    <row r="267" spans="1:73" hidden="1" x14ac:dyDescent="0.45">
      <c r="A267" s="1">
        <v>463</v>
      </c>
      <c r="B267" s="21" t="s">
        <v>464</v>
      </c>
      <c r="C267" s="24" t="s">
        <v>466</v>
      </c>
      <c r="D267">
        <v>1.0234492167010401</v>
      </c>
      <c r="E267">
        <v>262</v>
      </c>
      <c r="F267">
        <v>255.99706924836411</v>
      </c>
      <c r="G267">
        <v>188</v>
      </c>
      <c r="H267">
        <f>(Table1[[#This Row],[xWins]]*3+Table1[[#This Row],[xDraws]])/Table1[[#This Row],[Matches]]</f>
        <v>1.361686538555128</v>
      </c>
      <c r="I267">
        <f>Table1[[#This Row],[Wins]]*3+Table1[[#This Row],[Draws]]</f>
        <v>262</v>
      </c>
      <c r="J267">
        <f>Table1[[#This Row],[xWins]]*3+Table1[[#This Row],[xDraws]]</f>
        <v>255.99706924836408</v>
      </c>
      <c r="K267">
        <v>0.99964771604738167</v>
      </c>
      <c r="L267">
        <v>1.124189850171684</v>
      </c>
      <c r="M267">
        <v>0.91361273318797975</v>
      </c>
      <c r="N267">
        <v>69</v>
      </c>
      <c r="O267">
        <v>55</v>
      </c>
      <c r="P267">
        <v>64</v>
      </c>
      <c r="Q267">
        <v>69.024316158923241</v>
      </c>
      <c r="R267">
        <v>48.924120771594332</v>
      </c>
      <c r="S267">
        <v>70.051563069482441</v>
      </c>
      <c r="T267">
        <v>-1</v>
      </c>
      <c r="U267">
        <v>-5.5059902612201199</v>
      </c>
      <c r="V267">
        <v>15.05789874879582</v>
      </c>
      <c r="W267">
        <v>-10.5519084875757</v>
      </c>
      <c r="X267">
        <v>1.062237612515242</v>
      </c>
      <c r="Y267">
        <v>1.042642917240062</v>
      </c>
      <c r="Z267">
        <f>Table1[[#This Row],[xGoalsF]]/Table1[[#This Row],[Matches]]</f>
        <v>1.2869260704851289</v>
      </c>
      <c r="AA267">
        <f>Table1[[#This Row],[xGoalsA]]/Table1[[#This Row],[Matches]]</f>
        <v>1.3162132527256611</v>
      </c>
      <c r="AB267">
        <v>257</v>
      </c>
      <c r="AC267">
        <v>241.94210125120421</v>
      </c>
      <c r="AD267">
        <v>258</v>
      </c>
      <c r="AE267">
        <v>247.4480915124243</v>
      </c>
      <c r="AF267">
        <f>Table1[[#This Row],[SHGoalsF]]/Table1[[#This Row],[xSHGoalsF]]</f>
        <v>1.0963364025316977</v>
      </c>
      <c r="AG267">
        <v>149</v>
      </c>
      <c r="AH267">
        <v>135.90719021636431</v>
      </c>
      <c r="AI267">
        <f>Table1[[#This Row],[SHGoalsA]]/Table1[[#This Row],[xSHGoalsA]]</f>
        <v>1.0607014047367369</v>
      </c>
      <c r="AJ267">
        <v>-147</v>
      </c>
      <c r="AK267">
        <v>-138.58754154896681</v>
      </c>
      <c r="AL267">
        <f>Table1[[#This Row],[HTGoalsF]]/Table1[[#This Row],[xHTGoalsF]]</f>
        <v>1.0185324714849286</v>
      </c>
      <c r="AM267">
        <v>108</v>
      </c>
      <c r="AN267">
        <v>106.03491103483989</v>
      </c>
      <c r="AO267">
        <f>Table1[[#This Row],[HTGoalsA]]/Table1[[#This Row],[xHTGoalsA]]</f>
        <v>1.0196531253724208</v>
      </c>
      <c r="AP267">
        <v>111</v>
      </c>
      <c r="AQ267">
        <v>108.8605499634575</v>
      </c>
      <c r="AR267">
        <v>0.87413027109372665</v>
      </c>
      <c r="AS267">
        <v>1849</v>
      </c>
      <c r="AT267">
        <v>2115.2453600382701</v>
      </c>
      <c r="AU267">
        <v>0.895472866521974</v>
      </c>
      <c r="AV267">
        <v>1921</v>
      </c>
      <c r="AW267">
        <v>2145.2352961415618</v>
      </c>
      <c r="AX267">
        <v>0.9270460410810536</v>
      </c>
      <c r="AY267">
        <v>835</v>
      </c>
      <c r="AZ267">
        <v>900.71038869470146</v>
      </c>
      <c r="BA267">
        <v>0.82244295886531582</v>
      </c>
      <c r="BB267">
        <v>754</v>
      </c>
      <c r="BC267">
        <v>916.78090483047822</v>
      </c>
      <c r="BD267">
        <v>0.92150499108926509</v>
      </c>
      <c r="BE267">
        <v>2264</v>
      </c>
      <c r="BF267">
        <v>2456.8505020508228</v>
      </c>
      <c r="BG267">
        <v>0.95221128162369828</v>
      </c>
      <c r="BH267">
        <v>2333</v>
      </c>
      <c r="BI267">
        <v>2450.086493432213</v>
      </c>
      <c r="BJ267">
        <v>0.96189938119066454</v>
      </c>
      <c r="BK267">
        <v>314</v>
      </c>
      <c r="BL267">
        <v>326.43746959408838</v>
      </c>
      <c r="BM267">
        <v>0.89576558974873988</v>
      </c>
      <c r="BN267">
        <v>293</v>
      </c>
      <c r="BO267">
        <v>327.09450257202423</v>
      </c>
      <c r="BP267">
        <v>1.069760323013359</v>
      </c>
      <c r="BQ267">
        <v>21</v>
      </c>
      <c r="BR267">
        <v>19.630565415668119</v>
      </c>
      <c r="BS267">
        <v>0.60516353821745994</v>
      </c>
      <c r="BT267">
        <v>12</v>
      </c>
      <c r="BU267">
        <v>19.829350650150889</v>
      </c>
    </row>
    <row r="268" spans="1:73" hidden="1" x14ac:dyDescent="0.45">
      <c r="A268" s="1">
        <v>28</v>
      </c>
      <c r="B268" s="21" t="s">
        <v>92</v>
      </c>
      <c r="C268" s="27" t="s">
        <v>64</v>
      </c>
      <c r="D268">
        <v>0.95289287681425572</v>
      </c>
      <c r="E268">
        <v>436</v>
      </c>
      <c r="F268">
        <v>457.55405524454147</v>
      </c>
      <c r="G268">
        <v>342</v>
      </c>
      <c r="H268">
        <f>(Table1[[#This Row],[xWins]]*3+Table1[[#This Row],[xDraws]])/Table1[[#This Row],[Matches]]</f>
        <v>1.337877354516203</v>
      </c>
      <c r="I268">
        <f>Table1[[#This Row],[Wins]]*3+Table1[[#This Row],[Draws]]</f>
        <v>436</v>
      </c>
      <c r="J268">
        <f>Table1[[#This Row],[xWins]]*3+Table1[[#This Row],[xDraws]]</f>
        <v>457.55405524454142</v>
      </c>
      <c r="K268">
        <v>0.93265124588800552</v>
      </c>
      <c r="L268">
        <v>1.038328438482907</v>
      </c>
      <c r="M268">
        <v>1.0377343096984311</v>
      </c>
      <c r="N268">
        <v>115</v>
      </c>
      <c r="O268">
        <v>91</v>
      </c>
      <c r="P268">
        <v>136</v>
      </c>
      <c r="Q268">
        <v>123.3043975516325</v>
      </c>
      <c r="R268">
        <v>87.640862589643916</v>
      </c>
      <c r="S268">
        <v>131.05473985872359</v>
      </c>
      <c r="T268">
        <v>-40</v>
      </c>
      <c r="U268">
        <v>-23.418396654811659</v>
      </c>
      <c r="V268">
        <v>-5.3523074672165194</v>
      </c>
      <c r="W268">
        <v>-11.22929587797182</v>
      </c>
      <c r="X268">
        <v>0.98790035142381805</v>
      </c>
      <c r="Y268">
        <v>1.0241090643498909</v>
      </c>
      <c r="Z268">
        <f>Table1[[#This Row],[xGoalsF]]/Table1[[#This Row],[Matches]]</f>
        <v>1.2934277996117443</v>
      </c>
      <c r="AA268">
        <f>Table1[[#This Row],[xGoalsA]]/Table1[[#This Row],[Matches]]</f>
        <v>1.3619026436316612</v>
      </c>
      <c r="AB268">
        <v>437</v>
      </c>
      <c r="AC268">
        <v>442.35230746721652</v>
      </c>
      <c r="AD268">
        <v>477</v>
      </c>
      <c r="AE268">
        <v>465.77070412202818</v>
      </c>
      <c r="AF268">
        <f>Table1[[#This Row],[SHGoalsF]]/Table1[[#This Row],[xSHGoalsF]]</f>
        <v>0.9214868882996784</v>
      </c>
      <c r="AG268">
        <v>229</v>
      </c>
      <c r="AH268">
        <v>248.5114035887687</v>
      </c>
      <c r="AI268">
        <f>Table1[[#This Row],[SHGoalsA]]/Table1[[#This Row],[xSHGoalsA]]</f>
        <v>0.98330446311336328</v>
      </c>
      <c r="AJ268">
        <v>-257</v>
      </c>
      <c r="AK268">
        <v>-261.36360572012472</v>
      </c>
      <c r="AL268">
        <f>Table1[[#This Row],[HTGoalsF]]/Table1[[#This Row],[xHTGoalsF]]</f>
        <v>1.0730449344707502</v>
      </c>
      <c r="AM268">
        <v>208</v>
      </c>
      <c r="AN268">
        <v>193.84090387844779</v>
      </c>
      <c r="AO268">
        <f>Table1[[#This Row],[HTGoalsA]]/Table1[[#This Row],[xHTGoalsA]]</f>
        <v>1.0762835621659179</v>
      </c>
      <c r="AP268">
        <v>220</v>
      </c>
      <c r="AQ268">
        <v>204.40709840190351</v>
      </c>
      <c r="AR268">
        <v>1.1476413781907211</v>
      </c>
      <c r="AS268">
        <v>4431</v>
      </c>
      <c r="AT268">
        <v>3860.9622171218298</v>
      </c>
      <c r="AU268">
        <v>0.99332418374624265</v>
      </c>
      <c r="AV268">
        <v>3947</v>
      </c>
      <c r="AW268">
        <v>3973.52653301383</v>
      </c>
      <c r="AX268">
        <v>0.98092713990300573</v>
      </c>
      <c r="AY268">
        <v>1603</v>
      </c>
      <c r="AZ268">
        <v>1634.1682626484419</v>
      </c>
      <c r="BA268">
        <v>0.84783015757959335</v>
      </c>
      <c r="BB268">
        <v>1434</v>
      </c>
      <c r="BC268">
        <v>1691.3764946670669</v>
      </c>
      <c r="BD268">
        <v>0.86321209774445629</v>
      </c>
      <c r="BE268">
        <v>3845</v>
      </c>
      <c r="BF268">
        <v>4454.2934581742466</v>
      </c>
      <c r="BG268">
        <v>0.80540299534501525</v>
      </c>
      <c r="BH268">
        <v>3569</v>
      </c>
      <c r="BI268">
        <v>4431.3219849289562</v>
      </c>
      <c r="BJ268">
        <v>0.86349984836769922</v>
      </c>
      <c r="BK268">
        <v>514</v>
      </c>
      <c r="BL268">
        <v>595.25198640350698</v>
      </c>
      <c r="BM268">
        <v>0.82550885779597249</v>
      </c>
      <c r="BN268">
        <v>489</v>
      </c>
      <c r="BO268">
        <v>592.36190548649222</v>
      </c>
      <c r="BP268">
        <v>0.71048467244624236</v>
      </c>
      <c r="BQ268">
        <v>25</v>
      </c>
      <c r="BR268">
        <v>35.187247479841417</v>
      </c>
      <c r="BS268">
        <v>0.5116084907917422</v>
      </c>
      <c r="BT268">
        <v>18</v>
      </c>
      <c r="BU268">
        <v>35.183153376020037</v>
      </c>
    </row>
    <row r="269" spans="1:73" hidden="1" x14ac:dyDescent="0.45">
      <c r="A269" s="1">
        <v>451</v>
      </c>
      <c r="B269" s="21" t="s">
        <v>457</v>
      </c>
      <c r="C269" s="24" t="s">
        <v>466</v>
      </c>
      <c r="D269">
        <v>0.92219748205512841</v>
      </c>
      <c r="E269">
        <v>236</v>
      </c>
      <c r="F269">
        <v>255.91047968822369</v>
      </c>
      <c r="G269">
        <v>188</v>
      </c>
      <c r="H269">
        <f>(Table1[[#This Row],[xWins]]*3+Table1[[#This Row],[xDraws]])/Table1[[#This Row],[Matches]]</f>
        <v>1.3612259557884241</v>
      </c>
      <c r="I269">
        <f>Table1[[#This Row],[Wins]]*3+Table1[[#This Row],[Draws]]</f>
        <v>236</v>
      </c>
      <c r="J269">
        <f>Table1[[#This Row],[xWins]]*3+Table1[[#This Row],[xDraws]]</f>
        <v>255.91047968822372</v>
      </c>
      <c r="K269">
        <v>0.89576340565716961</v>
      </c>
      <c r="L269">
        <v>1.035918092564472</v>
      </c>
      <c r="M269">
        <v>1.077724794701872</v>
      </c>
      <c r="N269">
        <v>62</v>
      </c>
      <c r="O269">
        <v>50</v>
      </c>
      <c r="P269">
        <v>76</v>
      </c>
      <c r="Q269">
        <v>69.214705142497081</v>
      </c>
      <c r="R269">
        <v>48.266364260732473</v>
      </c>
      <c r="S269">
        <v>70.518930596770446</v>
      </c>
      <c r="T269">
        <v>-35</v>
      </c>
      <c r="U269">
        <v>-7.0505980345518822</v>
      </c>
      <c r="V269">
        <v>7.5146481073377913</v>
      </c>
      <c r="W269">
        <v>-35.464050072785909</v>
      </c>
      <c r="X269">
        <v>1.030990111562138</v>
      </c>
      <c r="Y269">
        <v>1.1421200034829859</v>
      </c>
      <c r="Z269">
        <f>Table1[[#This Row],[xGoalsF]]/Table1[[#This Row],[Matches]]</f>
        <v>1.2898157015567138</v>
      </c>
      <c r="AA269">
        <f>Table1[[#This Row],[xGoalsA]]/Table1[[#This Row],[Matches]]</f>
        <v>1.3273188825915643</v>
      </c>
      <c r="AB269">
        <v>250</v>
      </c>
      <c r="AC269">
        <v>242.48535189266221</v>
      </c>
      <c r="AD269">
        <v>285</v>
      </c>
      <c r="AE269">
        <v>249.53594992721409</v>
      </c>
      <c r="AF269">
        <f>Table1[[#This Row],[SHGoalsF]]/Table1[[#This Row],[xSHGoalsF]]</f>
        <v>1.0128464909812647</v>
      </c>
      <c r="AG269">
        <v>138</v>
      </c>
      <c r="AH269">
        <v>136.24966984513421</v>
      </c>
      <c r="AI269">
        <f>Table1[[#This Row],[SHGoalsA]]/Table1[[#This Row],[xSHGoalsA]]</f>
        <v>1.0942887579512872</v>
      </c>
      <c r="AJ269">
        <v>-153</v>
      </c>
      <c r="AK269">
        <v>-139.81684348694631</v>
      </c>
      <c r="AL269">
        <f>Table1[[#This Row],[HTGoalsF]]/Table1[[#This Row],[xHTGoalsF]]</f>
        <v>1.0542597161459664</v>
      </c>
      <c r="AM269">
        <v>112</v>
      </c>
      <c r="AN269">
        <v>106.235682047528</v>
      </c>
      <c r="AO269">
        <f>Table1[[#This Row],[HTGoalsA]]/Table1[[#This Row],[xHTGoalsA]]</f>
        <v>1.2030721383231657</v>
      </c>
      <c r="AP269">
        <v>132</v>
      </c>
      <c r="AQ269">
        <v>109.71910644026779</v>
      </c>
      <c r="AR269">
        <v>0.87258575523939463</v>
      </c>
      <c r="AS269">
        <v>1850</v>
      </c>
      <c r="AT269">
        <v>2120.135458196256</v>
      </c>
      <c r="AU269">
        <v>0.9548211532609141</v>
      </c>
      <c r="AV269">
        <v>2054</v>
      </c>
      <c r="AW269">
        <v>2151.1882020891139</v>
      </c>
      <c r="AX269">
        <v>0.86608939524916162</v>
      </c>
      <c r="AY269">
        <v>781</v>
      </c>
      <c r="AZ269">
        <v>901.7544889523989</v>
      </c>
      <c r="BA269">
        <v>0.95173967132618309</v>
      </c>
      <c r="BB269">
        <v>873</v>
      </c>
      <c r="BC269">
        <v>917.26763767610441</v>
      </c>
      <c r="BD269">
        <v>0.84689413611260222</v>
      </c>
      <c r="BE269">
        <v>2077</v>
      </c>
      <c r="BF269">
        <v>2452.490708618916</v>
      </c>
      <c r="BG269">
        <v>0.85789229226043628</v>
      </c>
      <c r="BH269">
        <v>2097</v>
      </c>
      <c r="BI269">
        <v>2444.362793462888</v>
      </c>
      <c r="BJ269">
        <v>0.90457809373540876</v>
      </c>
      <c r="BK269">
        <v>297</v>
      </c>
      <c r="BL269">
        <v>328.32986124343762</v>
      </c>
      <c r="BM269">
        <v>1.026590217160221</v>
      </c>
      <c r="BN269">
        <v>336</v>
      </c>
      <c r="BO269">
        <v>327.29709906008208</v>
      </c>
      <c r="BP269">
        <v>0.91542958487197557</v>
      </c>
      <c r="BQ269">
        <v>18</v>
      </c>
      <c r="BR269">
        <v>19.662899580110611</v>
      </c>
      <c r="BS269">
        <v>1.1697175777842499</v>
      </c>
      <c r="BT269">
        <v>23</v>
      </c>
      <c r="BU269">
        <v>19.662866008706139</v>
      </c>
    </row>
    <row r="270" spans="1:73" hidden="1" x14ac:dyDescent="0.45">
      <c r="A270" s="1">
        <v>594</v>
      </c>
      <c r="B270" s="21" t="s">
        <v>525</v>
      </c>
      <c r="C270" s="24" t="s">
        <v>530</v>
      </c>
      <c r="D270">
        <v>0.96350498256521344</v>
      </c>
      <c r="E270">
        <v>481</v>
      </c>
      <c r="F270">
        <v>499.219006340161</v>
      </c>
      <c r="G270">
        <v>367</v>
      </c>
      <c r="H270">
        <f>(Table1[[#This Row],[xWins]]*3+Table1[[#This Row],[xDraws]])/Table1[[#This Row],[Matches]]</f>
        <v>1.3602697720440353</v>
      </c>
      <c r="I270">
        <f>Table1[[#This Row],[Wins]]*3+Table1[[#This Row],[Draws]]</f>
        <v>481</v>
      </c>
      <c r="J270">
        <f>Table1[[#This Row],[xWins]]*3+Table1[[#This Row],[xDraws]]</f>
        <v>499.219006340161</v>
      </c>
      <c r="K270">
        <v>0.91910603695441584</v>
      </c>
      <c r="L270">
        <v>1.138546493304285</v>
      </c>
      <c r="M270">
        <v>0.97556328714672025</v>
      </c>
      <c r="N270">
        <v>122</v>
      </c>
      <c r="O270">
        <v>115</v>
      </c>
      <c r="P270">
        <v>130</v>
      </c>
      <c r="Q270">
        <v>132.73767671493459</v>
      </c>
      <c r="R270">
        <v>101.00597619535721</v>
      </c>
      <c r="S270">
        <v>133.25634708970821</v>
      </c>
      <c r="T270">
        <v>8</v>
      </c>
      <c r="U270">
        <v>-2.062097983082424</v>
      </c>
      <c r="V270">
        <v>15.974814976618751</v>
      </c>
      <c r="W270">
        <v>-5.9127169935363213</v>
      </c>
      <c r="X270">
        <v>1.034205467903875</v>
      </c>
      <c r="Y270">
        <v>1.012604726684639</v>
      </c>
      <c r="Z270">
        <f>Table1[[#This Row],[xGoalsF]]/Table1[[#This Row],[Matches]]</f>
        <v>1.2725481880746086</v>
      </c>
      <c r="AA270">
        <f>Table1[[#This Row],[xGoalsA]]/Table1[[#This Row],[Matches]]</f>
        <v>1.2781669836688383</v>
      </c>
      <c r="AB270">
        <v>483</v>
      </c>
      <c r="AC270">
        <v>467.02518502338131</v>
      </c>
      <c r="AD270">
        <v>475</v>
      </c>
      <c r="AE270">
        <v>469.08728300646368</v>
      </c>
      <c r="AF270">
        <f>Table1[[#This Row],[SHGoalsF]]/Table1[[#This Row],[xSHGoalsF]]</f>
        <v>1.0100900371088024</v>
      </c>
      <c r="AG270">
        <v>265</v>
      </c>
      <c r="AH270">
        <v>262.35285000782102</v>
      </c>
      <c r="AI270">
        <f>Table1[[#This Row],[SHGoalsA]]/Table1[[#This Row],[xSHGoalsA]]</f>
        <v>1.0210749005102753</v>
      </c>
      <c r="AJ270">
        <v>-269</v>
      </c>
      <c r="AK270">
        <v>-263.44786250799922</v>
      </c>
      <c r="AL270">
        <f>Table1[[#This Row],[HTGoalsF]]/Table1[[#This Row],[xHTGoalsF]]</f>
        <v>1.0651170808376542</v>
      </c>
      <c r="AM270">
        <v>218</v>
      </c>
      <c r="AN270">
        <v>204.67233501556029</v>
      </c>
      <c r="AO270">
        <f>Table1[[#This Row],[HTGoalsA]]/Table1[[#This Row],[xHTGoalsA]]</f>
        <v>1.0017534551530123</v>
      </c>
      <c r="AP270">
        <v>206</v>
      </c>
      <c r="AQ270">
        <v>205.63942049846449</v>
      </c>
      <c r="AR270">
        <v>1.1274940898174881</v>
      </c>
      <c r="AS270">
        <v>4638</v>
      </c>
      <c r="AT270">
        <v>4113.5470614757469</v>
      </c>
      <c r="AU270">
        <v>1.1337160915415641</v>
      </c>
      <c r="AV270">
        <v>4678</v>
      </c>
      <c r="AW270">
        <v>4126.2535081769156</v>
      </c>
      <c r="AX270">
        <v>0.93115074221847471</v>
      </c>
      <c r="AY270">
        <v>1639</v>
      </c>
      <c r="AZ270">
        <v>1760.187610542057</v>
      </c>
      <c r="BA270">
        <v>0.90171714703020356</v>
      </c>
      <c r="BB270">
        <v>1593</v>
      </c>
      <c r="BC270">
        <v>1766.6293751278099</v>
      </c>
      <c r="BD270">
        <v>0.85365975251787662</v>
      </c>
      <c r="BE270">
        <v>4101</v>
      </c>
      <c r="BF270">
        <v>4804.0217286853058</v>
      </c>
      <c r="BG270">
        <v>0.90436612247326897</v>
      </c>
      <c r="BH270">
        <v>4345</v>
      </c>
      <c r="BI270">
        <v>4804.4701056661133</v>
      </c>
      <c r="BJ270">
        <v>0.92663627745642763</v>
      </c>
      <c r="BK270">
        <v>591</v>
      </c>
      <c r="BL270">
        <v>637.79069995216116</v>
      </c>
      <c r="BM270">
        <v>0.90692988292431409</v>
      </c>
      <c r="BN270">
        <v>578</v>
      </c>
      <c r="BO270">
        <v>637.3149797824401</v>
      </c>
      <c r="BP270">
        <v>0.54135579188039784</v>
      </c>
      <c r="BQ270">
        <v>21</v>
      </c>
      <c r="BR270">
        <v>38.791494087569568</v>
      </c>
      <c r="BS270">
        <v>0.69569900087765446</v>
      </c>
      <c r="BT270">
        <v>27</v>
      </c>
      <c r="BU270">
        <v>38.809887560479943</v>
      </c>
    </row>
    <row r="271" spans="1:73" hidden="1" x14ac:dyDescent="0.45">
      <c r="A271" s="1">
        <v>657</v>
      </c>
      <c r="B271" s="21" t="s">
        <v>555</v>
      </c>
      <c r="C271" s="24" t="s">
        <v>535</v>
      </c>
      <c r="D271">
        <v>0.96549291937304882</v>
      </c>
      <c r="E271">
        <v>101</v>
      </c>
      <c r="F271">
        <v>104.6097780453794</v>
      </c>
      <c r="G271">
        <v>77</v>
      </c>
      <c r="H271">
        <f>(Table1[[#This Row],[xWins]]*3+Table1[[#This Row],[xDraws]])/Table1[[#This Row],[Matches]]</f>
        <v>1.3585685460438877</v>
      </c>
      <c r="I271">
        <f>Table1[[#This Row],[Wins]]*3+Table1[[#This Row],[Draws]]</f>
        <v>101</v>
      </c>
      <c r="J271">
        <f>Table1[[#This Row],[xWins]]*3+Table1[[#This Row],[xDraws]]</f>
        <v>104.60977804537936</v>
      </c>
      <c r="K271">
        <v>0.9401424856545344</v>
      </c>
      <c r="L271">
        <v>1.0626682893262129</v>
      </c>
      <c r="M271">
        <v>1.0107943136909949</v>
      </c>
      <c r="N271">
        <v>26</v>
      </c>
      <c r="O271">
        <v>23</v>
      </c>
      <c r="P271">
        <v>28</v>
      </c>
      <c r="Q271">
        <v>27.655382451840371</v>
      </c>
      <c r="R271">
        <v>21.643630689858249</v>
      </c>
      <c r="S271">
        <v>27.70098685830137</v>
      </c>
      <c r="T271">
        <v>-4</v>
      </c>
      <c r="U271">
        <v>-0.33236592280344718</v>
      </c>
      <c r="V271">
        <v>11.006560144819741</v>
      </c>
      <c r="W271">
        <v>-14.6741942220163</v>
      </c>
      <c r="X271">
        <v>1.1123193568986429</v>
      </c>
      <c r="Y271">
        <v>1.149240518355376</v>
      </c>
      <c r="Z271">
        <f>Table1[[#This Row],[xGoalsF]]/Table1[[#This Row],[Matches]]</f>
        <v>1.272642076041302</v>
      </c>
      <c r="AA271">
        <f>Table1[[#This Row],[xGoalsA]]/Table1[[#This Row],[Matches]]</f>
        <v>1.2769585165971908</v>
      </c>
      <c r="AB271">
        <v>109</v>
      </c>
      <c r="AC271">
        <v>97.993439855180256</v>
      </c>
      <c r="AD271">
        <v>113</v>
      </c>
      <c r="AE271">
        <v>98.325805777983703</v>
      </c>
      <c r="AF271">
        <f>Table1[[#This Row],[SHGoalsF]]/Table1[[#This Row],[xSHGoalsF]]</f>
        <v>1.0006882041135186</v>
      </c>
      <c r="AG271">
        <v>55</v>
      </c>
      <c r="AH271">
        <v>54.962174805211127</v>
      </c>
      <c r="AI271">
        <f>Table1[[#This Row],[SHGoalsA]]/Table1[[#This Row],[xSHGoalsA]]</f>
        <v>1.2136768386184111</v>
      </c>
      <c r="AJ271">
        <v>-67</v>
      </c>
      <c r="AK271">
        <v>-55.204151441391467</v>
      </c>
      <c r="AL271">
        <f>Table1[[#This Row],[HTGoalsF]]/Table1[[#This Row],[xHTGoalsF]]</f>
        <v>1.254901521888647</v>
      </c>
      <c r="AM271">
        <v>54</v>
      </c>
      <c r="AN271">
        <v>43.031265049969122</v>
      </c>
      <c r="AO271">
        <f>Table1[[#This Row],[HTGoalsA]]/Table1[[#This Row],[xHTGoalsA]]</f>
        <v>1.0667494257279746</v>
      </c>
      <c r="AP271">
        <v>46</v>
      </c>
      <c r="AQ271">
        <v>43.121654336592243</v>
      </c>
      <c r="AR271">
        <v>1.0411899670772859</v>
      </c>
      <c r="AS271">
        <v>902</v>
      </c>
      <c r="AT271">
        <v>866.31645378988401</v>
      </c>
      <c r="AU271">
        <v>1.096394508292285</v>
      </c>
      <c r="AV271">
        <v>950</v>
      </c>
      <c r="AW271">
        <v>866.47643053201216</v>
      </c>
      <c r="AX271">
        <v>0.98315454628842913</v>
      </c>
      <c r="AY271">
        <v>364</v>
      </c>
      <c r="AZ271">
        <v>370.23680699454638</v>
      </c>
      <c r="BA271">
        <v>0.94773298821837959</v>
      </c>
      <c r="BB271">
        <v>352</v>
      </c>
      <c r="BC271">
        <v>371.41262821474248</v>
      </c>
      <c r="BD271">
        <v>1.072333377180047</v>
      </c>
      <c r="BE271">
        <v>1080</v>
      </c>
      <c r="BF271">
        <v>1007.149477003238</v>
      </c>
      <c r="BG271">
        <v>1.140496128495295</v>
      </c>
      <c r="BH271">
        <v>1148</v>
      </c>
      <c r="BI271">
        <v>1006.5794800326109</v>
      </c>
      <c r="BJ271">
        <v>1.262051110160626</v>
      </c>
      <c r="BK271">
        <v>168</v>
      </c>
      <c r="BL271">
        <v>133.11663739087231</v>
      </c>
      <c r="BM271">
        <v>1.2918478761928669</v>
      </c>
      <c r="BN271">
        <v>172</v>
      </c>
      <c r="BO271">
        <v>133.1426115796944</v>
      </c>
      <c r="BP271">
        <v>1.224666797315425</v>
      </c>
      <c r="BQ271">
        <v>10</v>
      </c>
      <c r="BR271">
        <v>8.1654863363005035</v>
      </c>
      <c r="BS271">
        <v>0.98882765711422238</v>
      </c>
      <c r="BT271">
        <v>8</v>
      </c>
      <c r="BU271">
        <v>8.0903885954677506</v>
      </c>
    </row>
    <row r="272" spans="1:73" hidden="1" x14ac:dyDescent="0.45">
      <c r="A272" s="1">
        <v>66</v>
      </c>
      <c r="B272" s="21" t="s">
        <v>132</v>
      </c>
      <c r="C272" s="24" t="s">
        <v>117</v>
      </c>
      <c r="D272">
        <v>0.91508406664767616</v>
      </c>
      <c r="E272">
        <v>159</v>
      </c>
      <c r="F272">
        <v>173.75452791182499</v>
      </c>
      <c r="G272">
        <v>128</v>
      </c>
      <c r="H272">
        <f>(Table1[[#This Row],[xWins]]*3+Table1[[#This Row],[xDraws]])/Table1[[#This Row],[Matches]]</f>
        <v>1.357457249311133</v>
      </c>
      <c r="I272">
        <f>Table1[[#This Row],[Wins]]*3+Table1[[#This Row],[Draws]]</f>
        <v>159</v>
      </c>
      <c r="J272">
        <f>Table1[[#This Row],[xWins]]*3+Table1[[#This Row],[xDraws]]</f>
        <v>173.75452791182502</v>
      </c>
      <c r="K272">
        <v>0.81288948437496888</v>
      </c>
      <c r="L272">
        <v>1.408284305038819</v>
      </c>
      <c r="M272">
        <v>0.9362647705623699</v>
      </c>
      <c r="N272">
        <v>39</v>
      </c>
      <c r="O272">
        <v>42</v>
      </c>
      <c r="P272">
        <v>47</v>
      </c>
      <c r="Q272">
        <v>47.9770014862317</v>
      </c>
      <c r="R272">
        <v>29.823523453129919</v>
      </c>
      <c r="S272">
        <v>50.199475060638377</v>
      </c>
      <c r="T272">
        <v>-20</v>
      </c>
      <c r="U272">
        <v>-8.3208945870422326</v>
      </c>
      <c r="V272">
        <v>28.436507430697361</v>
      </c>
      <c r="W272">
        <v>-40.115612843655128</v>
      </c>
      <c r="X272">
        <v>1.1697058648914009</v>
      </c>
      <c r="Y272">
        <v>1.228079441798299</v>
      </c>
      <c r="Z272">
        <f>Table1[[#This Row],[xGoalsF]]/Table1[[#This Row],[Matches]]</f>
        <v>1.3090897856976766</v>
      </c>
      <c r="AA272">
        <f>Table1[[#This Row],[xGoalsA]]/Table1[[#This Row],[Matches]]</f>
        <v>1.3740967746589445</v>
      </c>
      <c r="AB272">
        <v>196</v>
      </c>
      <c r="AC272">
        <v>167.56349256930261</v>
      </c>
      <c r="AD272">
        <v>216</v>
      </c>
      <c r="AE272">
        <v>175.8843871563449</v>
      </c>
      <c r="AF272">
        <f>Table1[[#This Row],[SHGoalsF]]/Table1[[#This Row],[xSHGoalsF]]</f>
        <v>1.072865052727247</v>
      </c>
      <c r="AG272">
        <v>101</v>
      </c>
      <c r="AH272">
        <v>94.140451069084349</v>
      </c>
      <c r="AI272">
        <f>Table1[[#This Row],[SHGoalsA]]/Table1[[#This Row],[xSHGoalsA]]</f>
        <v>1.1635835522099227</v>
      </c>
      <c r="AJ272">
        <v>-115</v>
      </c>
      <c r="AK272">
        <v>-98.832610500197916</v>
      </c>
      <c r="AL272">
        <f>Table1[[#This Row],[HTGoalsF]]/Table1[[#This Row],[xHTGoalsF]]</f>
        <v>1.29387176094738</v>
      </c>
      <c r="AM272">
        <v>95</v>
      </c>
      <c r="AN272">
        <v>73.423041500218289</v>
      </c>
      <c r="AO272">
        <f>Table1[[#This Row],[HTGoalsA]]/Table1[[#This Row],[xHTGoalsA]]</f>
        <v>1.3108068935350439</v>
      </c>
      <c r="AP272">
        <v>101</v>
      </c>
      <c r="AQ272">
        <v>77.051776656146956</v>
      </c>
      <c r="AR272">
        <v>1.171684600821514</v>
      </c>
      <c r="AS272">
        <v>1704</v>
      </c>
      <c r="AT272">
        <v>1454.316288534696</v>
      </c>
      <c r="AU272">
        <v>1.182761949092864</v>
      </c>
      <c r="AV272">
        <v>1763</v>
      </c>
      <c r="AW272">
        <v>1490.5788957381981</v>
      </c>
      <c r="AX272">
        <v>1.060816522335873</v>
      </c>
      <c r="AY272">
        <v>652</v>
      </c>
      <c r="AZ272">
        <v>614.62089463343136</v>
      </c>
      <c r="BA272">
        <v>0.99009213249263039</v>
      </c>
      <c r="BB272">
        <v>627</v>
      </c>
      <c r="BC272">
        <v>633.27439883951104</v>
      </c>
      <c r="BD272">
        <v>0.90413536926323235</v>
      </c>
      <c r="BE272">
        <v>1507</v>
      </c>
      <c r="BF272">
        <v>1666.785805789274</v>
      </c>
      <c r="BG272">
        <v>0.79212884739083278</v>
      </c>
      <c r="BH272">
        <v>1312</v>
      </c>
      <c r="BI272">
        <v>1656.29620019717</v>
      </c>
      <c r="BJ272">
        <v>0.72867569792878528</v>
      </c>
      <c r="BK272">
        <v>162</v>
      </c>
      <c r="BL272">
        <v>222.32112373237479</v>
      </c>
      <c r="BM272">
        <v>0.77222995645580139</v>
      </c>
      <c r="BN272">
        <v>172</v>
      </c>
      <c r="BO272">
        <v>222.73158216939029</v>
      </c>
      <c r="BP272">
        <v>0.7564976257754471</v>
      </c>
      <c r="BQ272">
        <v>10</v>
      </c>
      <c r="BR272">
        <v>13.21881214068519</v>
      </c>
      <c r="BS272">
        <v>0.7607311129299561</v>
      </c>
      <c r="BT272">
        <v>10</v>
      </c>
      <c r="BU272">
        <v>13.14524912946573</v>
      </c>
    </row>
    <row r="273" spans="1:73" hidden="1" x14ac:dyDescent="0.45">
      <c r="A273" s="1">
        <v>635</v>
      </c>
      <c r="B273" s="21" t="s">
        <v>268</v>
      </c>
      <c r="C273" s="24" t="s">
        <v>535</v>
      </c>
      <c r="D273">
        <v>1.096037267579872</v>
      </c>
      <c r="E273">
        <v>171</v>
      </c>
      <c r="F273">
        <v>156.01659273646791</v>
      </c>
      <c r="G273">
        <v>115</v>
      </c>
      <c r="H273">
        <f>(Table1[[#This Row],[xWins]]*3+Table1[[#This Row],[xDraws]])/Table1[[#This Row],[Matches]]</f>
        <v>1.3566660237953732</v>
      </c>
      <c r="I273">
        <f>Table1[[#This Row],[Wins]]*3+Table1[[#This Row],[Draws]]</f>
        <v>171</v>
      </c>
      <c r="J273">
        <f>Table1[[#This Row],[xWins]]*3+Table1[[#This Row],[xDraws]]</f>
        <v>156.01659273646791</v>
      </c>
      <c r="K273">
        <v>1.0746337313440499</v>
      </c>
      <c r="L273">
        <v>1.1752636238082339</v>
      </c>
      <c r="M273">
        <v>0.78293642945824993</v>
      </c>
      <c r="N273">
        <v>44</v>
      </c>
      <c r="O273">
        <v>39</v>
      </c>
      <c r="P273">
        <v>32</v>
      </c>
      <c r="Q273">
        <v>40.944182856580319</v>
      </c>
      <c r="R273">
        <v>33.184044166726949</v>
      </c>
      <c r="S273">
        <v>40.871772976692739</v>
      </c>
      <c r="T273">
        <v>25</v>
      </c>
      <c r="U273">
        <v>-9.0637475262923317E-2</v>
      </c>
      <c r="V273">
        <v>22.777055027389618</v>
      </c>
      <c r="W273">
        <v>2.3135824478733009</v>
      </c>
      <c r="X273">
        <v>1.154711312367968</v>
      </c>
      <c r="Y273">
        <v>0.9842948463445863</v>
      </c>
      <c r="Z273">
        <f>Table1[[#This Row],[xGoalsF]]/Table1[[#This Row],[Matches]]</f>
        <v>1.2801995215009601</v>
      </c>
      <c r="AA273">
        <f>Table1[[#This Row],[xGoalsA]]/Table1[[#This Row],[Matches]]</f>
        <v>1.2809876734597678</v>
      </c>
      <c r="AB273">
        <v>170</v>
      </c>
      <c r="AC273">
        <v>147.22294497261041</v>
      </c>
      <c r="AD273">
        <v>145</v>
      </c>
      <c r="AE273">
        <v>147.3135824478733</v>
      </c>
      <c r="AF273">
        <f>Table1[[#This Row],[SHGoalsF]]/Table1[[#This Row],[xSHGoalsF]]</f>
        <v>1.1013425953770457</v>
      </c>
      <c r="AG273">
        <v>91</v>
      </c>
      <c r="AH273">
        <v>82.626423768569538</v>
      </c>
      <c r="AI273">
        <f>Table1[[#This Row],[SHGoalsA]]/Table1[[#This Row],[xSHGoalsA]]</f>
        <v>1.0518484155292285</v>
      </c>
      <c r="AJ273">
        <v>-87</v>
      </c>
      <c r="AK273">
        <v>-82.711537818143398</v>
      </c>
      <c r="AL273">
        <f>Table1[[#This Row],[HTGoalsF]]/Table1[[#This Row],[xHTGoalsF]]</f>
        <v>1.2229760756072752</v>
      </c>
      <c r="AM273">
        <v>79</v>
      </c>
      <c r="AN273">
        <v>64.59652120404084</v>
      </c>
      <c r="AO273">
        <f>Table1[[#This Row],[HTGoalsA]]/Table1[[#This Row],[xHTGoalsA]]</f>
        <v>0.8978044012759987</v>
      </c>
      <c r="AP273">
        <v>58</v>
      </c>
      <c r="AQ273">
        <v>64.602044629729903</v>
      </c>
      <c r="AR273">
        <v>0.99331838374178127</v>
      </c>
      <c r="AS273">
        <v>1287</v>
      </c>
      <c r="AT273">
        <v>1295.6570834337469</v>
      </c>
      <c r="AU273">
        <v>1.0731849148181589</v>
      </c>
      <c r="AV273">
        <v>1392</v>
      </c>
      <c r="AW273">
        <v>1297.073766859517</v>
      </c>
      <c r="AX273">
        <v>0.88936577091307467</v>
      </c>
      <c r="AY273">
        <v>492</v>
      </c>
      <c r="AZ273">
        <v>553.20321074970559</v>
      </c>
      <c r="BA273">
        <v>0.87705910070235482</v>
      </c>
      <c r="BB273">
        <v>485</v>
      </c>
      <c r="BC273">
        <v>552.9843993541698</v>
      </c>
      <c r="BD273">
        <v>1.215612995077844</v>
      </c>
      <c r="BE273">
        <v>1831</v>
      </c>
      <c r="BF273">
        <v>1506.23595454633</v>
      </c>
      <c r="BG273">
        <v>1.1551474517715901</v>
      </c>
      <c r="BH273">
        <v>1740</v>
      </c>
      <c r="BI273">
        <v>1506.301206249861</v>
      </c>
      <c r="BJ273">
        <v>1.385428366111312</v>
      </c>
      <c r="BK273">
        <v>277</v>
      </c>
      <c r="BL273">
        <v>199.93816120388621</v>
      </c>
      <c r="BM273">
        <v>1.2382407428631581</v>
      </c>
      <c r="BN273">
        <v>247</v>
      </c>
      <c r="BO273">
        <v>199.47655690028989</v>
      </c>
      <c r="BP273">
        <v>0.90701333955436581</v>
      </c>
      <c r="BQ273">
        <v>11</v>
      </c>
      <c r="BR273">
        <v>12.12771579016084</v>
      </c>
      <c r="BS273">
        <v>0.99498303150329181</v>
      </c>
      <c r="BT273">
        <v>12</v>
      </c>
      <c r="BU273">
        <v>12.06050718459946</v>
      </c>
    </row>
    <row r="274" spans="1:73" hidden="1" x14ac:dyDescent="0.45">
      <c r="A274" s="1">
        <v>88</v>
      </c>
      <c r="B274" s="21" t="s">
        <v>155</v>
      </c>
      <c r="C274" t="s">
        <v>140</v>
      </c>
      <c r="D274">
        <v>1.00496192209677</v>
      </c>
      <c r="E274">
        <v>166</v>
      </c>
      <c r="F274">
        <v>165.18038778390209</v>
      </c>
      <c r="G274">
        <v>122</v>
      </c>
      <c r="H274">
        <f>(Table1[[#This Row],[xWins]]*3+Table1[[#This Row],[xDraws]])/Table1[[#This Row],[Matches]]</f>
        <v>1.3539376047860825</v>
      </c>
      <c r="I274">
        <f>Table1[[#This Row],[Wins]]*3+Table1[[#This Row],[Draws]]</f>
        <v>166</v>
      </c>
      <c r="J274">
        <f>Table1[[#This Row],[xWins]]*3+Table1[[#This Row],[xDraws]]</f>
        <v>165.18038778390206</v>
      </c>
      <c r="K274">
        <v>1.067718916431341</v>
      </c>
      <c r="L274">
        <v>0.7257508840774739</v>
      </c>
      <c r="M274">
        <v>1.112753703453957</v>
      </c>
      <c r="N274">
        <v>48</v>
      </c>
      <c r="O274">
        <v>22</v>
      </c>
      <c r="P274">
        <v>52</v>
      </c>
      <c r="Q274">
        <v>44.955651961689853</v>
      </c>
      <c r="R274">
        <v>30.313431898832519</v>
      </c>
      <c r="S274">
        <v>46.730916139477628</v>
      </c>
      <c r="T274">
        <v>-20</v>
      </c>
      <c r="U274">
        <v>-4.5391611689329636</v>
      </c>
      <c r="V274">
        <v>16.968525357132251</v>
      </c>
      <c r="W274">
        <v>-32.429364188199287</v>
      </c>
      <c r="X274">
        <v>1.1094521315508421</v>
      </c>
      <c r="Y274">
        <v>1.203228896239072</v>
      </c>
      <c r="Z274">
        <f>Table1[[#This Row],[xGoalsF]]/Table1[[#This Row],[Matches]]</f>
        <v>1.2707497921546531</v>
      </c>
      <c r="AA274">
        <f>Table1[[#This Row],[xGoalsA]]/Table1[[#This Row],[Matches]]</f>
        <v>1.3079560312442682</v>
      </c>
      <c r="AB274">
        <v>172</v>
      </c>
      <c r="AC274">
        <v>155.03147464286769</v>
      </c>
      <c r="AD274">
        <v>192</v>
      </c>
      <c r="AE274">
        <v>159.57063581180071</v>
      </c>
      <c r="AF274">
        <f>Table1[[#This Row],[SHGoalsF]]/Table1[[#This Row],[xSHGoalsF]]</f>
        <v>1.0216052929689721</v>
      </c>
      <c r="AG274">
        <v>89</v>
      </c>
      <c r="AH274">
        <v>87.117794526445437</v>
      </c>
      <c r="AI274">
        <f>Table1[[#This Row],[SHGoalsA]]/Table1[[#This Row],[xSHGoalsA]]</f>
        <v>1.1925331308804437</v>
      </c>
      <c r="AJ274">
        <v>-107</v>
      </c>
      <c r="AK274">
        <v>-89.724970509626189</v>
      </c>
      <c r="AL274">
        <f>Table1[[#This Row],[HTGoalsF]]/Table1[[#This Row],[xHTGoalsF]]</f>
        <v>1.2221396316282034</v>
      </c>
      <c r="AM274">
        <v>83</v>
      </c>
      <c r="AN274">
        <v>67.913680116422313</v>
      </c>
      <c r="AO274">
        <f>Table1[[#This Row],[HTGoalsA]]/Table1[[#This Row],[xHTGoalsA]]</f>
        <v>1.2169688645997288</v>
      </c>
      <c r="AP274">
        <v>85</v>
      </c>
      <c r="AQ274">
        <v>69.845665302174524</v>
      </c>
      <c r="AR274">
        <v>0.8941080865157871</v>
      </c>
      <c r="AS274">
        <v>1221</v>
      </c>
      <c r="AT274">
        <v>1365.6067073032129</v>
      </c>
      <c r="AU274">
        <v>0.86113203588789733</v>
      </c>
      <c r="AV274">
        <v>1197</v>
      </c>
      <c r="AW274">
        <v>1390.0307387423991</v>
      </c>
      <c r="AX274">
        <v>0.84803548942760798</v>
      </c>
      <c r="AY274">
        <v>492</v>
      </c>
      <c r="AZ274">
        <v>580.16439893580571</v>
      </c>
      <c r="BA274">
        <v>0.8161342336605828</v>
      </c>
      <c r="BB274">
        <v>484</v>
      </c>
      <c r="BC274">
        <v>593.0396986646781</v>
      </c>
      <c r="BD274">
        <v>0.83859139638100355</v>
      </c>
      <c r="BE274">
        <v>1338</v>
      </c>
      <c r="BF274">
        <v>1595.532706123897</v>
      </c>
      <c r="BG274">
        <v>0.8483701657869136</v>
      </c>
      <c r="BH274">
        <v>1349</v>
      </c>
      <c r="BI274">
        <v>1590.10777889475</v>
      </c>
      <c r="BJ274">
        <v>0.86698352770548903</v>
      </c>
      <c r="BK274">
        <v>185</v>
      </c>
      <c r="BL274">
        <v>213.38352354814731</v>
      </c>
      <c r="BM274">
        <v>0.84966998954149275</v>
      </c>
      <c r="BN274">
        <v>180</v>
      </c>
      <c r="BO274">
        <v>211.84695495380899</v>
      </c>
      <c r="BP274">
        <v>0.9274249308168605</v>
      </c>
      <c r="BQ274">
        <v>12</v>
      </c>
      <c r="BR274">
        <v>12.93905264055237</v>
      </c>
      <c r="BS274">
        <v>0.70446589061617926</v>
      </c>
      <c r="BT274">
        <v>9</v>
      </c>
      <c r="BU274">
        <v>12.77563629394167</v>
      </c>
    </row>
    <row r="275" spans="1:73" hidden="1" x14ac:dyDescent="0.45">
      <c r="A275" s="1">
        <v>593</v>
      </c>
      <c r="B275" s="21" t="s">
        <v>524</v>
      </c>
      <c r="C275" s="24" t="s">
        <v>530</v>
      </c>
      <c r="D275">
        <v>1.0309543840816731</v>
      </c>
      <c r="E275">
        <v>385</v>
      </c>
      <c r="F275">
        <v>373.44038295442169</v>
      </c>
      <c r="G275">
        <v>276</v>
      </c>
      <c r="H275">
        <f>(Table1[[#This Row],[xWins]]*3+Table1[[#This Row],[xDraws]])/Table1[[#This Row],[Matches]]</f>
        <v>1.3530448657768901</v>
      </c>
      <c r="I275">
        <f>Table1[[#This Row],[Wins]]*3+Table1[[#This Row],[Draws]]</f>
        <v>385</v>
      </c>
      <c r="J275">
        <f>Table1[[#This Row],[xWins]]*3+Table1[[#This Row],[xDraws]]</f>
        <v>373.44038295442169</v>
      </c>
      <c r="K275">
        <v>1.032603133758254</v>
      </c>
      <c r="L275">
        <v>1.024617476417752</v>
      </c>
      <c r="M275">
        <v>0.94887486322975134</v>
      </c>
      <c r="N275">
        <v>102</v>
      </c>
      <c r="O275">
        <v>79</v>
      </c>
      <c r="P275">
        <v>95</v>
      </c>
      <c r="Q275">
        <v>98.779479419902231</v>
      </c>
      <c r="R275">
        <v>77.101944694715058</v>
      </c>
      <c r="S275">
        <v>100.1185758853827</v>
      </c>
      <c r="T275">
        <v>10</v>
      </c>
      <c r="U275">
        <v>-1.6459769195804479</v>
      </c>
      <c r="V275">
        <v>-10.05438556698755</v>
      </c>
      <c r="W275">
        <v>21.700362486568</v>
      </c>
      <c r="X275">
        <v>0.97135946457199585</v>
      </c>
      <c r="Y275">
        <v>0.93847365981259967</v>
      </c>
      <c r="Z275">
        <f>Table1[[#This Row],[xGoalsF]]/Table1[[#This Row],[Matches]]</f>
        <v>1.2719361795905344</v>
      </c>
      <c r="AA275">
        <f>Table1[[#This Row],[xGoalsA]]/Table1[[#This Row],[Matches]]</f>
        <v>1.277899864081768</v>
      </c>
      <c r="AB275">
        <v>341</v>
      </c>
      <c r="AC275">
        <v>351.05438556698749</v>
      </c>
      <c r="AD275">
        <v>331</v>
      </c>
      <c r="AE275">
        <v>352.700362486568</v>
      </c>
      <c r="AF275">
        <f>Table1[[#This Row],[SHGoalsF]]/Table1[[#This Row],[xSHGoalsF]]</f>
        <v>1.0301080968751095</v>
      </c>
      <c r="AG275">
        <v>203</v>
      </c>
      <c r="AH275">
        <v>197.06669680183259</v>
      </c>
      <c r="AI275">
        <f>Table1[[#This Row],[SHGoalsA]]/Table1[[#This Row],[xSHGoalsA]]</f>
        <v>0.96310945878231746</v>
      </c>
      <c r="AJ275">
        <v>-191</v>
      </c>
      <c r="AK275">
        <v>-198.31598398118311</v>
      </c>
      <c r="AL275">
        <f>Table1[[#This Row],[HTGoalsF]]/Table1[[#This Row],[xHTGoalsF]]</f>
        <v>0.89617553913977066</v>
      </c>
      <c r="AM275">
        <v>138</v>
      </c>
      <c r="AN275">
        <v>153.98768876515501</v>
      </c>
      <c r="AO275">
        <f>Table1[[#This Row],[HTGoalsA]]/Table1[[#This Row],[xHTGoalsA]]</f>
        <v>0.90682750000588197</v>
      </c>
      <c r="AP275">
        <v>140</v>
      </c>
      <c r="AQ275">
        <v>154.38437850538489</v>
      </c>
      <c r="AR275">
        <v>1.0797608057250121</v>
      </c>
      <c r="AS275">
        <v>3341</v>
      </c>
      <c r="AT275">
        <v>3094.203810960395</v>
      </c>
      <c r="AU275">
        <v>1.0946192512479651</v>
      </c>
      <c r="AV275">
        <v>3398</v>
      </c>
      <c r="AW275">
        <v>3104.275752619893</v>
      </c>
      <c r="AX275">
        <v>0.81112061065721153</v>
      </c>
      <c r="AY275">
        <v>1071</v>
      </c>
      <c r="AZ275">
        <v>1320.3954947368691</v>
      </c>
      <c r="BA275">
        <v>0.79306808101852166</v>
      </c>
      <c r="BB275">
        <v>1052</v>
      </c>
      <c r="BC275">
        <v>1326.4939356138721</v>
      </c>
      <c r="BD275">
        <v>0.89514218855785832</v>
      </c>
      <c r="BE275">
        <v>3236</v>
      </c>
      <c r="BF275">
        <v>3615.0681325985101</v>
      </c>
      <c r="BG275">
        <v>0.90409216925768365</v>
      </c>
      <c r="BH275">
        <v>3266</v>
      </c>
      <c r="BI275">
        <v>3612.4635419435058</v>
      </c>
      <c r="BJ275">
        <v>0.9402526419265026</v>
      </c>
      <c r="BK275">
        <v>452</v>
      </c>
      <c r="BL275">
        <v>480.72186117327789</v>
      </c>
      <c r="BM275">
        <v>0.93936471636805985</v>
      </c>
      <c r="BN275">
        <v>451</v>
      </c>
      <c r="BO275">
        <v>480.1117096922024</v>
      </c>
      <c r="BP275">
        <v>0.92162296843409586</v>
      </c>
      <c r="BQ275">
        <v>27</v>
      </c>
      <c r="BR275">
        <v>29.296144871340339</v>
      </c>
      <c r="BS275">
        <v>0.71601283882600608</v>
      </c>
      <c r="BT275">
        <v>21</v>
      </c>
      <c r="BU275">
        <v>29.32908302933809</v>
      </c>
    </row>
    <row r="276" spans="1:73" hidden="1" x14ac:dyDescent="0.45">
      <c r="A276" s="1">
        <v>505</v>
      </c>
      <c r="B276" s="21" t="s">
        <v>502</v>
      </c>
      <c r="C276" s="24" t="s">
        <v>495</v>
      </c>
      <c r="D276">
        <v>1.1279933561721369</v>
      </c>
      <c r="E276">
        <v>61</v>
      </c>
      <c r="F276">
        <v>54.078332701359543</v>
      </c>
      <c r="G276">
        <v>40</v>
      </c>
      <c r="H276">
        <f>(Table1[[#This Row],[xWins]]*3+Table1[[#This Row],[xDraws]])/Table1[[#This Row],[Matches]]</f>
        <v>1.3519583175339882</v>
      </c>
      <c r="I276">
        <f>Table1[[#This Row],[Wins]]*3+Table1[[#This Row],[Draws]]</f>
        <v>61</v>
      </c>
      <c r="J276">
        <f>Table1[[#This Row],[xWins]]*3+Table1[[#This Row],[xDraws]]</f>
        <v>54.078332701359528</v>
      </c>
      <c r="K276">
        <v>1.170823298065826</v>
      </c>
      <c r="L276">
        <v>0.95063897498462979</v>
      </c>
      <c r="M276">
        <v>0.86892226698333852</v>
      </c>
      <c r="N276">
        <v>17</v>
      </c>
      <c r="O276">
        <v>10</v>
      </c>
      <c r="P276">
        <v>13</v>
      </c>
      <c r="Q276">
        <v>14.519697402745249</v>
      </c>
      <c r="R276">
        <v>10.51924049312378</v>
      </c>
      <c r="S276">
        <v>14.961062104130971</v>
      </c>
      <c r="T276">
        <v>9</v>
      </c>
      <c r="U276">
        <v>-0.96524161228391847</v>
      </c>
      <c r="V276">
        <v>10.69487910271592</v>
      </c>
      <c r="W276">
        <v>-0.72963749043199755</v>
      </c>
      <c r="X276">
        <v>1.20845636684353</v>
      </c>
      <c r="Y276">
        <v>1.013958913912228</v>
      </c>
      <c r="Z276">
        <f>Table1[[#This Row],[xGoalsF]]/Table1[[#This Row],[Matches]]</f>
        <v>1.2826280224321018</v>
      </c>
      <c r="AA276">
        <f>Table1[[#This Row],[xGoalsA]]/Table1[[#This Row],[Matches]]</f>
        <v>1.3067590627392001</v>
      </c>
      <c r="AB276">
        <v>62</v>
      </c>
      <c r="AC276">
        <v>51.305120897284077</v>
      </c>
      <c r="AD276">
        <v>53</v>
      </c>
      <c r="AE276">
        <v>52.270362509568002</v>
      </c>
      <c r="AF276">
        <f>Table1[[#This Row],[SHGoalsF]]/Table1[[#This Row],[xSHGoalsF]]</f>
        <v>1.246915165562863</v>
      </c>
      <c r="AG276">
        <v>36</v>
      </c>
      <c r="AH276">
        <v>28.871250422036081</v>
      </c>
      <c r="AI276">
        <f>Table1[[#This Row],[SHGoalsA]]/Table1[[#This Row],[xSHGoalsA]]</f>
        <v>0.98452215225591311</v>
      </c>
      <c r="AJ276">
        <v>-29</v>
      </c>
      <c r="AK276">
        <v>-29.455914154445399</v>
      </c>
      <c r="AL276">
        <f>Table1[[#This Row],[HTGoalsF]]/Table1[[#This Row],[xHTGoalsF]]</f>
        <v>1.1589618487227438</v>
      </c>
      <c r="AM276">
        <v>26</v>
      </c>
      <c r="AN276">
        <v>22.433870475248</v>
      </c>
      <c r="AO276">
        <f>Table1[[#This Row],[HTGoalsA]]/Table1[[#This Row],[xHTGoalsA]]</f>
        <v>1.051964948984234</v>
      </c>
      <c r="AP276">
        <v>24</v>
      </c>
      <c r="AQ276">
        <v>22.814448355122611</v>
      </c>
      <c r="AR276">
        <v>1.0256055157102</v>
      </c>
      <c r="AS276">
        <v>461</v>
      </c>
      <c r="AT276">
        <v>449.49056234430651</v>
      </c>
      <c r="AU276">
        <v>1.103454018306786</v>
      </c>
      <c r="AV276">
        <v>502</v>
      </c>
      <c r="AW276">
        <v>454.93513247638771</v>
      </c>
      <c r="AX276">
        <v>0.9271596420861028</v>
      </c>
      <c r="AY276">
        <v>177</v>
      </c>
      <c r="AZ276">
        <v>190.9056347639887</v>
      </c>
      <c r="BA276">
        <v>0.9456614073930989</v>
      </c>
      <c r="BB276">
        <v>183</v>
      </c>
      <c r="BC276">
        <v>193.51535186835571</v>
      </c>
      <c r="BD276">
        <v>1.048029489383741</v>
      </c>
      <c r="BE276">
        <v>547</v>
      </c>
      <c r="BF276">
        <v>521.93187838793074</v>
      </c>
      <c r="BG276">
        <v>1.036982230652451</v>
      </c>
      <c r="BH276">
        <v>540</v>
      </c>
      <c r="BI276">
        <v>520.74180640515056</v>
      </c>
      <c r="BJ276">
        <v>1.330577461672636</v>
      </c>
      <c r="BK276">
        <v>93</v>
      </c>
      <c r="BL276">
        <v>69.894465131772193</v>
      </c>
      <c r="BM276">
        <v>1.4423863245617441</v>
      </c>
      <c r="BN276">
        <v>100</v>
      </c>
      <c r="BO276">
        <v>69.329553599576798</v>
      </c>
      <c r="BP276">
        <v>2.3213840090453322</v>
      </c>
      <c r="BQ276">
        <v>10</v>
      </c>
      <c r="BR276">
        <v>4.307775000187279</v>
      </c>
      <c r="BS276">
        <v>1.438860152607232</v>
      </c>
      <c r="BT276">
        <v>6</v>
      </c>
      <c r="BU276">
        <v>4.1699674489754459</v>
      </c>
    </row>
    <row r="277" spans="1:73" hidden="1" x14ac:dyDescent="0.45">
      <c r="A277" s="1">
        <v>662</v>
      </c>
      <c r="B277" s="21" t="s">
        <v>557</v>
      </c>
      <c r="C277" s="24" t="s">
        <v>535</v>
      </c>
      <c r="D277">
        <v>0.92364308128807071</v>
      </c>
      <c r="E277">
        <v>191</v>
      </c>
      <c r="F277">
        <v>206.7898345902619</v>
      </c>
      <c r="G277">
        <v>153</v>
      </c>
      <c r="H277">
        <f>(Table1[[#This Row],[xWins]]*3+Table1[[#This Row],[xDraws]])/Table1[[#This Row],[Matches]]</f>
        <v>1.3515675463415813</v>
      </c>
      <c r="I277">
        <f>Table1[[#This Row],[Wins]]*3+Table1[[#This Row],[Draws]]</f>
        <v>191</v>
      </c>
      <c r="J277">
        <f>Table1[[#This Row],[xWins]]*3+Table1[[#This Row],[xDraws]]</f>
        <v>206.78983459026193</v>
      </c>
      <c r="K277">
        <v>0.81901686054013945</v>
      </c>
      <c r="L277">
        <v>1.2932643119364691</v>
      </c>
      <c r="M277">
        <v>0.9318611758673323</v>
      </c>
      <c r="N277">
        <v>44</v>
      </c>
      <c r="O277">
        <v>59</v>
      </c>
      <c r="P277">
        <v>50</v>
      </c>
      <c r="Q277">
        <v>53.722947743691279</v>
      </c>
      <c r="R277">
        <v>45.62099135918811</v>
      </c>
      <c r="S277">
        <v>53.656060897120611</v>
      </c>
      <c r="T277">
        <v>5</v>
      </c>
      <c r="U277">
        <v>0.96729610525679277</v>
      </c>
      <c r="V277">
        <v>-23.85270437758081</v>
      </c>
      <c r="W277">
        <v>27.88540827232401</v>
      </c>
      <c r="X277">
        <v>0.87758597216408341</v>
      </c>
      <c r="Y277">
        <v>0.85617582818219495</v>
      </c>
      <c r="Z277">
        <f>Table1[[#This Row],[xGoalsF]]/Table1[[#This Row],[Matches]]</f>
        <v>1.2735470874351686</v>
      </c>
      <c r="AA277">
        <f>Table1[[#This Row],[xGoalsA]]/Table1[[#This Row],[Matches]]</f>
        <v>1.2672248906687844</v>
      </c>
      <c r="AB277">
        <v>171</v>
      </c>
      <c r="AC277">
        <v>194.85270437758081</v>
      </c>
      <c r="AD277">
        <v>166</v>
      </c>
      <c r="AE277">
        <v>193.88540827232401</v>
      </c>
      <c r="AF277">
        <f>Table1[[#This Row],[SHGoalsF]]/Table1[[#This Row],[xSHGoalsF]]</f>
        <v>0.82182264405524141</v>
      </c>
      <c r="AG277">
        <v>90</v>
      </c>
      <c r="AH277">
        <v>109.5126797138366</v>
      </c>
      <c r="AI277">
        <f>Table1[[#This Row],[SHGoalsA]]/Table1[[#This Row],[xSHGoalsA]]</f>
        <v>0.81710650594681111</v>
      </c>
      <c r="AJ277">
        <v>-89</v>
      </c>
      <c r="AK277">
        <v>-108.9209293430756</v>
      </c>
      <c r="AL277">
        <f>Table1[[#This Row],[HTGoalsF]]/Table1[[#This Row],[xHTGoalsF]]</f>
        <v>0.94914432377018032</v>
      </c>
      <c r="AM277">
        <v>81</v>
      </c>
      <c r="AN277">
        <v>85.340024663744202</v>
      </c>
      <c r="AO277">
        <f>Table1[[#This Row],[HTGoalsA]]/Table1[[#This Row],[xHTGoalsA]]</f>
        <v>0.90626107486776208</v>
      </c>
      <c r="AP277">
        <v>77</v>
      </c>
      <c r="AQ277">
        <v>84.964478929248429</v>
      </c>
      <c r="AR277">
        <v>1.093824721441099</v>
      </c>
      <c r="AS277">
        <v>1879</v>
      </c>
      <c r="AT277">
        <v>1717.825500894186</v>
      </c>
      <c r="AU277">
        <v>1.017485708361936</v>
      </c>
      <c r="AV277">
        <v>1745</v>
      </c>
      <c r="AW277">
        <v>1715.011803762138</v>
      </c>
      <c r="AX277">
        <v>0.91710951339516333</v>
      </c>
      <c r="AY277">
        <v>675</v>
      </c>
      <c r="AZ277">
        <v>736.00806680233029</v>
      </c>
      <c r="BA277">
        <v>0.84957359222399464</v>
      </c>
      <c r="BB277">
        <v>624</v>
      </c>
      <c r="BC277">
        <v>734.48610657318909</v>
      </c>
      <c r="BD277">
        <v>1.170741645071421</v>
      </c>
      <c r="BE277">
        <v>2347</v>
      </c>
      <c r="BF277">
        <v>2004.7121496705811</v>
      </c>
      <c r="BG277">
        <v>1.0859379213004889</v>
      </c>
      <c r="BH277">
        <v>2178</v>
      </c>
      <c r="BI277">
        <v>2005.639509661554</v>
      </c>
      <c r="BJ277">
        <v>1.314336331948377</v>
      </c>
      <c r="BK277">
        <v>349</v>
      </c>
      <c r="BL277">
        <v>265.53325166218389</v>
      </c>
      <c r="BM277">
        <v>1.2390383750915051</v>
      </c>
      <c r="BN277">
        <v>329</v>
      </c>
      <c r="BO277">
        <v>265.52849904725741</v>
      </c>
      <c r="BP277">
        <v>1.101686806032474</v>
      </c>
      <c r="BQ277">
        <v>18</v>
      </c>
      <c r="BR277">
        <v>16.338581801504681</v>
      </c>
      <c r="BS277">
        <v>1.158376991031399</v>
      </c>
      <c r="BT277">
        <v>19</v>
      </c>
      <c r="BU277">
        <v>16.402259495056729</v>
      </c>
    </row>
    <row r="278" spans="1:73" hidden="1" x14ac:dyDescent="0.45">
      <c r="A278" s="1">
        <v>385</v>
      </c>
      <c r="B278" s="21" t="s">
        <v>212</v>
      </c>
      <c r="C278" t="s">
        <v>396</v>
      </c>
      <c r="D278">
        <v>0.99600927836564834</v>
      </c>
      <c r="E278">
        <v>421</v>
      </c>
      <c r="F278">
        <v>422.68682545891431</v>
      </c>
      <c r="G278">
        <v>313</v>
      </c>
      <c r="H278">
        <f>(Table1[[#This Row],[xWins]]*3+Table1[[#This Row],[xDraws]])/Table1[[#This Row],[Matches]]</f>
        <v>1.35043714204126</v>
      </c>
      <c r="I278">
        <f>Table1[[#This Row],[Wins]]*3+Table1[[#This Row],[Draws]]</f>
        <v>421</v>
      </c>
      <c r="J278">
        <f>Table1[[#This Row],[xWins]]*3+Table1[[#This Row],[xDraws]]</f>
        <v>422.68682545891437</v>
      </c>
      <c r="K278">
        <v>1.0258395423897959</v>
      </c>
      <c r="L278">
        <v>0.87986467234719845</v>
      </c>
      <c r="M278">
        <v>1.0653181625409189</v>
      </c>
      <c r="N278">
        <v>115</v>
      </c>
      <c r="O278">
        <v>76</v>
      </c>
      <c r="P278">
        <v>122</v>
      </c>
      <c r="Q278">
        <v>112.1033019765411</v>
      </c>
      <c r="R278">
        <v>86.376919529291058</v>
      </c>
      <c r="S278">
        <v>114.51977849416789</v>
      </c>
      <c r="T278">
        <v>0</v>
      </c>
      <c r="U278">
        <v>-4.3308120880476508</v>
      </c>
      <c r="V278">
        <v>-1.747832984401043</v>
      </c>
      <c r="W278">
        <v>6.078645072448694</v>
      </c>
      <c r="X278">
        <v>0.99558346795933073</v>
      </c>
      <c r="Y278">
        <v>0.98480637457830833</v>
      </c>
      <c r="Z278">
        <f>Table1[[#This Row],[xGoalsF]]/Table1[[#This Row],[Matches]]</f>
        <v>1.2643700734325911</v>
      </c>
      <c r="AA278">
        <f>Table1[[#This Row],[xGoalsA]]/Table1[[#This Row],[Matches]]</f>
        <v>1.2782065337777913</v>
      </c>
      <c r="AB278">
        <v>394</v>
      </c>
      <c r="AC278">
        <v>395.74783298440099</v>
      </c>
      <c r="AD278">
        <v>394</v>
      </c>
      <c r="AE278">
        <v>400.07864507244869</v>
      </c>
      <c r="AF278">
        <f>Table1[[#This Row],[SHGoalsF]]/Table1[[#This Row],[xSHGoalsF]]</f>
        <v>1.0627898673663496</v>
      </c>
      <c r="AG278">
        <v>236</v>
      </c>
      <c r="AH278">
        <v>222.05706626166909</v>
      </c>
      <c r="AI278">
        <f>Table1[[#This Row],[SHGoalsA]]/Table1[[#This Row],[xSHGoalsA]]</f>
        <v>0.99302175545643323</v>
      </c>
      <c r="AJ278">
        <v>-223</v>
      </c>
      <c r="AK278">
        <v>-224.5670840287886</v>
      </c>
      <c r="AL278">
        <f>Table1[[#This Row],[HTGoalsF]]/Table1[[#This Row],[xHTGoalsF]]</f>
        <v>0.90966263193610308</v>
      </c>
      <c r="AM278">
        <v>158</v>
      </c>
      <c r="AN278">
        <v>173.69076672273189</v>
      </c>
      <c r="AO278">
        <f>Table1[[#This Row],[HTGoalsA]]/Table1[[#This Row],[xHTGoalsA]]</f>
        <v>0.97429479279408948</v>
      </c>
      <c r="AP278">
        <v>171</v>
      </c>
      <c r="AQ278">
        <v>175.51156104366009</v>
      </c>
      <c r="AR278">
        <v>1.0116044844892611</v>
      </c>
      <c r="AS278">
        <v>3533</v>
      </c>
      <c r="AT278">
        <v>3492.471666714428</v>
      </c>
      <c r="AU278">
        <v>1.0051489111174099</v>
      </c>
      <c r="AV278">
        <v>3537</v>
      </c>
      <c r="AW278">
        <v>3518.8815914529182</v>
      </c>
      <c r="AX278">
        <v>0.85243668671526729</v>
      </c>
      <c r="AY278">
        <v>1273</v>
      </c>
      <c r="AZ278">
        <v>1493.3660409493971</v>
      </c>
      <c r="BA278">
        <v>0.84706555623218494</v>
      </c>
      <c r="BB278">
        <v>1275</v>
      </c>
      <c r="BC278">
        <v>1505.1963695363811</v>
      </c>
      <c r="BD278">
        <v>0.8498262097927014</v>
      </c>
      <c r="BE278">
        <v>3479</v>
      </c>
      <c r="BF278">
        <v>4093.7781865407919</v>
      </c>
      <c r="BG278">
        <v>0.90683037907286834</v>
      </c>
      <c r="BH278">
        <v>3709</v>
      </c>
      <c r="BI278">
        <v>4090.0702993563509</v>
      </c>
      <c r="BJ278">
        <v>0.72803476484345286</v>
      </c>
      <c r="BK278">
        <v>397</v>
      </c>
      <c r="BL278">
        <v>545.30362995147038</v>
      </c>
      <c r="BM278">
        <v>0.92311948400867627</v>
      </c>
      <c r="BN278">
        <v>501</v>
      </c>
      <c r="BO278">
        <v>542.72497621260391</v>
      </c>
      <c r="BP278">
        <v>0.53815170005717516</v>
      </c>
      <c r="BQ278">
        <v>18</v>
      </c>
      <c r="BR278">
        <v>33.447817777194821</v>
      </c>
      <c r="BS278">
        <v>0.69689940286555407</v>
      </c>
      <c r="BT278">
        <v>23</v>
      </c>
      <c r="BU278">
        <v>33.003328608730577</v>
      </c>
    </row>
    <row r="279" spans="1:73" hidden="1" x14ac:dyDescent="0.45">
      <c r="A279" s="1">
        <v>308</v>
      </c>
      <c r="B279" s="21" t="s">
        <v>172</v>
      </c>
      <c r="C279" s="24" t="s">
        <v>357</v>
      </c>
      <c r="D279">
        <v>0.97174932265308545</v>
      </c>
      <c r="E279">
        <v>164</v>
      </c>
      <c r="F279">
        <v>168.76780479995051</v>
      </c>
      <c r="G279">
        <v>125</v>
      </c>
      <c r="H279">
        <f>(Table1[[#This Row],[xWins]]*3+Table1[[#This Row],[xDraws]])/Table1[[#This Row],[Matches]]</f>
        <v>1.3501424383996037</v>
      </c>
      <c r="I279">
        <f>Table1[[#This Row],[Wins]]*3+Table1[[#This Row],[Draws]]</f>
        <v>164</v>
      </c>
      <c r="J279">
        <f>Table1[[#This Row],[xWins]]*3+Table1[[#This Row],[xDraws]]</f>
        <v>168.76780479995045</v>
      </c>
      <c r="K279">
        <v>0.89012229602827231</v>
      </c>
      <c r="L279">
        <v>1.259203156237233</v>
      </c>
      <c r="M279">
        <v>0.88918065145323266</v>
      </c>
      <c r="N279">
        <v>39</v>
      </c>
      <c r="O279">
        <v>47</v>
      </c>
      <c r="P279">
        <v>39</v>
      </c>
      <c r="Q279">
        <v>43.814204153764138</v>
      </c>
      <c r="R279">
        <v>37.325192338658027</v>
      </c>
      <c r="S279">
        <v>43.860603507577842</v>
      </c>
      <c r="T279">
        <v>-7</v>
      </c>
      <c r="U279">
        <v>-1.378961790498465</v>
      </c>
      <c r="V279">
        <v>-16.750244450031001</v>
      </c>
      <c r="W279">
        <v>11.12920624052947</v>
      </c>
      <c r="X279">
        <v>0.89448681160737742</v>
      </c>
      <c r="Y279">
        <v>0.93049858609920089</v>
      </c>
      <c r="Z279">
        <f>Table1[[#This Row],[xGoalsF]]/Table1[[#This Row],[Matches]]</f>
        <v>1.270001955600248</v>
      </c>
      <c r="AA279">
        <f>Table1[[#This Row],[xGoalsA]]/Table1[[#This Row],[Matches]]</f>
        <v>1.2810336499242361</v>
      </c>
      <c r="AB279">
        <v>142</v>
      </c>
      <c r="AC279">
        <v>158.750244450031</v>
      </c>
      <c r="AD279">
        <v>149</v>
      </c>
      <c r="AE279">
        <v>160.1292062405295</v>
      </c>
      <c r="AF279">
        <f>Table1[[#This Row],[SHGoalsF]]/Table1[[#This Row],[xSHGoalsF]]</f>
        <v>0.88760203153910977</v>
      </c>
      <c r="AG279">
        <v>79</v>
      </c>
      <c r="AH279">
        <v>89.003852168987606</v>
      </c>
      <c r="AI279">
        <f>Table1[[#This Row],[SHGoalsA]]/Table1[[#This Row],[xSHGoalsA]]</f>
        <v>0.94593466416119143</v>
      </c>
      <c r="AJ279">
        <v>-85</v>
      </c>
      <c r="AK279">
        <v>-89.858214547379802</v>
      </c>
      <c r="AL279">
        <f>Table1[[#This Row],[HTGoalsF]]/Table1[[#This Row],[xHTGoalsF]]</f>
        <v>0.90327252693072957</v>
      </c>
      <c r="AM279">
        <v>63</v>
      </c>
      <c r="AN279">
        <v>69.746392281043398</v>
      </c>
      <c r="AO279">
        <f>Table1[[#This Row],[HTGoalsA]]/Table1[[#This Row],[xHTGoalsA]]</f>
        <v>0.91075988054170309</v>
      </c>
      <c r="AP279">
        <v>64</v>
      </c>
      <c r="AQ279">
        <v>70.270991693149668</v>
      </c>
      <c r="AR279">
        <v>0.99388234342018256</v>
      </c>
      <c r="AS279">
        <v>1393</v>
      </c>
      <c r="AT279">
        <v>1401.5743505477319</v>
      </c>
      <c r="AU279">
        <v>0.88464361994732055</v>
      </c>
      <c r="AV279">
        <v>1244</v>
      </c>
      <c r="AW279">
        <v>1406.2159856802889</v>
      </c>
      <c r="AX279">
        <v>0.83590386653411286</v>
      </c>
      <c r="AY279">
        <v>502</v>
      </c>
      <c r="AZ279">
        <v>600.54752717131214</v>
      </c>
      <c r="BA279">
        <v>0.76387252744934775</v>
      </c>
      <c r="BB279">
        <v>461</v>
      </c>
      <c r="BC279">
        <v>603.50383530525494</v>
      </c>
      <c r="BD279">
        <v>1.1748212176224031</v>
      </c>
      <c r="BE279">
        <v>1925</v>
      </c>
      <c r="BF279">
        <v>1638.547185839735</v>
      </c>
      <c r="BG279">
        <v>1.246018345735983</v>
      </c>
      <c r="BH279">
        <v>2040</v>
      </c>
      <c r="BI279">
        <v>1637.215059458083</v>
      </c>
      <c r="BJ279">
        <v>1.742209352658882</v>
      </c>
      <c r="BK279">
        <v>378</v>
      </c>
      <c r="BL279">
        <v>216.96588841238469</v>
      </c>
      <c r="BM279">
        <v>1.556384980196009</v>
      </c>
      <c r="BN279">
        <v>337</v>
      </c>
      <c r="BO279">
        <v>216.5274043942255</v>
      </c>
      <c r="BP279">
        <v>1.517754549447256</v>
      </c>
      <c r="BQ279">
        <v>20</v>
      </c>
      <c r="BR279">
        <v>13.177361258632841</v>
      </c>
      <c r="BS279">
        <v>1.507229402688536</v>
      </c>
      <c r="BT279">
        <v>20</v>
      </c>
      <c r="BU279">
        <v>13.269380204715221</v>
      </c>
    </row>
    <row r="280" spans="1:73" hidden="1" x14ac:dyDescent="0.45">
      <c r="A280" s="1">
        <v>461</v>
      </c>
      <c r="B280" s="21" t="s">
        <v>463</v>
      </c>
      <c r="C280" s="24" t="s">
        <v>466</v>
      </c>
      <c r="D280">
        <v>0.91493788877405235</v>
      </c>
      <c r="E280">
        <v>316</v>
      </c>
      <c r="F280">
        <v>345.37863594589589</v>
      </c>
      <c r="G280">
        <v>256</v>
      </c>
      <c r="H280">
        <f>(Table1[[#This Row],[xWins]]*3+Table1[[#This Row],[xDraws]])/Table1[[#This Row],[Matches]]</f>
        <v>1.3491352966636558</v>
      </c>
      <c r="I280">
        <f>Table1[[#This Row],[Wins]]*3+Table1[[#This Row],[Draws]]</f>
        <v>316</v>
      </c>
      <c r="J280">
        <f>Table1[[#This Row],[xWins]]*3+Table1[[#This Row],[xDraws]]</f>
        <v>345.37863594589589</v>
      </c>
      <c r="K280">
        <v>0.87772597414323417</v>
      </c>
      <c r="L280">
        <v>1.0751213262785511</v>
      </c>
      <c r="M280">
        <v>1.0670186824487149</v>
      </c>
      <c r="N280">
        <v>82</v>
      </c>
      <c r="O280">
        <v>70</v>
      </c>
      <c r="P280">
        <v>104</v>
      </c>
      <c r="Q280">
        <v>93.423235059258488</v>
      </c>
      <c r="R280">
        <v>65.108930768120416</v>
      </c>
      <c r="S280">
        <v>97.467834172621096</v>
      </c>
      <c r="T280">
        <v>-32</v>
      </c>
      <c r="U280">
        <v>-14.223311096627411</v>
      </c>
      <c r="V280">
        <v>-20.34230319244659</v>
      </c>
      <c r="W280">
        <v>2.5656142890740061</v>
      </c>
      <c r="X280">
        <v>0.93860638078370695</v>
      </c>
      <c r="Y280">
        <v>0.99257560884825824</v>
      </c>
      <c r="Z280">
        <f>Table1[[#This Row],[xGoalsF]]/Table1[[#This Row],[Matches]]</f>
        <v>1.2943058718454945</v>
      </c>
      <c r="AA280">
        <f>Table1[[#This Row],[xGoalsA]]/Table1[[#This Row],[Matches]]</f>
        <v>1.3498656808166953</v>
      </c>
      <c r="AB280">
        <v>311</v>
      </c>
      <c r="AC280">
        <v>331.34230319244659</v>
      </c>
      <c r="AD280">
        <v>343</v>
      </c>
      <c r="AE280">
        <v>345.56561428907401</v>
      </c>
      <c r="AF280">
        <f>Table1[[#This Row],[SHGoalsF]]/Table1[[#This Row],[xSHGoalsF]]</f>
        <v>0.96641628466351304</v>
      </c>
      <c r="AG280">
        <v>180</v>
      </c>
      <c r="AH280">
        <v>186.2551395878769</v>
      </c>
      <c r="AI280">
        <f>Table1[[#This Row],[SHGoalsA]]/Table1[[#This Row],[xSHGoalsA]]</f>
        <v>0.96634557201596816</v>
      </c>
      <c r="AJ280">
        <v>-187</v>
      </c>
      <c r="AK280">
        <v>-193.5125543234858</v>
      </c>
      <c r="AL280">
        <f>Table1[[#This Row],[HTGoalsF]]/Table1[[#This Row],[xHTGoalsF]]</f>
        <v>0.90290551379883754</v>
      </c>
      <c r="AM280">
        <v>131</v>
      </c>
      <c r="AN280">
        <v>145.0871636045697</v>
      </c>
      <c r="AO280">
        <f>Table1[[#This Row],[HTGoalsA]]/Table1[[#This Row],[xHTGoalsA]]</f>
        <v>1.0259576494896259</v>
      </c>
      <c r="AP280">
        <v>156</v>
      </c>
      <c r="AQ280">
        <v>152.0530599655882</v>
      </c>
      <c r="AR280">
        <v>0.92176080011877248</v>
      </c>
      <c r="AS280">
        <v>2666</v>
      </c>
      <c r="AT280">
        <v>2892.2904940809758</v>
      </c>
      <c r="AU280">
        <v>0.89389891892085571</v>
      </c>
      <c r="AV280">
        <v>2648</v>
      </c>
      <c r="AW280">
        <v>2962.303616159144</v>
      </c>
      <c r="AX280">
        <v>0.88936216030574833</v>
      </c>
      <c r="AY280">
        <v>1089</v>
      </c>
      <c r="AZ280">
        <v>1224.4730533910049</v>
      </c>
      <c r="BA280">
        <v>0.86347151154873913</v>
      </c>
      <c r="BB280">
        <v>1089</v>
      </c>
      <c r="BC280">
        <v>1261.1881057277139</v>
      </c>
      <c r="BD280">
        <v>1.032721949974523</v>
      </c>
      <c r="BE280">
        <v>3445</v>
      </c>
      <c r="BF280">
        <v>3335.8446579788351</v>
      </c>
      <c r="BG280">
        <v>0.9736918868238138</v>
      </c>
      <c r="BH280">
        <v>3230</v>
      </c>
      <c r="BI280">
        <v>3317.2711447111578</v>
      </c>
      <c r="BJ280">
        <v>1.094123628558233</v>
      </c>
      <c r="BK280">
        <v>489</v>
      </c>
      <c r="BL280">
        <v>446.93304050509681</v>
      </c>
      <c r="BM280">
        <v>1.122519672728622</v>
      </c>
      <c r="BN280">
        <v>499</v>
      </c>
      <c r="BO280">
        <v>444.53563899421948</v>
      </c>
      <c r="BP280">
        <v>1.275368515377894</v>
      </c>
      <c r="BQ280">
        <v>34</v>
      </c>
      <c r="BR280">
        <v>26.65896138256614</v>
      </c>
      <c r="BS280">
        <v>1.1348048846315399</v>
      </c>
      <c r="BT280">
        <v>30</v>
      </c>
      <c r="BU280">
        <v>26.436262661788511</v>
      </c>
    </row>
    <row r="281" spans="1:73" hidden="1" x14ac:dyDescent="0.45">
      <c r="A281" s="1">
        <v>550</v>
      </c>
      <c r="B281" s="21" t="s">
        <v>416</v>
      </c>
      <c r="C281" t="s">
        <v>520</v>
      </c>
      <c r="D281">
        <v>1.034506522371555</v>
      </c>
      <c r="E281">
        <v>434</v>
      </c>
      <c r="F281">
        <v>419.52369619195491</v>
      </c>
      <c r="G281">
        <v>311</v>
      </c>
      <c r="H281">
        <f>(Table1[[#This Row],[xWins]]*3+Table1[[#This Row],[xDraws]])/Table1[[#This Row],[Matches]]</f>
        <v>1.3489507916140024</v>
      </c>
      <c r="I281">
        <f>Table1[[#This Row],[Wins]]*3+Table1[[#This Row],[Draws]]</f>
        <v>434</v>
      </c>
      <c r="J281">
        <f>Table1[[#This Row],[xWins]]*3+Table1[[#This Row],[xDraws]]</f>
        <v>419.52369619195474</v>
      </c>
      <c r="K281">
        <v>1.0423726832387079</v>
      </c>
      <c r="L281">
        <v>1.003852292488371</v>
      </c>
      <c r="M281">
        <v>0.9557592896365682</v>
      </c>
      <c r="N281">
        <v>116</v>
      </c>
      <c r="O281">
        <v>86</v>
      </c>
      <c r="P281">
        <v>109</v>
      </c>
      <c r="Q281">
        <v>111.2845739966839</v>
      </c>
      <c r="R281">
        <v>85.669974201903045</v>
      </c>
      <c r="S281">
        <v>114.04545180141299</v>
      </c>
      <c r="T281">
        <v>27</v>
      </c>
      <c r="U281">
        <v>-6.7087305310731153</v>
      </c>
      <c r="V281">
        <v>-11.052399276972441</v>
      </c>
      <c r="W281">
        <v>44.761129808045553</v>
      </c>
      <c r="X281">
        <v>0.97188059582563668</v>
      </c>
      <c r="Y281">
        <v>0.8880303099264838</v>
      </c>
      <c r="Z281">
        <f>Table1[[#This Row],[xGoalsF]]/Table1[[#This Row],[Matches]]</f>
        <v>1.2638340812764386</v>
      </c>
      <c r="AA281">
        <f>Table1[[#This Row],[xGoalsA]]/Table1[[#This Row],[Matches]]</f>
        <v>1.2854055620837479</v>
      </c>
      <c r="AB281">
        <v>382</v>
      </c>
      <c r="AC281">
        <v>393.05239927697238</v>
      </c>
      <c r="AD281">
        <v>355</v>
      </c>
      <c r="AE281">
        <v>399.76112980804561</v>
      </c>
      <c r="AF281">
        <f>Table1[[#This Row],[SHGoalsF]]/Table1[[#This Row],[xSHGoalsF]]</f>
        <v>0.98769323860071223</v>
      </c>
      <c r="AG281">
        <v>218</v>
      </c>
      <c r="AH281">
        <v>220.71630287643319</v>
      </c>
      <c r="AI281">
        <f>Table1[[#This Row],[SHGoalsA]]/Table1[[#This Row],[xSHGoalsA]]</f>
        <v>0.93887886080498206</v>
      </c>
      <c r="AJ281">
        <v>-211</v>
      </c>
      <c r="AK281">
        <v>-224.73612817215999</v>
      </c>
      <c r="AL281">
        <f>Table1[[#This Row],[HTGoalsF]]/Table1[[#This Row],[xHTGoalsF]]</f>
        <v>0.95162884285620208</v>
      </c>
      <c r="AM281">
        <v>164</v>
      </c>
      <c r="AN281">
        <v>172.33609640053919</v>
      </c>
      <c r="AO281">
        <f>Table1[[#This Row],[HTGoalsA]]/Table1[[#This Row],[xHTGoalsA]]</f>
        <v>0.82273960093753584</v>
      </c>
      <c r="AP281">
        <v>144</v>
      </c>
      <c r="AQ281">
        <v>175.0250016358855</v>
      </c>
      <c r="AR281">
        <v>0.9425275468230857</v>
      </c>
      <c r="AS281">
        <v>3274</v>
      </c>
      <c r="AT281">
        <v>3473.6385276329079</v>
      </c>
      <c r="AU281">
        <v>0.9641097248282553</v>
      </c>
      <c r="AV281">
        <v>3379</v>
      </c>
      <c r="AW281">
        <v>3504.787798506989</v>
      </c>
      <c r="AX281">
        <v>0.85244866076337944</v>
      </c>
      <c r="AY281">
        <v>1264</v>
      </c>
      <c r="AZ281">
        <v>1482.7872435954921</v>
      </c>
      <c r="BA281">
        <v>0.7873255727346602</v>
      </c>
      <c r="BB281">
        <v>1179</v>
      </c>
      <c r="BC281">
        <v>1497.474540176456</v>
      </c>
      <c r="BD281">
        <v>0.86052694660506668</v>
      </c>
      <c r="BE281">
        <v>3501</v>
      </c>
      <c r="BF281">
        <v>4068.4373845724108</v>
      </c>
      <c r="BG281">
        <v>0.83626620436115073</v>
      </c>
      <c r="BH281">
        <v>3398</v>
      </c>
      <c r="BI281">
        <v>4063.299440153552</v>
      </c>
      <c r="BJ281">
        <v>0.9818093398287131</v>
      </c>
      <c r="BK281">
        <v>533</v>
      </c>
      <c r="BL281">
        <v>542.87525935838767</v>
      </c>
      <c r="BM281">
        <v>0.78704274396063656</v>
      </c>
      <c r="BN281">
        <v>425</v>
      </c>
      <c r="BO281">
        <v>539.99608440740053</v>
      </c>
      <c r="BP281">
        <v>0.63333137480347901</v>
      </c>
      <c r="BQ281">
        <v>21</v>
      </c>
      <c r="BR281">
        <v>33.157997275148801</v>
      </c>
      <c r="BS281">
        <v>0.33600824182989708</v>
      </c>
      <c r="BT281">
        <v>11</v>
      </c>
      <c r="BU281">
        <v>32.73729221668529</v>
      </c>
    </row>
    <row r="282" spans="1:73" hidden="1" x14ac:dyDescent="0.45">
      <c r="A282" s="1">
        <v>140</v>
      </c>
      <c r="B282" s="21" t="s">
        <v>209</v>
      </c>
      <c r="C282" t="s">
        <v>193</v>
      </c>
      <c r="D282">
        <v>1.1319952390897861</v>
      </c>
      <c r="E282">
        <v>280</v>
      </c>
      <c r="F282">
        <v>247.35086361771479</v>
      </c>
      <c r="G282">
        <v>184</v>
      </c>
      <c r="H282">
        <f>(Table1[[#This Row],[xWins]]*3+Table1[[#This Row],[xDraws]])/Table1[[#This Row],[Matches]]</f>
        <v>1.3442981718354063</v>
      </c>
      <c r="I282">
        <f>Table1[[#This Row],[Wins]]*3+Table1[[#This Row],[Draws]]</f>
        <v>280</v>
      </c>
      <c r="J282">
        <f>Table1[[#This Row],[xWins]]*3+Table1[[#This Row],[xDraws]]</f>
        <v>247.35086361771477</v>
      </c>
      <c r="K282">
        <v>1.2210462559769339</v>
      </c>
      <c r="L282">
        <v>0.76539260665177367</v>
      </c>
      <c r="M282">
        <v>0.95207536896050093</v>
      </c>
      <c r="N282">
        <v>81</v>
      </c>
      <c r="O282">
        <v>37</v>
      </c>
      <c r="P282">
        <v>66</v>
      </c>
      <c r="Q282">
        <v>66.336553266111565</v>
      </c>
      <c r="R282">
        <v>48.341203819380077</v>
      </c>
      <c r="S282">
        <v>69.322242914508337</v>
      </c>
      <c r="T282">
        <v>26</v>
      </c>
      <c r="U282">
        <v>-7.0748946527773171</v>
      </c>
      <c r="V282">
        <v>0.33403954726060192</v>
      </c>
      <c r="W282">
        <v>32.740855105516722</v>
      </c>
      <c r="X282">
        <v>1.0014419017218059</v>
      </c>
      <c r="Y282">
        <v>0.86286027546041011</v>
      </c>
      <c r="Z282">
        <f>Table1[[#This Row],[xGoalsF]]/Table1[[#This Row],[Matches]]</f>
        <v>1.2590541328953229</v>
      </c>
      <c r="AA282">
        <f>Table1[[#This Row],[xGoalsA]]/Table1[[#This Row],[Matches]]</f>
        <v>1.2975046473125906</v>
      </c>
      <c r="AB282">
        <v>232</v>
      </c>
      <c r="AC282">
        <v>231.6659604527394</v>
      </c>
      <c r="AD282">
        <v>206</v>
      </c>
      <c r="AE282">
        <v>238.74085510551669</v>
      </c>
      <c r="AF282">
        <f>Table1[[#This Row],[SHGoalsF]]/Table1[[#This Row],[xSHGoalsF]]</f>
        <v>0.90866008772046869</v>
      </c>
      <c r="AG282">
        <v>118</v>
      </c>
      <c r="AH282">
        <v>129.86154184016539</v>
      </c>
      <c r="AI282">
        <f>Table1[[#This Row],[SHGoalsA]]/Table1[[#This Row],[xSHGoalsA]]</f>
        <v>0.89449877090904484</v>
      </c>
      <c r="AJ282">
        <v>-120</v>
      </c>
      <c r="AK282">
        <v>-134.1533425228171</v>
      </c>
      <c r="AL282">
        <f>Table1[[#This Row],[HTGoalsF]]/Table1[[#This Row],[xHTGoalsF]]</f>
        <v>1.1197942245889876</v>
      </c>
      <c r="AM282">
        <v>114</v>
      </c>
      <c r="AN282">
        <v>101.804418612574</v>
      </c>
      <c r="AO282">
        <f>Table1[[#This Row],[HTGoalsA]]/Table1[[#This Row],[xHTGoalsA]]</f>
        <v>0.82227789796604966</v>
      </c>
      <c r="AP282">
        <v>86</v>
      </c>
      <c r="AQ282">
        <v>104.5875125826996</v>
      </c>
      <c r="AR282">
        <v>0.86652205772686142</v>
      </c>
      <c r="AS282">
        <v>1778</v>
      </c>
      <c r="AT282">
        <v>2051.8808311287648</v>
      </c>
      <c r="AU282">
        <v>0.76212618520001885</v>
      </c>
      <c r="AV282">
        <v>1588</v>
      </c>
      <c r="AW282">
        <v>2083.6444552593771</v>
      </c>
      <c r="AX282">
        <v>0.87525973574284244</v>
      </c>
      <c r="AY282">
        <v>768</v>
      </c>
      <c r="AZ282">
        <v>877.45382157696315</v>
      </c>
      <c r="BA282">
        <v>0.774185019898741</v>
      </c>
      <c r="BB282">
        <v>692</v>
      </c>
      <c r="BC282">
        <v>893.84317987773738</v>
      </c>
      <c r="BD282">
        <v>0.71067737232094108</v>
      </c>
      <c r="BE282">
        <v>1709</v>
      </c>
      <c r="BF282">
        <v>2404.7480144453189</v>
      </c>
      <c r="BG282">
        <v>0.8957115315566706</v>
      </c>
      <c r="BH282">
        <v>2150</v>
      </c>
      <c r="BI282">
        <v>2400.326359830919</v>
      </c>
      <c r="BJ282">
        <v>0.7510626704292499</v>
      </c>
      <c r="BK282">
        <v>241</v>
      </c>
      <c r="BL282">
        <v>320.87868228394689</v>
      </c>
      <c r="BM282">
        <v>1.002180471030631</v>
      </c>
      <c r="BN282">
        <v>318</v>
      </c>
      <c r="BO282">
        <v>317.30811883908717</v>
      </c>
      <c r="BP282">
        <v>0.81252805897090075</v>
      </c>
      <c r="BQ282">
        <v>16</v>
      </c>
      <c r="BR282">
        <v>19.69162765931387</v>
      </c>
      <c r="BS282">
        <v>1.4075598111549199</v>
      </c>
      <c r="BT282">
        <v>27</v>
      </c>
      <c r="BU282">
        <v>19.182133353073048</v>
      </c>
    </row>
    <row r="283" spans="1:73" hidden="1" x14ac:dyDescent="0.45">
      <c r="A283" s="1">
        <v>367</v>
      </c>
      <c r="B283" s="21" t="s">
        <v>402</v>
      </c>
      <c r="C283" t="s">
        <v>396</v>
      </c>
      <c r="D283">
        <v>0.88948844233555457</v>
      </c>
      <c r="E283">
        <v>208</v>
      </c>
      <c r="F283">
        <v>233.84227394101791</v>
      </c>
      <c r="G283">
        <v>174</v>
      </c>
      <c r="H283">
        <f>(Table1[[#This Row],[xWins]]*3+Table1[[#This Row],[xDraws]])/Table1[[#This Row],[Matches]]</f>
        <v>1.3439211146035508</v>
      </c>
      <c r="I283">
        <f>Table1[[#This Row],[Wins]]*3+Table1[[#This Row],[Draws]]</f>
        <v>208</v>
      </c>
      <c r="J283">
        <f>Table1[[#This Row],[xWins]]*3+Table1[[#This Row],[xDraws]]</f>
        <v>233.84227394101785</v>
      </c>
      <c r="K283">
        <v>0.89751008045112468</v>
      </c>
      <c r="L283">
        <v>0.85730672247263107</v>
      </c>
      <c r="M283">
        <v>1.2009716634995919</v>
      </c>
      <c r="N283">
        <v>56</v>
      </c>
      <c r="O283">
        <v>40</v>
      </c>
      <c r="P283">
        <v>78</v>
      </c>
      <c r="Q283">
        <v>62.394842375310311</v>
      </c>
      <c r="R283">
        <v>46.657746815086909</v>
      </c>
      <c r="S283">
        <v>64.947410809602772</v>
      </c>
      <c r="T283">
        <v>-51</v>
      </c>
      <c r="U283">
        <v>-5.8414159925811191</v>
      </c>
      <c r="V283">
        <v>-13.939775514496089</v>
      </c>
      <c r="W283">
        <v>-31.21880849292279</v>
      </c>
      <c r="X283">
        <v>0.9369068992577958</v>
      </c>
      <c r="Y283">
        <v>1.1376604835941539</v>
      </c>
      <c r="Z283">
        <f>Table1[[#This Row],[xGoalsF]]/Table1[[#This Row],[Matches]]</f>
        <v>1.2697688247959547</v>
      </c>
      <c r="AA283">
        <f>Table1[[#This Row],[xGoalsA]]/Table1[[#This Row],[Matches]]</f>
        <v>1.3033401810751564</v>
      </c>
      <c r="AB283">
        <v>207</v>
      </c>
      <c r="AC283">
        <v>220.93977551449609</v>
      </c>
      <c r="AD283">
        <v>258</v>
      </c>
      <c r="AE283">
        <v>226.78119150707721</v>
      </c>
      <c r="AF283">
        <f>Table1[[#This Row],[SHGoalsF]]/Table1[[#This Row],[xSHGoalsF]]</f>
        <v>0.98188596512956183</v>
      </c>
      <c r="AG283">
        <v>122</v>
      </c>
      <c r="AH283">
        <v>124.2506811714147</v>
      </c>
      <c r="AI283">
        <f>Table1[[#This Row],[SHGoalsA]]/Table1[[#This Row],[xSHGoalsA]]</f>
        <v>1.0910110296710855</v>
      </c>
      <c r="AJ283">
        <v>-139</v>
      </c>
      <c r="AK283">
        <v>-127.40476147331459</v>
      </c>
      <c r="AL283">
        <f>Table1[[#This Row],[HTGoalsF]]/Table1[[#This Row],[xHTGoalsF]]</f>
        <v>0.87910638296388421</v>
      </c>
      <c r="AM283">
        <v>85</v>
      </c>
      <c r="AN283">
        <v>96.689094343081351</v>
      </c>
      <c r="AO283">
        <f>Table1[[#This Row],[HTGoalsA]]/Table1[[#This Row],[xHTGoalsA]]</f>
        <v>1.1974670448472575</v>
      </c>
      <c r="AP283">
        <v>119</v>
      </c>
      <c r="AQ283">
        <v>99.376430033762645</v>
      </c>
      <c r="AR283">
        <v>0.91853799959693294</v>
      </c>
      <c r="AS283">
        <v>1792</v>
      </c>
      <c r="AT283">
        <v>1950.9263642727401</v>
      </c>
      <c r="AU283">
        <v>1.0289757260789969</v>
      </c>
      <c r="AV283">
        <v>2034</v>
      </c>
      <c r="AW283">
        <v>1976.7230153725179</v>
      </c>
      <c r="AX283">
        <v>0.78326590834240173</v>
      </c>
      <c r="AY283">
        <v>649</v>
      </c>
      <c r="AZ283">
        <v>828.58195803958324</v>
      </c>
      <c r="BA283">
        <v>0.8785857095359989</v>
      </c>
      <c r="BB283">
        <v>740</v>
      </c>
      <c r="BC283">
        <v>842.26273198867625</v>
      </c>
      <c r="BD283">
        <v>0.88074825995939876</v>
      </c>
      <c r="BE283">
        <v>2005</v>
      </c>
      <c r="BF283">
        <v>2276.4734160160901</v>
      </c>
      <c r="BG283">
        <v>0.90824000151197504</v>
      </c>
      <c r="BH283">
        <v>2064</v>
      </c>
      <c r="BI283">
        <v>2272.5270815687441</v>
      </c>
      <c r="BJ283">
        <v>0.97207464502299001</v>
      </c>
      <c r="BK283">
        <v>296</v>
      </c>
      <c r="BL283">
        <v>304.50336454665933</v>
      </c>
      <c r="BM283">
        <v>0.89533840186813107</v>
      </c>
      <c r="BN283">
        <v>271</v>
      </c>
      <c r="BO283">
        <v>302.67885241441252</v>
      </c>
      <c r="BP283">
        <v>0.65067044878466285</v>
      </c>
      <c r="BQ283">
        <v>12</v>
      </c>
      <c r="BR283">
        <v>18.442515750352381</v>
      </c>
      <c r="BS283">
        <v>0.65267325782641417</v>
      </c>
      <c r="BT283">
        <v>12</v>
      </c>
      <c r="BU283">
        <v>18.385922597722761</v>
      </c>
    </row>
    <row r="284" spans="1:73" hidden="1" x14ac:dyDescent="0.45">
      <c r="A284" s="1">
        <v>375</v>
      </c>
      <c r="B284" s="21" t="s">
        <v>202</v>
      </c>
      <c r="C284" t="s">
        <v>396</v>
      </c>
      <c r="D284">
        <v>0.97509284491311088</v>
      </c>
      <c r="E284">
        <v>468</v>
      </c>
      <c r="F284">
        <v>479.9542960872642</v>
      </c>
      <c r="G284">
        <v>358</v>
      </c>
      <c r="H284">
        <f>(Table1[[#This Row],[xWins]]*3+Table1[[#This Row],[xDraws]])/Table1[[#This Row],[Matches]]</f>
        <v>1.3406544583443136</v>
      </c>
      <c r="I284">
        <f>Table1[[#This Row],[Wins]]*3+Table1[[#This Row],[Draws]]</f>
        <v>468</v>
      </c>
      <c r="J284">
        <f>Table1[[#This Row],[xWins]]*3+Table1[[#This Row],[xDraws]]</f>
        <v>479.95429608726425</v>
      </c>
      <c r="K284">
        <v>0.9613657569655929</v>
      </c>
      <c r="L284">
        <v>1.0277500989951709</v>
      </c>
      <c r="M284">
        <v>1.0162964606267759</v>
      </c>
      <c r="N284">
        <v>122</v>
      </c>
      <c r="O284">
        <v>102</v>
      </c>
      <c r="P284">
        <v>134</v>
      </c>
      <c r="Q284">
        <v>126.9027933604321</v>
      </c>
      <c r="R284">
        <v>99.245916005967956</v>
      </c>
      <c r="S284">
        <v>131.8512906336</v>
      </c>
      <c r="T284">
        <v>-43</v>
      </c>
      <c r="U284">
        <v>-9.8990558854828237</v>
      </c>
      <c r="V284">
        <v>-45.005943572681758</v>
      </c>
      <c r="W284">
        <v>11.90499945816458</v>
      </c>
      <c r="X284">
        <v>0.89998811301163906</v>
      </c>
      <c r="Y284">
        <v>0.97411422038857931</v>
      </c>
      <c r="Z284">
        <f>Table1[[#This Row],[xGoalsF]]/Table1[[#This Row],[Matches]]</f>
        <v>1.2569998423817927</v>
      </c>
      <c r="AA284">
        <f>Table1[[#This Row],[xGoalsA]]/Table1[[#This Row],[Matches]]</f>
        <v>1.28465083647532</v>
      </c>
      <c r="AB284">
        <v>405</v>
      </c>
      <c r="AC284">
        <v>450.00594357268182</v>
      </c>
      <c r="AD284">
        <v>448</v>
      </c>
      <c r="AE284">
        <v>459.90499945816458</v>
      </c>
      <c r="AF284">
        <f>Table1[[#This Row],[SHGoalsF]]/Table1[[#This Row],[xSHGoalsF]]</f>
        <v>0.88636009843498553</v>
      </c>
      <c r="AG284">
        <v>224</v>
      </c>
      <c r="AH284">
        <v>252.71895744800429</v>
      </c>
      <c r="AI284">
        <f>Table1[[#This Row],[SHGoalsA]]/Table1[[#This Row],[xSHGoalsA]]</f>
        <v>0.9702716263844311</v>
      </c>
      <c r="AJ284">
        <v>-251</v>
      </c>
      <c r="AK284">
        <v>-258.69044623649683</v>
      </c>
      <c r="AL284">
        <f>Table1[[#This Row],[HTGoalsF]]/Table1[[#This Row],[xHTGoalsF]]</f>
        <v>0.9174452078943276</v>
      </c>
      <c r="AM284">
        <v>181</v>
      </c>
      <c r="AN284">
        <v>197.28698612467741</v>
      </c>
      <c r="AO284">
        <f>Table1[[#This Row],[HTGoalsA]]/Table1[[#This Row],[xHTGoalsA]]</f>
        <v>0.97905443143058912</v>
      </c>
      <c r="AP284">
        <v>197</v>
      </c>
      <c r="AQ284">
        <v>201.21455322166781</v>
      </c>
      <c r="AR284">
        <v>0.99108212785363325</v>
      </c>
      <c r="AS284">
        <v>3952</v>
      </c>
      <c r="AT284">
        <v>3987.5605552072329</v>
      </c>
      <c r="AU284">
        <v>0.9353506364008779</v>
      </c>
      <c r="AV284">
        <v>3773</v>
      </c>
      <c r="AW284">
        <v>4033.781400436174</v>
      </c>
      <c r="AX284">
        <v>0.82479671878761529</v>
      </c>
      <c r="AY284">
        <v>1404</v>
      </c>
      <c r="AZ284">
        <v>1702.237615668218</v>
      </c>
      <c r="BA284">
        <v>0.8499958685095812</v>
      </c>
      <c r="BB284">
        <v>1467</v>
      </c>
      <c r="BC284">
        <v>1725.890741765957</v>
      </c>
      <c r="BD284">
        <v>0.8753384890513457</v>
      </c>
      <c r="BE284">
        <v>4107</v>
      </c>
      <c r="BF284">
        <v>4691.8992496845312</v>
      </c>
      <c r="BG284">
        <v>0.83719942793780955</v>
      </c>
      <c r="BH284">
        <v>3921</v>
      </c>
      <c r="BI284">
        <v>4683.471905443379</v>
      </c>
      <c r="BJ284">
        <v>0.9020432881277719</v>
      </c>
      <c r="BK284">
        <v>564</v>
      </c>
      <c r="BL284">
        <v>625.24715545592642</v>
      </c>
      <c r="BM284">
        <v>0.79890429649165706</v>
      </c>
      <c r="BN284">
        <v>496</v>
      </c>
      <c r="BO284">
        <v>620.85033486258101</v>
      </c>
      <c r="BP284">
        <v>0.89106401778870947</v>
      </c>
      <c r="BQ284">
        <v>34</v>
      </c>
      <c r="BR284">
        <v>38.156629962878981</v>
      </c>
      <c r="BS284">
        <v>0.8734611003595697</v>
      </c>
      <c r="BT284">
        <v>33</v>
      </c>
      <c r="BU284">
        <v>37.780732291816079</v>
      </c>
    </row>
    <row r="285" spans="1:73" hidden="1" x14ac:dyDescent="0.45">
      <c r="A285" s="1">
        <v>324</v>
      </c>
      <c r="B285" s="21" t="s">
        <v>375</v>
      </c>
      <c r="C285" s="24" t="s">
        <v>357</v>
      </c>
      <c r="D285">
        <v>0.96091428139130852</v>
      </c>
      <c r="E285">
        <v>161</v>
      </c>
      <c r="F285">
        <v>167.54876383654951</v>
      </c>
      <c r="G285">
        <v>125</v>
      </c>
      <c r="H285">
        <f>(Table1[[#This Row],[xWins]]*3+Table1[[#This Row],[xDraws]])/Table1[[#This Row],[Matches]]</f>
        <v>1.3403901106923961</v>
      </c>
      <c r="I285">
        <f>Table1[[#This Row],[Wins]]*3+Table1[[#This Row],[Draws]]</f>
        <v>161</v>
      </c>
      <c r="J285">
        <f>Table1[[#This Row],[xWins]]*3+Table1[[#This Row],[xDraws]]</f>
        <v>167.54876383654951</v>
      </c>
      <c r="K285">
        <v>0.94113542971548281</v>
      </c>
      <c r="L285">
        <v>1.0310518958697841</v>
      </c>
      <c r="M285">
        <v>1.0318520272286951</v>
      </c>
      <c r="N285">
        <v>41</v>
      </c>
      <c r="O285">
        <v>38</v>
      </c>
      <c r="P285">
        <v>46</v>
      </c>
      <c r="Q285">
        <v>43.564399666044693</v>
      </c>
      <c r="R285">
        <v>36.85556483841544</v>
      </c>
      <c r="S285">
        <v>44.580035495539882</v>
      </c>
      <c r="T285">
        <v>-4</v>
      </c>
      <c r="U285">
        <v>-1.94339358383084</v>
      </c>
      <c r="V285">
        <v>-18.74143606211166</v>
      </c>
      <c r="W285">
        <v>16.6848296459425</v>
      </c>
      <c r="X285">
        <v>0.88193734082902842</v>
      </c>
      <c r="Y285">
        <v>0.89616425095818741</v>
      </c>
      <c r="Z285">
        <f>Table1[[#This Row],[xGoalsF]]/Table1[[#This Row],[Matches]]</f>
        <v>1.2699314884968935</v>
      </c>
      <c r="AA285">
        <f>Table1[[#This Row],[xGoalsA]]/Table1[[#This Row],[Matches]]</f>
        <v>1.28547863716754</v>
      </c>
      <c r="AB285">
        <v>140</v>
      </c>
      <c r="AC285">
        <v>158.74143606211169</v>
      </c>
      <c r="AD285">
        <v>144</v>
      </c>
      <c r="AE285">
        <v>160.6848296459425</v>
      </c>
      <c r="AF285">
        <f>Table1[[#This Row],[SHGoalsF]]/Table1[[#This Row],[xSHGoalsF]]</f>
        <v>1.0100982145225887</v>
      </c>
      <c r="AG285">
        <v>90</v>
      </c>
      <c r="AH285">
        <v>89.100246595859446</v>
      </c>
      <c r="AI285">
        <f>Table1[[#This Row],[SHGoalsA]]/Table1[[#This Row],[xSHGoalsA]]</f>
        <v>0.84486852724987316</v>
      </c>
      <c r="AJ285">
        <v>-76</v>
      </c>
      <c r="AK285">
        <v>-89.954824388342615</v>
      </c>
      <c r="AL285">
        <f>Table1[[#This Row],[HTGoalsF]]/Table1[[#This Row],[xHTGoalsF]]</f>
        <v>0.71796591045059277</v>
      </c>
      <c r="AM285">
        <v>50</v>
      </c>
      <c r="AN285">
        <v>69.641189466252214</v>
      </c>
      <c r="AO285">
        <f>Table1[[#This Row],[HTGoalsA]]/Table1[[#This Row],[xHTGoalsA]]</f>
        <v>0.96140244514817774</v>
      </c>
      <c r="AP285">
        <v>68</v>
      </c>
      <c r="AQ285">
        <v>70.730005257599885</v>
      </c>
      <c r="AR285">
        <v>1.020418501919371</v>
      </c>
      <c r="AS285">
        <v>1429</v>
      </c>
      <c r="AT285">
        <v>1400.405811254991</v>
      </c>
      <c r="AU285">
        <v>1.031637847017925</v>
      </c>
      <c r="AV285">
        <v>1454</v>
      </c>
      <c r="AW285">
        <v>1409.4093234393879</v>
      </c>
      <c r="AX285">
        <v>0.75038681758307413</v>
      </c>
      <c r="AY285">
        <v>451</v>
      </c>
      <c r="AZ285">
        <v>601.02335146641951</v>
      </c>
      <c r="BA285">
        <v>0.83824907210092192</v>
      </c>
      <c r="BB285">
        <v>508</v>
      </c>
      <c r="BC285">
        <v>606.02512654954512</v>
      </c>
      <c r="BD285">
        <v>1.073449372019933</v>
      </c>
      <c r="BE285">
        <v>1761</v>
      </c>
      <c r="BF285">
        <v>1640.505873776131</v>
      </c>
      <c r="BG285">
        <v>1.1480812617086009</v>
      </c>
      <c r="BH285">
        <v>1881</v>
      </c>
      <c r="BI285">
        <v>1638.385768269271</v>
      </c>
      <c r="BJ285">
        <v>1.31104074587327</v>
      </c>
      <c r="BK285">
        <v>285</v>
      </c>
      <c r="BL285">
        <v>217.38454803718901</v>
      </c>
      <c r="BM285">
        <v>1.681863262607187</v>
      </c>
      <c r="BN285">
        <v>363</v>
      </c>
      <c r="BO285">
        <v>215.8320525042478</v>
      </c>
      <c r="BP285">
        <v>1.2730723126203021</v>
      </c>
      <c r="BQ285">
        <v>17</v>
      </c>
      <c r="BR285">
        <v>13.3535226801137</v>
      </c>
      <c r="BS285">
        <v>1.3581251092718101</v>
      </c>
      <c r="BT285">
        <v>18</v>
      </c>
      <c r="BU285">
        <v>13.25356543157582</v>
      </c>
    </row>
    <row r="286" spans="1:73" hidden="1" x14ac:dyDescent="0.45">
      <c r="A286" s="1">
        <v>377</v>
      </c>
      <c r="B286" s="21" t="s">
        <v>410</v>
      </c>
      <c r="C286" t="s">
        <v>396</v>
      </c>
      <c r="D286">
        <v>0.97829796926568879</v>
      </c>
      <c r="E286">
        <v>169</v>
      </c>
      <c r="F286">
        <v>172.7490041984361</v>
      </c>
      <c r="G286">
        <v>129</v>
      </c>
      <c r="H286">
        <f>(Table1[[#This Row],[xWins]]*3+Table1[[#This Row],[xDraws]])/Table1[[#This Row],[Matches]]</f>
        <v>1.3391395674297375</v>
      </c>
      <c r="I286">
        <f>Table1[[#This Row],[Wins]]*3+Table1[[#This Row],[Draws]]</f>
        <v>169</v>
      </c>
      <c r="J286">
        <f>Table1[[#This Row],[xWins]]*3+Table1[[#This Row],[xDraws]]</f>
        <v>172.74900419843613</v>
      </c>
      <c r="K286">
        <v>0.94160086932035814</v>
      </c>
      <c r="L286">
        <v>1.1189349196207621</v>
      </c>
      <c r="M286">
        <v>0.96669501920632295</v>
      </c>
      <c r="N286">
        <v>43</v>
      </c>
      <c r="O286">
        <v>40</v>
      </c>
      <c r="P286">
        <v>46</v>
      </c>
      <c r="Q286">
        <v>45.666907711159133</v>
      </c>
      <c r="R286">
        <v>35.748281064958732</v>
      </c>
      <c r="S286">
        <v>47.584811223882141</v>
      </c>
      <c r="T286">
        <v>-11</v>
      </c>
      <c r="U286">
        <v>-4.0499301432278116</v>
      </c>
      <c r="V286">
        <v>-8.864899832234812</v>
      </c>
      <c r="W286">
        <v>1.9148299754626239</v>
      </c>
      <c r="X286">
        <v>0.94523272283600179</v>
      </c>
      <c r="Y286">
        <v>0.98845895827548502</v>
      </c>
      <c r="Z286">
        <f>Table1[[#This Row],[xGoalsF]]/Table1[[#This Row],[Matches]]</f>
        <v>1.2547666653661613</v>
      </c>
      <c r="AA286">
        <f>Table1[[#This Row],[xGoalsA]]/Table1[[#This Row],[Matches]]</f>
        <v>1.2861614726780046</v>
      </c>
      <c r="AB286">
        <v>153</v>
      </c>
      <c r="AC286">
        <v>161.86489983223481</v>
      </c>
      <c r="AD286">
        <v>164</v>
      </c>
      <c r="AE286">
        <v>165.9148299754626</v>
      </c>
      <c r="AF286">
        <f>Table1[[#This Row],[SHGoalsF]]/Table1[[#This Row],[xSHGoalsF]]</f>
        <v>0.9028328835133449</v>
      </c>
      <c r="AG286">
        <v>82</v>
      </c>
      <c r="AH286">
        <v>90.825225240910214</v>
      </c>
      <c r="AI286">
        <f>Table1[[#This Row],[SHGoalsA]]/Table1[[#This Row],[xSHGoalsA]]</f>
        <v>1.0076140477426689</v>
      </c>
      <c r="AJ286">
        <v>-94</v>
      </c>
      <c r="AK286">
        <v>-93.289687862714615</v>
      </c>
      <c r="AL286">
        <f>Table1[[#This Row],[HTGoalsF]]/Table1[[#This Row],[xHTGoalsF]]</f>
        <v>0.99944151501885614</v>
      </c>
      <c r="AM286">
        <v>71</v>
      </c>
      <c r="AN286">
        <v>71.039674591324598</v>
      </c>
      <c r="AO286">
        <f>Table1[[#This Row],[HTGoalsA]]/Table1[[#This Row],[xHTGoalsA]]</f>
        <v>0.96385353561618414</v>
      </c>
      <c r="AP286">
        <v>70</v>
      </c>
      <c r="AQ286">
        <v>72.625142112748009</v>
      </c>
      <c r="AR286">
        <v>0.9099139192350445</v>
      </c>
      <c r="AS286">
        <v>1307</v>
      </c>
      <c r="AT286">
        <v>1436.3996114036611</v>
      </c>
      <c r="AU286">
        <v>1.013982451314164</v>
      </c>
      <c r="AV286">
        <v>1475</v>
      </c>
      <c r="AW286">
        <v>1454.660283408592</v>
      </c>
      <c r="AX286">
        <v>0.79769555067618181</v>
      </c>
      <c r="AY286">
        <v>489</v>
      </c>
      <c r="AZ286">
        <v>613.01582989335952</v>
      </c>
      <c r="BA286">
        <v>0.84778728302663797</v>
      </c>
      <c r="BB286">
        <v>527</v>
      </c>
      <c r="BC286">
        <v>621.61819426989609</v>
      </c>
      <c r="BD286">
        <v>0.85687199341853171</v>
      </c>
      <c r="BE286">
        <v>1447</v>
      </c>
      <c r="BF286">
        <v>1688.7003089307709</v>
      </c>
      <c r="BG286">
        <v>0.89140432896361443</v>
      </c>
      <c r="BH286">
        <v>1504</v>
      </c>
      <c r="BI286">
        <v>1687.225371396408</v>
      </c>
      <c r="BJ286">
        <v>0.75486028895119861</v>
      </c>
      <c r="BK286">
        <v>170</v>
      </c>
      <c r="BL286">
        <v>225.2072370056685</v>
      </c>
      <c r="BM286">
        <v>0.84074539598264353</v>
      </c>
      <c r="BN286">
        <v>188</v>
      </c>
      <c r="BO286">
        <v>223.61109665104979</v>
      </c>
      <c r="BP286">
        <v>0.87220016123512933</v>
      </c>
      <c r="BQ286">
        <v>12</v>
      </c>
      <c r="BR286">
        <v>13.75830977032463</v>
      </c>
      <c r="BS286">
        <v>0.58842850877588693</v>
      </c>
      <c r="BT286">
        <v>8</v>
      </c>
      <c r="BU286">
        <v>13.59553434391286</v>
      </c>
    </row>
    <row r="287" spans="1:73" hidden="1" x14ac:dyDescent="0.45">
      <c r="A287" s="1">
        <v>32</v>
      </c>
      <c r="B287" s="21" t="s">
        <v>96</v>
      </c>
      <c r="C287" s="27" t="s">
        <v>64</v>
      </c>
      <c r="D287">
        <v>1.0738188932538311</v>
      </c>
      <c r="E287">
        <v>393</v>
      </c>
      <c r="F287">
        <v>365.98350286904679</v>
      </c>
      <c r="G287">
        <v>266</v>
      </c>
      <c r="H287">
        <f>(Table1[[#This Row],[xWins]]*3+Table1[[#This Row],[xDraws]])/Table1[[#This Row],[Matches]]</f>
        <v>1.3758778303347623</v>
      </c>
      <c r="I287">
        <f>Table1[[#This Row],[Wins]]*3+Table1[[#This Row],[Draws]]</f>
        <v>393</v>
      </c>
      <c r="J287">
        <f>Table1[[#This Row],[xWins]]*3+Table1[[#This Row],[xDraws]]</f>
        <v>365.98350286904679</v>
      </c>
      <c r="K287">
        <v>1.1159648161669791</v>
      </c>
      <c r="L287">
        <v>0.88774470264701399</v>
      </c>
      <c r="M287">
        <v>0.96010510664898618</v>
      </c>
      <c r="N287">
        <v>111</v>
      </c>
      <c r="O287">
        <v>60</v>
      </c>
      <c r="P287">
        <v>95</v>
      </c>
      <c r="Q287">
        <v>99.465501413613907</v>
      </c>
      <c r="R287">
        <v>67.586998628205009</v>
      </c>
      <c r="S287">
        <v>98.947499958181083</v>
      </c>
      <c r="T287">
        <v>51</v>
      </c>
      <c r="U287">
        <v>-2.751000075034483</v>
      </c>
      <c r="V287">
        <v>53.527118838944382</v>
      </c>
      <c r="W287">
        <v>0.2238812360901079</v>
      </c>
      <c r="X287">
        <v>1.1527282757559401</v>
      </c>
      <c r="Y287">
        <v>0.99936617752087809</v>
      </c>
      <c r="Z287">
        <f>Table1[[#This Row],[xGoalsF]]/Table1[[#This Row],[Matches]]</f>
        <v>1.3175672224099835</v>
      </c>
      <c r="AA287">
        <f>Table1[[#This Row],[xGoalsA]]/Table1[[#This Row],[Matches]]</f>
        <v>1.3279093279552259</v>
      </c>
      <c r="AB287">
        <v>404</v>
      </c>
      <c r="AC287">
        <v>350.47288116105562</v>
      </c>
      <c r="AD287">
        <v>353</v>
      </c>
      <c r="AE287">
        <v>353.22388123609011</v>
      </c>
      <c r="AF287">
        <f>Table1[[#This Row],[SHGoalsF]]/Table1[[#This Row],[xSHGoalsF]]</f>
        <v>1.2178950920766787</v>
      </c>
      <c r="AG287">
        <v>240</v>
      </c>
      <c r="AH287">
        <v>197.06130812200499</v>
      </c>
      <c r="AI287">
        <f>Table1[[#This Row],[SHGoalsA]]/Table1[[#This Row],[xSHGoalsA]]</f>
        <v>0.92363331697039996</v>
      </c>
      <c r="AJ287">
        <v>-183</v>
      </c>
      <c r="AK287">
        <v>-198.13057480457331</v>
      </c>
      <c r="AL287">
        <f>Table1[[#This Row],[HTGoalsF]]/Table1[[#This Row],[xHTGoalsF]]</f>
        <v>1.0690197405006339</v>
      </c>
      <c r="AM287">
        <v>164</v>
      </c>
      <c r="AN287">
        <v>153.41157303905069</v>
      </c>
      <c r="AO287">
        <f>Table1[[#This Row],[HTGoalsA]]/Table1[[#This Row],[xHTGoalsA]]</f>
        <v>1.0961143579401686</v>
      </c>
      <c r="AP287">
        <v>170</v>
      </c>
      <c r="AQ287">
        <v>155.09330643151691</v>
      </c>
      <c r="AR287">
        <v>1.1091146732069761</v>
      </c>
      <c r="AS287">
        <v>3370</v>
      </c>
      <c r="AT287">
        <v>3038.45948611944</v>
      </c>
      <c r="AU287">
        <v>1.0765465424310079</v>
      </c>
      <c r="AV287">
        <v>3287</v>
      </c>
      <c r="AW287">
        <v>3053.2818326437109</v>
      </c>
      <c r="AX287">
        <v>0.90807464912690816</v>
      </c>
      <c r="AY287">
        <v>1170</v>
      </c>
      <c r="AZ287">
        <v>1288.4403293549999</v>
      </c>
      <c r="BA287">
        <v>0.84071810472008424</v>
      </c>
      <c r="BB287">
        <v>1090</v>
      </c>
      <c r="BC287">
        <v>1296.510678050538</v>
      </c>
      <c r="BD287">
        <v>0.82794243306291659</v>
      </c>
      <c r="BE287">
        <v>2863</v>
      </c>
      <c r="BF287">
        <v>3457.9698849454139</v>
      </c>
      <c r="BG287">
        <v>0.79984397160838872</v>
      </c>
      <c r="BH287">
        <v>2763</v>
      </c>
      <c r="BI287">
        <v>3454.423735224188</v>
      </c>
      <c r="BJ287">
        <v>0.82088567902060794</v>
      </c>
      <c r="BK287">
        <v>378</v>
      </c>
      <c r="BL287">
        <v>460.47824887259418</v>
      </c>
      <c r="BM287">
        <v>0.91481416029357199</v>
      </c>
      <c r="BN287">
        <v>424</v>
      </c>
      <c r="BO287">
        <v>463.4821129834005</v>
      </c>
      <c r="BP287">
        <v>0.77059784319140645</v>
      </c>
      <c r="BQ287">
        <v>21</v>
      </c>
      <c r="BR287">
        <v>27.251568617203969</v>
      </c>
      <c r="BS287">
        <v>0.68758256413611507</v>
      </c>
      <c r="BT287">
        <v>19</v>
      </c>
      <c r="BU287">
        <v>27.633045093096229</v>
      </c>
    </row>
    <row r="288" spans="1:73" hidden="1" x14ac:dyDescent="0.45">
      <c r="A288" s="1">
        <v>412</v>
      </c>
      <c r="B288" s="21" t="s">
        <v>434</v>
      </c>
      <c r="C288" t="s">
        <v>396</v>
      </c>
      <c r="D288">
        <v>0.91926575585991688</v>
      </c>
      <c r="E288">
        <v>225</v>
      </c>
      <c r="F288">
        <v>244.76055870212011</v>
      </c>
      <c r="G288">
        <v>183</v>
      </c>
      <c r="H288">
        <f>(Table1[[#This Row],[xWins]]*3+Table1[[#This Row],[xDraws]])/Table1[[#This Row],[Matches]]</f>
        <v>1.337489391814864</v>
      </c>
      <c r="I288">
        <f>Table1[[#This Row],[Wins]]*3+Table1[[#This Row],[Draws]]</f>
        <v>225</v>
      </c>
      <c r="J288">
        <f>Table1[[#This Row],[xWins]]*3+Table1[[#This Row],[xDraws]]</f>
        <v>244.76055870212011</v>
      </c>
      <c r="K288">
        <v>0.92155312255926825</v>
      </c>
      <c r="L288">
        <v>0.91022872125034759</v>
      </c>
      <c r="M288">
        <v>1.139444684643768</v>
      </c>
      <c r="N288">
        <v>60</v>
      </c>
      <c r="O288">
        <v>45</v>
      </c>
      <c r="P288">
        <v>78</v>
      </c>
      <c r="Q288">
        <v>65.107478376691404</v>
      </c>
      <c r="R288">
        <v>49.438123572045903</v>
      </c>
      <c r="S288">
        <v>68.4543980512627</v>
      </c>
      <c r="T288">
        <v>-63</v>
      </c>
      <c r="U288">
        <v>-7.7566975236467783</v>
      </c>
      <c r="V288">
        <v>-3.7979679258763781</v>
      </c>
      <c r="W288">
        <v>-51.445334550476836</v>
      </c>
      <c r="X288">
        <v>0.98347257828188694</v>
      </c>
      <c r="Y288">
        <v>1.2165620887854469</v>
      </c>
      <c r="Z288">
        <f>Table1[[#This Row],[xGoalsF]]/Table1[[#This Row],[Matches]]</f>
        <v>1.2557266006878491</v>
      </c>
      <c r="AA288">
        <f>Table1[[#This Row],[xGoalsA]]/Table1[[#This Row],[Matches]]</f>
        <v>1.2981129259536788</v>
      </c>
      <c r="AB288">
        <v>226</v>
      </c>
      <c r="AC288">
        <v>229.79796792587641</v>
      </c>
      <c r="AD288">
        <v>289</v>
      </c>
      <c r="AE288">
        <v>237.55466544952321</v>
      </c>
      <c r="AF288">
        <f>Table1[[#This Row],[SHGoalsF]]/Table1[[#This Row],[xSHGoalsF]]</f>
        <v>1.0230352982076292</v>
      </c>
      <c r="AG288">
        <v>132</v>
      </c>
      <c r="AH288">
        <v>129.02780601145011</v>
      </c>
      <c r="AI288">
        <f>Table1[[#This Row],[SHGoalsA]]/Table1[[#This Row],[xSHGoalsA]]</f>
        <v>1.279701757203805</v>
      </c>
      <c r="AJ288">
        <v>-171</v>
      </c>
      <c r="AK288">
        <v>-133.62488489008661</v>
      </c>
      <c r="AL288">
        <f>Table1[[#This Row],[HTGoalsF]]/Table1[[#This Row],[xHTGoalsF]]</f>
        <v>0.93281580791568541</v>
      </c>
      <c r="AM288">
        <v>94</v>
      </c>
      <c r="AN288">
        <v>100.7701619144263</v>
      </c>
      <c r="AO288">
        <f>Table1[[#This Row],[HTGoalsA]]/Table1[[#This Row],[xHTGoalsA]]</f>
        <v>1.1353819796869171</v>
      </c>
      <c r="AP288">
        <v>118</v>
      </c>
      <c r="AQ288">
        <v>103.92978055943659</v>
      </c>
      <c r="AR288">
        <v>0.94813734469028088</v>
      </c>
      <c r="AS288">
        <v>1931</v>
      </c>
      <c r="AT288">
        <v>2036.62476835651</v>
      </c>
      <c r="AU288">
        <v>1.005114182267387</v>
      </c>
      <c r="AV288">
        <v>2084</v>
      </c>
      <c r="AW288">
        <v>2073.396273544573</v>
      </c>
      <c r="AX288">
        <v>0.78054815124865096</v>
      </c>
      <c r="AY288">
        <v>678</v>
      </c>
      <c r="AZ288">
        <v>868.62033932870941</v>
      </c>
      <c r="BA288">
        <v>0.96057413094282673</v>
      </c>
      <c r="BB288">
        <v>852</v>
      </c>
      <c r="BC288">
        <v>886.96954514457036</v>
      </c>
      <c r="BD288">
        <v>0.8185706265111713</v>
      </c>
      <c r="BE288">
        <v>1963</v>
      </c>
      <c r="BF288">
        <v>2398.0826289436991</v>
      </c>
      <c r="BG288">
        <v>0.88287875414895223</v>
      </c>
      <c r="BH288">
        <v>2112</v>
      </c>
      <c r="BI288">
        <v>2392.1744521260512</v>
      </c>
      <c r="BJ288">
        <v>0.9547791046080043</v>
      </c>
      <c r="BK288">
        <v>306</v>
      </c>
      <c r="BL288">
        <v>320.49297949983088</v>
      </c>
      <c r="BM288">
        <v>0.82464514157123792</v>
      </c>
      <c r="BN288">
        <v>262</v>
      </c>
      <c r="BO288">
        <v>317.71241567105852</v>
      </c>
      <c r="BP288">
        <v>0.97712261529675171</v>
      </c>
      <c r="BQ288">
        <v>19</v>
      </c>
      <c r="BR288">
        <v>19.444847251058359</v>
      </c>
      <c r="BS288">
        <v>0.62506389065808432</v>
      </c>
      <c r="BT288">
        <v>12</v>
      </c>
      <c r="BU288">
        <v>19.198037479602402</v>
      </c>
    </row>
    <row r="289" spans="1:73" hidden="1" x14ac:dyDescent="0.45">
      <c r="A289" s="1">
        <v>542</v>
      </c>
      <c r="B289" s="21" t="s">
        <v>411</v>
      </c>
      <c r="C289" t="s">
        <v>520</v>
      </c>
      <c r="D289">
        <v>1.000859873003328</v>
      </c>
      <c r="E289">
        <v>293</v>
      </c>
      <c r="F289">
        <v>292.74827366270671</v>
      </c>
      <c r="G289">
        <v>219</v>
      </c>
      <c r="H289">
        <f>(Table1[[#This Row],[xWins]]*3+Table1[[#This Row],[xDraws]])/Table1[[#This Row],[Matches]]</f>
        <v>1.3367501080488891</v>
      </c>
      <c r="I289">
        <f>Table1[[#This Row],[Wins]]*3+Table1[[#This Row],[Draws]]</f>
        <v>293</v>
      </c>
      <c r="J289">
        <f>Table1[[#This Row],[xWins]]*3+Table1[[#This Row],[xDraws]]</f>
        <v>292.74827366270671</v>
      </c>
      <c r="K289">
        <v>0.97820059571959017</v>
      </c>
      <c r="L289">
        <v>1.0893748955136431</v>
      </c>
      <c r="M289">
        <v>0.95542480237948291</v>
      </c>
      <c r="N289">
        <v>76</v>
      </c>
      <c r="O289">
        <v>65</v>
      </c>
      <c r="P289">
        <v>78</v>
      </c>
      <c r="Q289">
        <v>77.693675849882709</v>
      </c>
      <c r="R289">
        <v>59.667246113058582</v>
      </c>
      <c r="S289">
        <v>81.639078037058709</v>
      </c>
      <c r="T289">
        <v>4</v>
      </c>
      <c r="U289">
        <v>-8.9491583758799607</v>
      </c>
      <c r="V289">
        <v>-22.055511213632489</v>
      </c>
      <c r="W289">
        <v>35.004669589512453</v>
      </c>
      <c r="X289">
        <v>0.92010479661619837</v>
      </c>
      <c r="Y289">
        <v>0.87717861030161681</v>
      </c>
      <c r="Z289">
        <f>Table1[[#This Row],[xGoalsF]]/Table1[[#This Row],[Matches]]</f>
        <v>1.2605274484640754</v>
      </c>
      <c r="AA289">
        <f>Table1[[#This Row],[xGoalsA]]/Table1[[#This Row],[Matches]]</f>
        <v>1.3013911853402391</v>
      </c>
      <c r="AB289">
        <v>254</v>
      </c>
      <c r="AC289">
        <v>276.05551121363249</v>
      </c>
      <c r="AD289">
        <v>250</v>
      </c>
      <c r="AE289">
        <v>285.00466958951239</v>
      </c>
      <c r="AF289">
        <f>Table1[[#This Row],[SHGoalsF]]/Table1[[#This Row],[xSHGoalsF]]</f>
        <v>0.8761154539929229</v>
      </c>
      <c r="AG289">
        <v>136</v>
      </c>
      <c r="AH289">
        <v>155.2306826459639</v>
      </c>
      <c r="AI289">
        <f>Table1[[#This Row],[SHGoalsA]]/Table1[[#This Row],[xSHGoalsA]]</f>
        <v>0.89840414395079271</v>
      </c>
      <c r="AJ289">
        <v>-144</v>
      </c>
      <c r="AK289">
        <v>-160.28421169870199</v>
      </c>
      <c r="AL289">
        <f>Table1[[#This Row],[HTGoalsF]]/Table1[[#This Row],[xHTGoalsF]]</f>
        <v>0.97662046285390303</v>
      </c>
      <c r="AM289">
        <v>118</v>
      </c>
      <c r="AN289">
        <v>120.8248285676686</v>
      </c>
      <c r="AO289">
        <f>Table1[[#This Row],[HTGoalsA]]/Table1[[#This Row],[xHTGoalsA]]</f>
        <v>0.84990066419416388</v>
      </c>
      <c r="AP289">
        <v>106</v>
      </c>
      <c r="AQ289">
        <v>124.72045789081039</v>
      </c>
      <c r="AR289">
        <v>0.98885164993860641</v>
      </c>
      <c r="AS289">
        <v>2416</v>
      </c>
      <c r="AT289">
        <v>2443.2380733247492</v>
      </c>
      <c r="AU289">
        <v>1.0180856037238311</v>
      </c>
      <c r="AV289">
        <v>2533</v>
      </c>
      <c r="AW289">
        <v>2488.0029643235271</v>
      </c>
      <c r="AX289">
        <v>0.81767667309113479</v>
      </c>
      <c r="AY289">
        <v>849</v>
      </c>
      <c r="AZ289">
        <v>1038.307717389627</v>
      </c>
      <c r="BA289">
        <v>0.80383746809155965</v>
      </c>
      <c r="BB289">
        <v>853</v>
      </c>
      <c r="BC289">
        <v>1061.1597914503291</v>
      </c>
      <c r="BD289">
        <v>0.90486969250918992</v>
      </c>
      <c r="BE289">
        <v>2599</v>
      </c>
      <c r="BF289">
        <v>2872.2367668133661</v>
      </c>
      <c r="BG289">
        <v>0.89503713235626448</v>
      </c>
      <c r="BH289">
        <v>2562</v>
      </c>
      <c r="BI289">
        <v>2862.451073125098</v>
      </c>
      <c r="BJ289">
        <v>0.76319606118817351</v>
      </c>
      <c r="BK289">
        <v>293</v>
      </c>
      <c r="BL289">
        <v>383.91183458657548</v>
      </c>
      <c r="BM289">
        <v>0.82369422641247114</v>
      </c>
      <c r="BN289">
        <v>313</v>
      </c>
      <c r="BO289">
        <v>379.99537930870832</v>
      </c>
      <c r="BP289">
        <v>0.64353772400981268</v>
      </c>
      <c r="BQ289">
        <v>15</v>
      </c>
      <c r="BR289">
        <v>23.308656882671389</v>
      </c>
      <c r="BS289">
        <v>0.60756355359323289</v>
      </c>
      <c r="BT289">
        <v>14</v>
      </c>
      <c r="BU289">
        <v>23.04285686197213</v>
      </c>
    </row>
    <row r="290" spans="1:73" hidden="1" x14ac:dyDescent="0.45">
      <c r="A290" s="1">
        <v>580</v>
      </c>
      <c r="B290" s="21" t="s">
        <v>531</v>
      </c>
      <c r="C290" s="24" t="s">
        <v>530</v>
      </c>
      <c r="D290">
        <v>0.99458571075930347</v>
      </c>
      <c r="E290">
        <v>550</v>
      </c>
      <c r="F290">
        <v>552.99406984251732</v>
      </c>
      <c r="G290">
        <v>414</v>
      </c>
      <c r="H290">
        <f>(Table1[[#This Row],[xWins]]*3+Table1[[#This Row],[xDraws]])/Table1[[#This Row],[Matches]]</f>
        <v>1.3357344682186405</v>
      </c>
      <c r="I290">
        <f>Table1[[#This Row],[Wins]]*3+Table1[[#This Row],[Draws]]</f>
        <v>550</v>
      </c>
      <c r="J290">
        <f>Table1[[#This Row],[xWins]]*3+Table1[[#This Row],[xDraws]]</f>
        <v>552.99406984251721</v>
      </c>
      <c r="K290">
        <v>0.97793524380589436</v>
      </c>
      <c r="L290">
        <v>1.0584813863963329</v>
      </c>
      <c r="M290">
        <v>0.97746084673164246</v>
      </c>
      <c r="N290">
        <v>143</v>
      </c>
      <c r="O290">
        <v>121</v>
      </c>
      <c r="P290">
        <v>150</v>
      </c>
      <c r="Q290">
        <v>146.2264509902287</v>
      </c>
      <c r="R290">
        <v>114.3147168718311</v>
      </c>
      <c r="S290">
        <v>153.45883213794019</v>
      </c>
      <c r="T290">
        <v>-12</v>
      </c>
      <c r="U290">
        <v>-15.86673642475637</v>
      </c>
      <c r="V290">
        <v>-20.320107560858791</v>
      </c>
      <c r="W290">
        <v>24.186843985615159</v>
      </c>
      <c r="X290">
        <v>0.96109644781674197</v>
      </c>
      <c r="Y290">
        <v>0.95505864876499724</v>
      </c>
      <c r="Z290">
        <f>Table1[[#This Row],[xGoalsF]]/Table1[[#This Row],[Matches]]</f>
        <v>1.2616427718861323</v>
      </c>
      <c r="AA290">
        <f>Table1[[#This Row],[xGoalsA]]/Table1[[#This Row],[Matches]]</f>
        <v>1.2999682221874762</v>
      </c>
      <c r="AB290">
        <v>502</v>
      </c>
      <c r="AC290">
        <v>522.32010756085879</v>
      </c>
      <c r="AD290">
        <v>514</v>
      </c>
      <c r="AE290">
        <v>538.18684398561516</v>
      </c>
      <c r="AF290">
        <f>Table1[[#This Row],[SHGoalsF]]/Table1[[#This Row],[xSHGoalsF]]</f>
        <v>0.96534843836078577</v>
      </c>
      <c r="AG290">
        <v>283</v>
      </c>
      <c r="AH290">
        <v>293.1583962372689</v>
      </c>
      <c r="AI290">
        <f>Table1[[#This Row],[SHGoalsA]]/Table1[[#This Row],[xSHGoalsA]]</f>
        <v>0.9770140117911329</v>
      </c>
      <c r="AJ290">
        <v>-295</v>
      </c>
      <c r="AK290">
        <v>-301.94039843828301</v>
      </c>
      <c r="AL290">
        <f>Table1[[#This Row],[HTGoalsF]]/Table1[[#This Row],[xHTGoalsF]]</f>
        <v>0.95565702810954756</v>
      </c>
      <c r="AM290">
        <v>219</v>
      </c>
      <c r="AN290">
        <v>229.16171132358991</v>
      </c>
      <c r="AO290">
        <f>Table1[[#This Row],[HTGoalsA]]/Table1[[#This Row],[xHTGoalsA]]</f>
        <v>0.92699807395037925</v>
      </c>
      <c r="AP290">
        <v>219</v>
      </c>
      <c r="AQ290">
        <v>236.24644554733209</v>
      </c>
      <c r="AR290">
        <v>1.077734520700784</v>
      </c>
      <c r="AS290">
        <v>4980</v>
      </c>
      <c r="AT290">
        <v>4620.8040146675576</v>
      </c>
      <c r="AU290">
        <v>1.027001385908535</v>
      </c>
      <c r="AV290">
        <v>4828</v>
      </c>
      <c r="AW290">
        <v>4701.0647368590653</v>
      </c>
      <c r="AX290">
        <v>0.84195214253886175</v>
      </c>
      <c r="AY290">
        <v>1657</v>
      </c>
      <c r="AZ290">
        <v>1968.0453511329099</v>
      </c>
      <c r="BA290">
        <v>0.85268552775006368</v>
      </c>
      <c r="BB290">
        <v>1712</v>
      </c>
      <c r="BC290">
        <v>2007.774196094736</v>
      </c>
      <c r="BD290">
        <v>0.96382373690591128</v>
      </c>
      <c r="BE290">
        <v>5221</v>
      </c>
      <c r="BF290">
        <v>5416.9655716931939</v>
      </c>
      <c r="BG290">
        <v>0.84368375969793952</v>
      </c>
      <c r="BH290">
        <v>4562</v>
      </c>
      <c r="BI290">
        <v>5407.2393210855607</v>
      </c>
      <c r="BJ290">
        <v>0.98878115784658172</v>
      </c>
      <c r="BK290">
        <v>715</v>
      </c>
      <c r="BL290">
        <v>723.11248482643384</v>
      </c>
      <c r="BM290">
        <v>0.83111439981900237</v>
      </c>
      <c r="BN290">
        <v>595</v>
      </c>
      <c r="BO290">
        <v>715.9062580669729</v>
      </c>
      <c r="BP290">
        <v>0.95519756469990102</v>
      </c>
      <c r="BQ290">
        <v>42</v>
      </c>
      <c r="BR290">
        <v>43.969961348462327</v>
      </c>
      <c r="BS290">
        <v>0.85326313479975513</v>
      </c>
      <c r="BT290">
        <v>37</v>
      </c>
      <c r="BU290">
        <v>43.362942205024723</v>
      </c>
    </row>
    <row r="291" spans="1:73" hidden="1" x14ac:dyDescent="0.45">
      <c r="A291" s="1">
        <v>540</v>
      </c>
      <c r="B291" s="21" t="s">
        <v>410</v>
      </c>
      <c r="C291" t="s">
        <v>520</v>
      </c>
      <c r="D291">
        <v>1.0313676559012801</v>
      </c>
      <c r="E291">
        <v>380</v>
      </c>
      <c r="F291">
        <v>368.44281263399699</v>
      </c>
      <c r="G291">
        <v>276</v>
      </c>
      <c r="H291">
        <f>(Table1[[#This Row],[xWins]]*3+Table1[[#This Row],[xDraws]])/Table1[[#This Row],[Matches]]</f>
        <v>1.3349377269347718</v>
      </c>
      <c r="I291">
        <f>Table1[[#This Row],[Wins]]*3+Table1[[#This Row],[Draws]]</f>
        <v>380</v>
      </c>
      <c r="J291">
        <f>Table1[[#This Row],[xWins]]*3+Table1[[#This Row],[xDraws]]</f>
        <v>368.44281263399699</v>
      </c>
      <c r="K291">
        <v>1.051790790293337</v>
      </c>
      <c r="L291">
        <v>0.95100130060189436</v>
      </c>
      <c r="M291">
        <v>0.98633035530571433</v>
      </c>
      <c r="N291">
        <v>103</v>
      </c>
      <c r="O291">
        <v>71</v>
      </c>
      <c r="P291">
        <v>102</v>
      </c>
      <c r="Q291">
        <v>97.928220089542776</v>
      </c>
      <c r="R291">
        <v>74.658152365368665</v>
      </c>
      <c r="S291">
        <v>103.4136275450886</v>
      </c>
      <c r="T291">
        <v>-13</v>
      </c>
      <c r="U291">
        <v>-9.6593835849123479</v>
      </c>
      <c r="V291">
        <v>21.18234548201394</v>
      </c>
      <c r="W291">
        <v>-24.522961897101599</v>
      </c>
      <c r="X291">
        <v>1.06090071969282</v>
      </c>
      <c r="Y291">
        <v>1.0686001037360131</v>
      </c>
      <c r="Z291">
        <f>Table1[[#This Row],[xGoalsF]]/Table1[[#This Row],[Matches]]</f>
        <v>1.2602088931811091</v>
      </c>
      <c r="AA291">
        <f>Table1[[#This Row],[xGoalsA]]/Table1[[#This Row],[Matches]]</f>
        <v>1.2952066597931102</v>
      </c>
      <c r="AB291">
        <v>369</v>
      </c>
      <c r="AC291">
        <v>347.81765451798611</v>
      </c>
      <c r="AD291">
        <v>382</v>
      </c>
      <c r="AE291">
        <v>357.4770381028984</v>
      </c>
      <c r="AF291">
        <f>Table1[[#This Row],[SHGoalsF]]/Table1[[#This Row],[xSHGoalsF]]</f>
        <v>1.0802852692473768</v>
      </c>
      <c r="AG291">
        <v>211</v>
      </c>
      <c r="AH291">
        <v>195.31877922116021</v>
      </c>
      <c r="AI291">
        <f>Table1[[#This Row],[SHGoalsA]]/Table1[[#This Row],[xSHGoalsA]]</f>
        <v>1.0702304187748659</v>
      </c>
      <c r="AJ291">
        <v>-215</v>
      </c>
      <c r="AK291">
        <v>-200.89131856868619</v>
      </c>
      <c r="AL291">
        <f>Table1[[#This Row],[HTGoalsF]]/Table1[[#This Row],[xHTGoalsF]]</f>
        <v>1.0360732149169412</v>
      </c>
      <c r="AM291">
        <v>158</v>
      </c>
      <c r="AN291">
        <v>152.49887529682579</v>
      </c>
      <c r="AO291">
        <f>Table1[[#This Row],[HTGoalsA]]/Table1[[#This Row],[xHTGoalsA]]</f>
        <v>1.0665084944959646</v>
      </c>
      <c r="AP291">
        <v>167</v>
      </c>
      <c r="AQ291">
        <v>156.58571953421219</v>
      </c>
      <c r="AR291">
        <v>0.97879755727511042</v>
      </c>
      <c r="AS291">
        <v>3013</v>
      </c>
      <c r="AT291">
        <v>3078.2667749886268</v>
      </c>
      <c r="AU291">
        <v>1.034947114991615</v>
      </c>
      <c r="AV291">
        <v>3239</v>
      </c>
      <c r="AW291">
        <v>3129.6285124928741</v>
      </c>
      <c r="AX291">
        <v>0.98568378373844212</v>
      </c>
      <c r="AY291">
        <v>1292</v>
      </c>
      <c r="AZ291">
        <v>1310.765198043312</v>
      </c>
      <c r="BA291">
        <v>0.98653324444839763</v>
      </c>
      <c r="BB291">
        <v>1318</v>
      </c>
      <c r="BC291">
        <v>1335.991470552962</v>
      </c>
      <c r="BD291">
        <v>0.87865606054354584</v>
      </c>
      <c r="BE291">
        <v>3173</v>
      </c>
      <c r="BF291">
        <v>3611.196852198515</v>
      </c>
      <c r="BG291">
        <v>0.87877126722981891</v>
      </c>
      <c r="BH291">
        <v>3166</v>
      </c>
      <c r="BI291">
        <v>3602.7577574085822</v>
      </c>
      <c r="BJ291">
        <v>0.88816871886160886</v>
      </c>
      <c r="BK291">
        <v>429</v>
      </c>
      <c r="BL291">
        <v>483.01633562355312</v>
      </c>
      <c r="BM291">
        <v>0.90461136378305007</v>
      </c>
      <c r="BN291">
        <v>433</v>
      </c>
      <c r="BO291">
        <v>478.65859012560998</v>
      </c>
      <c r="BP291">
        <v>0.54408603842285075</v>
      </c>
      <c r="BQ291">
        <v>16</v>
      </c>
      <c r="BR291">
        <v>29.40711371013931</v>
      </c>
      <c r="BS291">
        <v>0.62615076765640443</v>
      </c>
      <c r="BT291">
        <v>18</v>
      </c>
      <c r="BU291">
        <v>28.74707008245236</v>
      </c>
    </row>
    <row r="292" spans="1:73" hidden="1" x14ac:dyDescent="0.45">
      <c r="A292" s="1">
        <v>189</v>
      </c>
      <c r="B292" s="21" t="s">
        <v>260</v>
      </c>
      <c r="C292" s="28" t="s">
        <v>258</v>
      </c>
      <c r="D292">
        <v>0.97156277347380715</v>
      </c>
      <c r="E292">
        <v>443</v>
      </c>
      <c r="F292">
        <v>455.96642038482042</v>
      </c>
      <c r="G292">
        <v>342</v>
      </c>
      <c r="H292">
        <f>(Table1[[#This Row],[xWins]]*3+Table1[[#This Row],[xDraws]])/Table1[[#This Row],[Matches]]</f>
        <v>1.333235147324036</v>
      </c>
      <c r="I292">
        <f>Table1[[#This Row],[Wins]]*3+Table1[[#This Row],[Draws]]</f>
        <v>443</v>
      </c>
      <c r="J292">
        <f>Table1[[#This Row],[xWins]]*3+Table1[[#This Row],[xDraws]]</f>
        <v>455.96642038482031</v>
      </c>
      <c r="K292">
        <v>0.8936153548860073</v>
      </c>
      <c r="L292">
        <v>1.2883568464373689</v>
      </c>
      <c r="M292">
        <v>0.90009405648060226</v>
      </c>
      <c r="N292">
        <v>109</v>
      </c>
      <c r="O292">
        <v>116</v>
      </c>
      <c r="P292">
        <v>117</v>
      </c>
      <c r="Q292">
        <v>121.97641793420659</v>
      </c>
      <c r="R292">
        <v>90.037166582200555</v>
      </c>
      <c r="S292">
        <v>129.98641548359279</v>
      </c>
      <c r="T292">
        <v>-12</v>
      </c>
      <c r="U292">
        <v>-19.150637573344682</v>
      </c>
      <c r="V292">
        <v>36.601417357239143</v>
      </c>
      <c r="W292">
        <v>-29.450779783894461</v>
      </c>
      <c r="X292">
        <v>1.08310975284616</v>
      </c>
      <c r="Y292">
        <v>1.064086236007636</v>
      </c>
      <c r="Z292">
        <f>Table1[[#This Row],[xGoalsF]]/Table1[[#This Row],[Matches]]</f>
        <v>1.2877151539262015</v>
      </c>
      <c r="AA292">
        <f>Table1[[#This Row],[xGoalsA]]/Table1[[#This Row],[Matches]]</f>
        <v>1.3437111702225306</v>
      </c>
      <c r="AB292">
        <v>477</v>
      </c>
      <c r="AC292">
        <v>440.39858264276091</v>
      </c>
      <c r="AD292">
        <v>489</v>
      </c>
      <c r="AE292">
        <v>459.54922021610548</v>
      </c>
      <c r="AF292">
        <f>Table1[[#This Row],[SHGoalsF]]/Table1[[#This Row],[xSHGoalsF]]</f>
        <v>1.1656717675950099</v>
      </c>
      <c r="AG292">
        <v>288</v>
      </c>
      <c r="AH292">
        <v>247.067835051196</v>
      </c>
      <c r="AI292">
        <f>Table1[[#This Row],[SHGoalsA]]/Table1[[#This Row],[xSHGoalsA]]</f>
        <v>1.125097221456435</v>
      </c>
      <c r="AJ292">
        <v>-290</v>
      </c>
      <c r="AK292">
        <v>-257.75550278632443</v>
      </c>
      <c r="AL292">
        <f>Table1[[#This Row],[HTGoalsF]]/Table1[[#This Row],[xHTGoalsF]]</f>
        <v>0.97759928182394429</v>
      </c>
      <c r="AM292">
        <v>189</v>
      </c>
      <c r="AN292">
        <v>193.3307475915648</v>
      </c>
      <c r="AO292">
        <f>Table1[[#This Row],[HTGoalsA]]/Table1[[#This Row],[xHTGoalsA]]</f>
        <v>0.98615557775849361</v>
      </c>
      <c r="AP292">
        <v>199</v>
      </c>
      <c r="AQ292">
        <v>201.79371742978111</v>
      </c>
      <c r="AR292">
        <v>1.054855106965028</v>
      </c>
      <c r="AS292">
        <v>4068</v>
      </c>
      <c r="AT292">
        <v>3856.4538135519192</v>
      </c>
      <c r="AU292">
        <v>1.0777964329218841</v>
      </c>
      <c r="AV292">
        <v>4261</v>
      </c>
      <c r="AW292">
        <v>3953.436725011713</v>
      </c>
      <c r="AX292">
        <v>0.96952898408191046</v>
      </c>
      <c r="AY292">
        <v>1583</v>
      </c>
      <c r="AZ292">
        <v>1632.7515999936941</v>
      </c>
      <c r="BA292">
        <v>0.94421543123725782</v>
      </c>
      <c r="BB292">
        <v>1590</v>
      </c>
      <c r="BC292">
        <v>1683.9377406875619</v>
      </c>
      <c r="BD292">
        <v>1.15915811574324</v>
      </c>
      <c r="BE292">
        <v>5171</v>
      </c>
      <c r="BF292">
        <v>4460.9962435404314</v>
      </c>
      <c r="BG292">
        <v>1.130769989913226</v>
      </c>
      <c r="BH292">
        <v>5023</v>
      </c>
      <c r="BI292">
        <v>4442.1058613215046</v>
      </c>
      <c r="BJ292">
        <v>1.3137954372608409</v>
      </c>
      <c r="BK292">
        <v>785</v>
      </c>
      <c r="BL292">
        <v>597.50550027534143</v>
      </c>
      <c r="BM292">
        <v>1.398458147971738</v>
      </c>
      <c r="BN292">
        <v>830</v>
      </c>
      <c r="BO292">
        <v>593.51078986796688</v>
      </c>
      <c r="BP292">
        <v>1.040437451480992</v>
      </c>
      <c r="BQ292">
        <v>37</v>
      </c>
      <c r="BR292">
        <v>35.56196477484832</v>
      </c>
      <c r="BS292">
        <v>1.4453730844580679</v>
      </c>
      <c r="BT292">
        <v>51</v>
      </c>
      <c r="BU292">
        <v>35.285007413239647</v>
      </c>
    </row>
    <row r="293" spans="1:73" hidden="1" x14ac:dyDescent="0.45">
      <c r="A293" s="1">
        <v>349</v>
      </c>
      <c r="B293" s="21" t="s">
        <v>389</v>
      </c>
      <c r="C293" s="24" t="s">
        <v>379</v>
      </c>
      <c r="D293">
        <v>0.98971939190330538</v>
      </c>
      <c r="E293">
        <v>178</v>
      </c>
      <c r="F293">
        <v>179.84895663981331</v>
      </c>
      <c r="G293">
        <v>135</v>
      </c>
      <c r="H293">
        <f>(Table1[[#This Row],[xWins]]*3+Table1[[#This Row],[xDraws]])/Table1[[#This Row],[Matches]]</f>
        <v>1.332214493628247</v>
      </c>
      <c r="I293">
        <f>Table1[[#This Row],[Wins]]*3+Table1[[#This Row],[Draws]]</f>
        <v>178</v>
      </c>
      <c r="J293">
        <f>Table1[[#This Row],[xWins]]*3+Table1[[#This Row],[xDraws]]</f>
        <v>179.84895663981334</v>
      </c>
      <c r="K293">
        <v>0.98287701517726189</v>
      </c>
      <c r="L293">
        <v>1.0166914676171559</v>
      </c>
      <c r="M293">
        <v>1.004161470500867</v>
      </c>
      <c r="N293">
        <v>47</v>
      </c>
      <c r="O293">
        <v>37</v>
      </c>
      <c r="P293">
        <v>51</v>
      </c>
      <c r="Q293">
        <v>47.8188005968616</v>
      </c>
      <c r="R293">
        <v>36.392554849228532</v>
      </c>
      <c r="S293">
        <v>50.788644553909862</v>
      </c>
      <c r="T293">
        <v>-31</v>
      </c>
      <c r="U293">
        <v>-7.0286923381314068</v>
      </c>
      <c r="V293">
        <v>4.8553262737910359</v>
      </c>
      <c r="W293">
        <v>-28.826633935659629</v>
      </c>
      <c r="X293">
        <v>1.0288758850708351</v>
      </c>
      <c r="Y293">
        <v>1.16456059835644</v>
      </c>
      <c r="Z293">
        <f>Table1[[#This Row],[xGoalsF]]/Table1[[#This Row],[Matches]]</f>
        <v>1.2455161016756222</v>
      </c>
      <c r="AA293">
        <f>Table1[[#This Row],[xGoalsA]]/Table1[[#This Row],[Matches]]</f>
        <v>1.2975804893654845</v>
      </c>
      <c r="AB293">
        <v>173</v>
      </c>
      <c r="AC293">
        <v>168.14467372620899</v>
      </c>
      <c r="AD293">
        <v>204</v>
      </c>
      <c r="AE293">
        <v>175.1733660643404</v>
      </c>
      <c r="AF293">
        <f>Table1[[#This Row],[SHGoalsF]]/Table1[[#This Row],[xSHGoalsF]]</f>
        <v>0.99614187271581944</v>
      </c>
      <c r="AG293">
        <v>94</v>
      </c>
      <c r="AH293">
        <v>94.364068587664349</v>
      </c>
      <c r="AI293">
        <f>Table1[[#This Row],[SHGoalsA]]/Table1[[#This Row],[xSHGoalsA]]</f>
        <v>1.1804955532174974</v>
      </c>
      <c r="AJ293">
        <v>-116</v>
      </c>
      <c r="AK293">
        <v>-98.263817838056582</v>
      </c>
      <c r="AL293">
        <f>Table1[[#This Row],[HTGoalsF]]/Table1[[#This Row],[xHTGoalsF]]</f>
        <v>1.070742098843652</v>
      </c>
      <c r="AM293">
        <v>79</v>
      </c>
      <c r="AN293">
        <v>73.780605138544615</v>
      </c>
      <c r="AO293">
        <f>Table1[[#This Row],[HTGoalsA]]/Table1[[#This Row],[xHTGoalsA]]</f>
        <v>1.1442012341703764</v>
      </c>
      <c r="AP293">
        <v>88</v>
      </c>
      <c r="AQ293">
        <v>76.909548226283789</v>
      </c>
      <c r="AR293">
        <v>1.0972122870613641</v>
      </c>
      <c r="AS293">
        <v>1641</v>
      </c>
      <c r="AT293">
        <v>1495.6084791896101</v>
      </c>
      <c r="AU293">
        <v>1.2508788551001759</v>
      </c>
      <c r="AV293">
        <v>1916</v>
      </c>
      <c r="AW293">
        <v>1531.723069894372</v>
      </c>
      <c r="AX293">
        <v>0.92320585984619241</v>
      </c>
      <c r="AY293">
        <v>591</v>
      </c>
      <c r="AZ293">
        <v>640.16058140972109</v>
      </c>
      <c r="BA293">
        <v>0.94801852374639395</v>
      </c>
      <c r="BB293">
        <v>624</v>
      </c>
      <c r="BC293">
        <v>658.21498670096378</v>
      </c>
      <c r="BD293">
        <v>0.95479777884853145</v>
      </c>
      <c r="BE293">
        <v>1693</v>
      </c>
      <c r="BF293">
        <v>1773.1503335101249</v>
      </c>
      <c r="BG293">
        <v>1.0205822088388239</v>
      </c>
      <c r="BH293">
        <v>1803</v>
      </c>
      <c r="BI293">
        <v>1766.638673871631</v>
      </c>
      <c r="BJ293">
        <v>1.0826488267675529</v>
      </c>
      <c r="BK293">
        <v>256</v>
      </c>
      <c r="BL293">
        <v>236.45709824887081</v>
      </c>
      <c r="BM293">
        <v>1.133166108237013</v>
      </c>
      <c r="BN293">
        <v>264</v>
      </c>
      <c r="BO293">
        <v>232.97555237575261</v>
      </c>
      <c r="BP293">
        <v>0.89151144607797062</v>
      </c>
      <c r="BQ293">
        <v>13</v>
      </c>
      <c r="BR293">
        <v>14.58197767083187</v>
      </c>
      <c r="BS293">
        <v>0.77181442218931673</v>
      </c>
      <c r="BT293">
        <v>11</v>
      </c>
      <c r="BU293">
        <v>14.25213067254894</v>
      </c>
    </row>
    <row r="294" spans="1:73" hidden="1" x14ac:dyDescent="0.45">
      <c r="A294" s="1">
        <v>86</v>
      </c>
      <c r="B294" s="21" t="s">
        <v>153</v>
      </c>
      <c r="C294" t="s">
        <v>140</v>
      </c>
      <c r="D294">
        <v>1.0686114937173079</v>
      </c>
      <c r="E294">
        <v>172</v>
      </c>
      <c r="F294">
        <v>160.95653192132059</v>
      </c>
      <c r="G294">
        <v>121</v>
      </c>
      <c r="H294">
        <f>(Table1[[#This Row],[xWins]]*3+Table1[[#This Row],[xDraws]])/Table1[[#This Row],[Matches]]</f>
        <v>1.3302192720770301</v>
      </c>
      <c r="I294">
        <f>Table1[[#This Row],[Wins]]*3+Table1[[#This Row],[Draws]]</f>
        <v>172</v>
      </c>
      <c r="J294">
        <f>Table1[[#This Row],[xWins]]*3+Table1[[#This Row],[xDraws]]</f>
        <v>160.95653192132065</v>
      </c>
      <c r="K294">
        <v>1.1239688364819951</v>
      </c>
      <c r="L294">
        <v>0.8286380589816652</v>
      </c>
      <c r="M294">
        <v>0.99503545905040003</v>
      </c>
      <c r="N294">
        <v>49</v>
      </c>
      <c r="O294">
        <v>25</v>
      </c>
      <c r="P294">
        <v>47</v>
      </c>
      <c r="Q294">
        <v>43.595514759438743</v>
      </c>
      <c r="R294">
        <v>30.169987643004411</v>
      </c>
      <c r="S294">
        <v>47.234497597556853</v>
      </c>
      <c r="T294">
        <v>13</v>
      </c>
      <c r="U294">
        <v>-7.7401566326336706</v>
      </c>
      <c r="V294">
        <v>14.25271102426797</v>
      </c>
      <c r="W294">
        <v>6.4874456083657037</v>
      </c>
      <c r="X294">
        <v>1.0939239911333589</v>
      </c>
      <c r="Y294">
        <v>0.9593231581105377</v>
      </c>
      <c r="Z294">
        <f>Table1[[#This Row],[xGoalsF]]/Table1[[#This Row],[Matches]]</f>
        <v>1.2541098262457191</v>
      </c>
      <c r="AA294">
        <f>Table1[[#This Row],[xGoalsA]]/Table1[[#This Row],[Matches]]</f>
        <v>1.3180780628790554</v>
      </c>
      <c r="AB294">
        <v>166</v>
      </c>
      <c r="AC294">
        <v>151.747288975732</v>
      </c>
      <c r="AD294">
        <v>153</v>
      </c>
      <c r="AE294">
        <v>159.4874456083657</v>
      </c>
      <c r="AF294">
        <f>Table1[[#This Row],[SHGoalsF]]/Table1[[#This Row],[xSHGoalsF]]</f>
        <v>0.97317683061731308</v>
      </c>
      <c r="AG294">
        <v>83</v>
      </c>
      <c r="AH294">
        <v>85.287686049153876</v>
      </c>
      <c r="AI294">
        <f>Table1[[#This Row],[SHGoalsA]]/Table1[[#This Row],[xSHGoalsA]]</f>
        <v>0.89205859110821251</v>
      </c>
      <c r="AJ294">
        <v>-80</v>
      </c>
      <c r="AK294">
        <v>-89.68020800137721</v>
      </c>
      <c r="AL294">
        <f>Table1[[#This Row],[HTGoalsF]]/Table1[[#This Row],[xHTGoalsF]]</f>
        <v>1.2488789632356816</v>
      </c>
      <c r="AM294">
        <v>83</v>
      </c>
      <c r="AN294">
        <v>66.459602926578157</v>
      </c>
      <c r="AO294">
        <f>Table1[[#This Row],[HTGoalsA]]/Table1[[#This Row],[xHTGoalsA]]</f>
        <v>1.0457368390794464</v>
      </c>
      <c r="AP294">
        <v>73</v>
      </c>
      <c r="AQ294">
        <v>69.807237606988494</v>
      </c>
      <c r="AR294">
        <v>0.94857549208160674</v>
      </c>
      <c r="AS294">
        <v>1278</v>
      </c>
      <c r="AT294">
        <v>1347.2833851056871</v>
      </c>
      <c r="AU294">
        <v>0.9505648125260775</v>
      </c>
      <c r="AV294">
        <v>1317</v>
      </c>
      <c r="AW294">
        <v>1385.4920597156749</v>
      </c>
      <c r="AX294">
        <v>0.88382744650485356</v>
      </c>
      <c r="AY294">
        <v>505</v>
      </c>
      <c r="AZ294">
        <v>571.37849927273874</v>
      </c>
      <c r="BA294">
        <v>0.93167129473929533</v>
      </c>
      <c r="BB294">
        <v>551</v>
      </c>
      <c r="BC294">
        <v>591.41030008248072</v>
      </c>
      <c r="BD294">
        <v>0.80650008159491993</v>
      </c>
      <c r="BE294">
        <v>1278</v>
      </c>
      <c r="BF294">
        <v>1584.6247621855789</v>
      </c>
      <c r="BG294">
        <v>0.79620749166731575</v>
      </c>
      <c r="BH294">
        <v>1257</v>
      </c>
      <c r="BI294">
        <v>1578.734203276274</v>
      </c>
      <c r="BJ294">
        <v>0.72574956382726841</v>
      </c>
      <c r="BK294">
        <v>154</v>
      </c>
      <c r="BL294">
        <v>212.19440930542899</v>
      </c>
      <c r="BM294">
        <v>1.023946163188975</v>
      </c>
      <c r="BN294">
        <v>215</v>
      </c>
      <c r="BO294">
        <v>209.97197677893979</v>
      </c>
      <c r="BP294">
        <v>0.86170889381841387</v>
      </c>
      <c r="BQ294">
        <v>11</v>
      </c>
      <c r="BR294">
        <v>12.765331864287351</v>
      </c>
      <c r="BS294">
        <v>1.0216623650715451</v>
      </c>
      <c r="BT294">
        <v>13</v>
      </c>
      <c r="BU294">
        <v>12.724360262687791</v>
      </c>
    </row>
    <row r="295" spans="1:73" hidden="1" x14ac:dyDescent="0.45">
      <c r="A295" s="1">
        <v>632</v>
      </c>
      <c r="B295" s="21" t="s">
        <v>540</v>
      </c>
      <c r="C295" s="24" t="s">
        <v>535</v>
      </c>
      <c r="D295">
        <v>1.046775440821033</v>
      </c>
      <c r="E295">
        <v>213</v>
      </c>
      <c r="F295">
        <v>203.48203797457691</v>
      </c>
      <c r="G295">
        <v>153</v>
      </c>
      <c r="H295">
        <f>(Table1[[#This Row],[xWins]]*3+Table1[[#This Row],[xDraws]])/Table1[[#This Row],[Matches]]</f>
        <v>1.3299479606181495</v>
      </c>
      <c r="I295">
        <f>Table1[[#This Row],[Wins]]*3+Table1[[#This Row],[Draws]]</f>
        <v>213</v>
      </c>
      <c r="J295">
        <f>Table1[[#This Row],[xWins]]*3+Table1[[#This Row],[xDraws]]</f>
        <v>203.48203797457688</v>
      </c>
      <c r="K295">
        <v>0.98766696862678938</v>
      </c>
      <c r="L295">
        <v>1.251810166517404</v>
      </c>
      <c r="M295">
        <v>0.80267636235258599</v>
      </c>
      <c r="N295">
        <v>52</v>
      </c>
      <c r="O295">
        <v>57</v>
      </c>
      <c r="P295">
        <v>44</v>
      </c>
      <c r="Q295">
        <v>52.64932578670583</v>
      </c>
      <c r="R295">
        <v>45.534060614459392</v>
      </c>
      <c r="S295">
        <v>54.816613598834778</v>
      </c>
      <c r="T295">
        <v>14</v>
      </c>
      <c r="U295">
        <v>-4.6444796976645648</v>
      </c>
      <c r="V295">
        <v>-11.981428556903721</v>
      </c>
      <c r="W295">
        <v>30.625908254568291</v>
      </c>
      <c r="X295">
        <v>0.93759068964656445</v>
      </c>
      <c r="Y295">
        <v>0.84424276268355525</v>
      </c>
      <c r="Z295">
        <f>Table1[[#This Row],[xGoalsF]]/Table1[[#This Row],[Matches]]</f>
        <v>1.2547805788032922</v>
      </c>
      <c r="AA295">
        <f>Table1[[#This Row],[xGoalsA]]/Table1[[#This Row],[Matches]]</f>
        <v>1.2851366552586163</v>
      </c>
      <c r="AB295">
        <v>180</v>
      </c>
      <c r="AC295">
        <v>191.98142855690369</v>
      </c>
      <c r="AD295">
        <v>166</v>
      </c>
      <c r="AE295">
        <v>196.62590825456829</v>
      </c>
      <c r="AF295">
        <f>Table1[[#This Row],[SHGoalsF]]/Table1[[#This Row],[xSHGoalsF]]</f>
        <v>0.92821913881691909</v>
      </c>
      <c r="AG295">
        <v>100</v>
      </c>
      <c r="AH295">
        <v>107.7331804722935</v>
      </c>
      <c r="AI295">
        <f>Table1[[#This Row],[SHGoalsA]]/Table1[[#This Row],[xSHGoalsA]]</f>
        <v>0.92407676042450893</v>
      </c>
      <c r="AJ295">
        <v>-102</v>
      </c>
      <c r="AK295">
        <v>-110.3804406390899</v>
      </c>
      <c r="AL295">
        <f>Table1[[#This Row],[HTGoalsF]]/Table1[[#This Row],[xHTGoalsF]]</f>
        <v>0.94957464183298268</v>
      </c>
      <c r="AM295">
        <v>80</v>
      </c>
      <c r="AN295">
        <v>84.248248084610196</v>
      </c>
      <c r="AO295">
        <f>Table1[[#This Row],[HTGoalsA]]/Table1[[#This Row],[xHTGoalsA]]</f>
        <v>0.74206798072382418</v>
      </c>
      <c r="AP295">
        <v>64</v>
      </c>
      <c r="AQ295">
        <v>86.245467615478361</v>
      </c>
      <c r="AR295">
        <v>1.0081143419663541</v>
      </c>
      <c r="AS295">
        <v>1719</v>
      </c>
      <c r="AT295">
        <v>1705.1637184796371</v>
      </c>
      <c r="AU295">
        <v>1.05942377805029</v>
      </c>
      <c r="AV295">
        <v>1829</v>
      </c>
      <c r="AW295">
        <v>1726.410184379662</v>
      </c>
      <c r="AX295">
        <v>0.84738024602983242</v>
      </c>
      <c r="AY295">
        <v>618</v>
      </c>
      <c r="AZ295">
        <v>729.30659275510538</v>
      </c>
      <c r="BA295">
        <v>0.83828633895312965</v>
      </c>
      <c r="BB295">
        <v>620</v>
      </c>
      <c r="BC295">
        <v>739.60408417757299</v>
      </c>
      <c r="BD295">
        <v>1.063390187449812</v>
      </c>
      <c r="BE295">
        <v>2131</v>
      </c>
      <c r="BF295">
        <v>2003.968087302457</v>
      </c>
      <c r="BG295">
        <v>1.2846683812509661</v>
      </c>
      <c r="BH295">
        <v>2571</v>
      </c>
      <c r="BI295">
        <v>2001.2946823649911</v>
      </c>
      <c r="BJ295">
        <v>1.292844658373892</v>
      </c>
      <c r="BK295">
        <v>345</v>
      </c>
      <c r="BL295">
        <v>266.85340560089588</v>
      </c>
      <c r="BM295">
        <v>1.416046875851551</v>
      </c>
      <c r="BN295">
        <v>375</v>
      </c>
      <c r="BO295">
        <v>264.82174170575462</v>
      </c>
      <c r="BP295">
        <v>1.098964738814761</v>
      </c>
      <c r="BQ295">
        <v>18</v>
      </c>
      <c r="BR295">
        <v>16.3790514511076</v>
      </c>
      <c r="BS295">
        <v>1.3653609771733259</v>
      </c>
      <c r="BT295">
        <v>22</v>
      </c>
      <c r="BU295">
        <v>16.112955011755261</v>
      </c>
    </row>
    <row r="296" spans="1:73" hidden="1" x14ac:dyDescent="0.45">
      <c r="A296" s="1">
        <v>337</v>
      </c>
      <c r="B296" s="21" t="s">
        <v>382</v>
      </c>
      <c r="C296" s="24" t="s">
        <v>379</v>
      </c>
      <c r="D296">
        <v>1.1228763849528141</v>
      </c>
      <c r="E296">
        <v>203</v>
      </c>
      <c r="F296">
        <v>180.78570599606161</v>
      </c>
      <c r="G296">
        <v>136</v>
      </c>
      <c r="H296">
        <f>(Table1[[#This Row],[xWins]]*3+Table1[[#This Row],[xDraws]])/Table1[[#This Row],[Matches]]</f>
        <v>1.3293066617357472</v>
      </c>
      <c r="I296">
        <f>Table1[[#This Row],[Wins]]*3+Table1[[#This Row],[Draws]]</f>
        <v>203</v>
      </c>
      <c r="J296">
        <f>Table1[[#This Row],[xWins]]*3+Table1[[#This Row],[xDraws]]</f>
        <v>180.78570599606161</v>
      </c>
      <c r="K296">
        <v>1.164501128671293</v>
      </c>
      <c r="L296">
        <v>0.95843356658927037</v>
      </c>
      <c r="M296">
        <v>0.87560872435580672</v>
      </c>
      <c r="N296">
        <v>56</v>
      </c>
      <c r="O296">
        <v>35</v>
      </c>
      <c r="P296">
        <v>45</v>
      </c>
      <c r="Q296">
        <v>48.089262106509537</v>
      </c>
      <c r="R296">
        <v>36.517919676532983</v>
      </c>
      <c r="S296">
        <v>51.392818216957473</v>
      </c>
      <c r="T296">
        <v>13</v>
      </c>
      <c r="U296">
        <v>-6.7793702003377803</v>
      </c>
      <c r="V296">
        <v>29.507559836198421</v>
      </c>
      <c r="W296">
        <v>-9.7281896358606446</v>
      </c>
      <c r="X296">
        <v>1.1740936634559129</v>
      </c>
      <c r="Y296">
        <v>1.0551885727829331</v>
      </c>
      <c r="Z296">
        <f>Table1[[#This Row],[xGoalsF]]/Table1[[#This Row],[Matches]]</f>
        <v>1.2462679423808942</v>
      </c>
      <c r="AA296">
        <f>Table1[[#This Row],[xGoalsA]]/Table1[[#This Row],[Matches]]</f>
        <v>1.2961162526774956</v>
      </c>
      <c r="AB296">
        <v>199</v>
      </c>
      <c r="AC296">
        <v>169.4924401638016</v>
      </c>
      <c r="AD296">
        <v>186</v>
      </c>
      <c r="AE296">
        <v>176.27181036413941</v>
      </c>
      <c r="AF296">
        <f>Table1[[#This Row],[SHGoalsF]]/Table1[[#This Row],[xSHGoalsF]]</f>
        <v>1.3146005113907482</v>
      </c>
      <c r="AG296">
        <v>125</v>
      </c>
      <c r="AH296">
        <v>95.08592071652204</v>
      </c>
      <c r="AI296">
        <f>Table1[[#This Row],[SHGoalsA]]/Table1[[#This Row],[xSHGoalsA]]</f>
        <v>1.0903514457770889</v>
      </c>
      <c r="AJ296">
        <v>-108</v>
      </c>
      <c r="AK296">
        <v>-99.050632177617615</v>
      </c>
      <c r="AL296">
        <f>Table1[[#This Row],[HTGoalsF]]/Table1[[#This Row],[xHTGoalsF]]</f>
        <v>0.99453650768374435</v>
      </c>
      <c r="AM296">
        <v>74</v>
      </c>
      <c r="AN296">
        <v>74.406519447279535</v>
      </c>
      <c r="AO296">
        <f>Table1[[#This Row],[HTGoalsA]]/Table1[[#This Row],[xHTGoalsA]]</f>
        <v>1.0100855986889643</v>
      </c>
      <c r="AP296">
        <v>78</v>
      </c>
      <c r="AQ296">
        <v>77.22117818652174</v>
      </c>
      <c r="AR296">
        <v>1.1693052201417691</v>
      </c>
      <c r="AS296">
        <v>1767</v>
      </c>
      <c r="AT296">
        <v>1511.153777100016</v>
      </c>
      <c r="AU296">
        <v>1.2416286571772841</v>
      </c>
      <c r="AV296">
        <v>1916</v>
      </c>
      <c r="AW296">
        <v>1543.1344862447279</v>
      </c>
      <c r="AX296">
        <v>0.94174925142685972</v>
      </c>
      <c r="AY296">
        <v>607</v>
      </c>
      <c r="AZ296">
        <v>644.54524288745051</v>
      </c>
      <c r="BA296">
        <v>0.94178213523142529</v>
      </c>
      <c r="BB296">
        <v>622</v>
      </c>
      <c r="BC296">
        <v>660.44998809321771</v>
      </c>
      <c r="BD296">
        <v>1.0288963019540751</v>
      </c>
      <c r="BE296">
        <v>1835</v>
      </c>
      <c r="BF296">
        <v>1783.4644720901181</v>
      </c>
      <c r="BG296">
        <v>0.90118063916883784</v>
      </c>
      <c r="BH296">
        <v>1604</v>
      </c>
      <c r="BI296">
        <v>1779.8873281158981</v>
      </c>
      <c r="BJ296">
        <v>0.96711954991052862</v>
      </c>
      <c r="BK296">
        <v>230</v>
      </c>
      <c r="BL296">
        <v>237.8196160146675</v>
      </c>
      <c r="BM296">
        <v>1.1443887215393851</v>
      </c>
      <c r="BN296">
        <v>269</v>
      </c>
      <c r="BO296">
        <v>235.05998874067211</v>
      </c>
      <c r="BP296">
        <v>0.61740468902218915</v>
      </c>
      <c r="BQ296">
        <v>9</v>
      </c>
      <c r="BR296">
        <v>14.577148764862301</v>
      </c>
      <c r="BS296">
        <v>1.191040172213697</v>
      </c>
      <c r="BT296">
        <v>17</v>
      </c>
      <c r="BU296">
        <v>14.27323812966222</v>
      </c>
    </row>
    <row r="297" spans="1:73" hidden="1" x14ac:dyDescent="0.45">
      <c r="A297" s="1">
        <v>124</v>
      </c>
      <c r="B297" s="21" t="s">
        <v>192</v>
      </c>
      <c r="C297" t="s">
        <v>193</v>
      </c>
      <c r="D297">
        <v>0.92845285740458738</v>
      </c>
      <c r="E297">
        <v>170</v>
      </c>
      <c r="F297">
        <v>183.1003035256102</v>
      </c>
      <c r="G297">
        <v>138</v>
      </c>
      <c r="H297">
        <f>(Table1[[#This Row],[xWins]]*3+Table1[[#This Row],[xDraws]])/Table1[[#This Row],[Matches]]</f>
        <v>1.3268137936638418</v>
      </c>
      <c r="I297">
        <f>Table1[[#This Row],[Wins]]*3+Table1[[#This Row],[Draws]]</f>
        <v>170</v>
      </c>
      <c r="J297">
        <f>Table1[[#This Row],[xWins]]*3+Table1[[#This Row],[xDraws]]</f>
        <v>183.10030352561017</v>
      </c>
      <c r="K297">
        <v>0.9383982193344591</v>
      </c>
      <c r="L297">
        <v>0.88787274458994125</v>
      </c>
      <c r="M297">
        <v>1.133377825554734</v>
      </c>
      <c r="N297">
        <v>46</v>
      </c>
      <c r="O297">
        <v>32</v>
      </c>
      <c r="P297">
        <v>60</v>
      </c>
      <c r="Q297">
        <v>49.019700860712007</v>
      </c>
      <c r="R297">
        <v>36.04120094347418</v>
      </c>
      <c r="S297">
        <v>52.939098195813813</v>
      </c>
      <c r="T297">
        <v>-21</v>
      </c>
      <c r="U297">
        <v>-8.5115422974820376</v>
      </c>
      <c r="V297">
        <v>1.155824974832115</v>
      </c>
      <c r="W297">
        <v>-13.64428267735008</v>
      </c>
      <c r="X297">
        <v>1.006687092432613</v>
      </c>
      <c r="Y297">
        <v>1.075234918858806</v>
      </c>
      <c r="Z297">
        <f>Table1[[#This Row],[xGoalsF]]/Table1[[#This Row],[Matches]]</f>
        <v>1.2524940219215066</v>
      </c>
      <c r="AA297">
        <f>Table1[[#This Row],[xGoalsA]]/Table1[[#This Row],[Matches]]</f>
        <v>1.3141718646568834</v>
      </c>
      <c r="AB297">
        <v>174</v>
      </c>
      <c r="AC297">
        <v>172.84417502516791</v>
      </c>
      <c r="AD297">
        <v>195</v>
      </c>
      <c r="AE297">
        <v>181.35571732264989</v>
      </c>
      <c r="AF297">
        <f>Table1[[#This Row],[SHGoalsF]]/Table1[[#This Row],[xSHGoalsF]]</f>
        <v>0.98958998267765197</v>
      </c>
      <c r="AG297">
        <v>96</v>
      </c>
      <c r="AH297">
        <v>97.009874473710127</v>
      </c>
      <c r="AI297">
        <f>Table1[[#This Row],[SHGoalsA]]/Table1[[#This Row],[xSHGoalsA]]</f>
        <v>1.0318987192835618</v>
      </c>
      <c r="AJ297">
        <v>-105</v>
      </c>
      <c r="AK297">
        <v>-101.75417222428629</v>
      </c>
      <c r="AL297">
        <f>Table1[[#This Row],[HTGoalsF]]/Table1[[#This Row],[xHTGoalsF]]</f>
        <v>1.0285583097990427</v>
      </c>
      <c r="AM297">
        <v>78</v>
      </c>
      <c r="AN297">
        <v>75.834300551457758</v>
      </c>
      <c r="AO297">
        <f>Table1[[#This Row],[HTGoalsA]]/Table1[[#This Row],[xHTGoalsA]]</f>
        <v>1.1306313198919316</v>
      </c>
      <c r="AP297">
        <v>90</v>
      </c>
      <c r="AQ297">
        <v>79.601545098363644</v>
      </c>
      <c r="AR297">
        <v>0.7803515189572271</v>
      </c>
      <c r="AS297">
        <v>1196</v>
      </c>
      <c r="AT297">
        <v>1532.6426244395579</v>
      </c>
      <c r="AU297">
        <v>0.79559443372841443</v>
      </c>
      <c r="AV297">
        <v>1253</v>
      </c>
      <c r="AW297">
        <v>1574.923034752813</v>
      </c>
      <c r="AX297">
        <v>0.87148345482714706</v>
      </c>
      <c r="AY297">
        <v>570</v>
      </c>
      <c r="AZ297">
        <v>654.05716751450632</v>
      </c>
      <c r="BA297">
        <v>0.84415771079641599</v>
      </c>
      <c r="BB297">
        <v>570</v>
      </c>
      <c r="BC297">
        <v>675.22927612926333</v>
      </c>
      <c r="BD297">
        <v>0.75674892223599244</v>
      </c>
      <c r="BE297">
        <v>1368</v>
      </c>
      <c r="BF297">
        <v>1807.7330007394301</v>
      </c>
      <c r="BG297">
        <v>0.68290020803618734</v>
      </c>
      <c r="BH297">
        <v>1230</v>
      </c>
      <c r="BI297">
        <v>1801.1416390355259</v>
      </c>
      <c r="BJ297">
        <v>0.75639136645651139</v>
      </c>
      <c r="BK297">
        <v>183</v>
      </c>
      <c r="BL297">
        <v>241.9382453521454</v>
      </c>
      <c r="BM297">
        <v>0.70910889683945788</v>
      </c>
      <c r="BN297">
        <v>169</v>
      </c>
      <c r="BO297">
        <v>238.32728760454631</v>
      </c>
      <c r="BP297">
        <v>0.67811316053964865</v>
      </c>
      <c r="BQ297">
        <v>10</v>
      </c>
      <c r="BR297">
        <v>14.746801244856989</v>
      </c>
      <c r="BS297">
        <v>0.41505685831386041</v>
      </c>
      <c r="BT297">
        <v>6</v>
      </c>
      <c r="BU297">
        <v>14.455850758314369</v>
      </c>
    </row>
    <row r="298" spans="1:73" hidden="1" x14ac:dyDescent="0.45">
      <c r="A298" s="1">
        <v>315</v>
      </c>
      <c r="B298" s="21" t="s">
        <v>370</v>
      </c>
      <c r="C298" s="24" t="s">
        <v>357</v>
      </c>
      <c r="D298">
        <v>1.0081571216311249</v>
      </c>
      <c r="E298">
        <v>111</v>
      </c>
      <c r="F298">
        <v>110.1018855279324</v>
      </c>
      <c r="G298">
        <v>83</v>
      </c>
      <c r="H298">
        <f>(Table1[[#This Row],[xWins]]*3+Table1[[#This Row],[xDraws]])/Table1[[#This Row],[Matches]]</f>
        <v>1.3265287413003906</v>
      </c>
      <c r="I298">
        <f>Table1[[#This Row],[Wins]]*3+Table1[[#This Row],[Draws]]</f>
        <v>111</v>
      </c>
      <c r="J298">
        <f>Table1[[#This Row],[xWins]]*3+Table1[[#This Row],[xDraws]]</f>
        <v>110.10188552793241</v>
      </c>
      <c r="K298">
        <v>0.92390402296581431</v>
      </c>
      <c r="L298">
        <v>1.285170248982918</v>
      </c>
      <c r="M298">
        <v>0.82245248896193468</v>
      </c>
      <c r="N298">
        <v>26</v>
      </c>
      <c r="O298">
        <v>33</v>
      </c>
      <c r="P298">
        <v>24</v>
      </c>
      <c r="Q298">
        <v>28.141451226219019</v>
      </c>
      <c r="R298">
        <v>25.677531849275351</v>
      </c>
      <c r="S298">
        <v>29.181016924505631</v>
      </c>
      <c r="T298">
        <v>5</v>
      </c>
      <c r="U298">
        <v>-1.9171974616097029</v>
      </c>
      <c r="V298">
        <v>-13.293688234540531</v>
      </c>
      <c r="W298">
        <v>20.210885696150228</v>
      </c>
      <c r="X298">
        <v>0.87253602342027581</v>
      </c>
      <c r="Y298">
        <v>0.80970984693631265</v>
      </c>
      <c r="Z298">
        <f>Table1[[#This Row],[xGoalsF]]/Table1[[#This Row],[Matches]]</f>
        <v>1.2565504606571145</v>
      </c>
      <c r="AA298">
        <f>Table1[[#This Row],[xGoalsA]]/Table1[[#This Row],[Matches]]</f>
        <v>1.2796492252548217</v>
      </c>
      <c r="AB298">
        <v>91</v>
      </c>
      <c r="AC298">
        <v>104.2936882345405</v>
      </c>
      <c r="AD298">
        <v>86</v>
      </c>
      <c r="AE298">
        <v>106.2108856961502</v>
      </c>
      <c r="AF298">
        <f>Table1[[#This Row],[SHGoalsF]]/Table1[[#This Row],[xSHGoalsF]]</f>
        <v>1.0067173194639751</v>
      </c>
      <c r="AG298">
        <v>59</v>
      </c>
      <c r="AH298">
        <v>58.606322608430382</v>
      </c>
      <c r="AI298">
        <f>Table1[[#This Row],[SHGoalsA]]/Table1[[#This Row],[xSHGoalsA]]</f>
        <v>0.82145153954721173</v>
      </c>
      <c r="AJ298">
        <v>-49</v>
      </c>
      <c r="AK298">
        <v>-59.650506014035898</v>
      </c>
      <c r="AL298">
        <f>Table1[[#This Row],[HTGoalsF]]/Table1[[#This Row],[xHTGoalsF]]</f>
        <v>0.7004124567364447</v>
      </c>
      <c r="AM298">
        <v>32</v>
      </c>
      <c r="AN298">
        <v>45.687365626110143</v>
      </c>
      <c r="AO298">
        <f>Table1[[#This Row],[HTGoalsA]]/Table1[[#This Row],[xHTGoalsA]]</f>
        <v>0.79466705925968117</v>
      </c>
      <c r="AP298">
        <v>37</v>
      </c>
      <c r="AQ298">
        <v>46.560379682114323</v>
      </c>
      <c r="AR298">
        <v>0.96930079747830022</v>
      </c>
      <c r="AS298">
        <v>896</v>
      </c>
      <c r="AT298">
        <v>924.37765689557148</v>
      </c>
      <c r="AU298">
        <v>0.86536684723693513</v>
      </c>
      <c r="AV298">
        <v>809</v>
      </c>
      <c r="AW298">
        <v>934.86363914112133</v>
      </c>
      <c r="AX298">
        <v>0.73200922877395236</v>
      </c>
      <c r="AY298">
        <v>289</v>
      </c>
      <c r="AZ298">
        <v>394.80376563564403</v>
      </c>
      <c r="BA298">
        <v>0.59170529071649225</v>
      </c>
      <c r="BB298">
        <v>237</v>
      </c>
      <c r="BC298">
        <v>400.5372331773782</v>
      </c>
      <c r="BD298">
        <v>1.2680490247017</v>
      </c>
      <c r="BE298">
        <v>1378</v>
      </c>
      <c r="BF298">
        <v>1086.708773207065</v>
      </c>
      <c r="BG298">
        <v>1.2383358228126899</v>
      </c>
      <c r="BH298">
        <v>1343</v>
      </c>
      <c r="BI298">
        <v>1084.520027006552</v>
      </c>
      <c r="BJ298">
        <v>1.6718170155545169</v>
      </c>
      <c r="BK298">
        <v>242</v>
      </c>
      <c r="BL298">
        <v>144.75268390526111</v>
      </c>
      <c r="BM298">
        <v>1.73940602087608</v>
      </c>
      <c r="BN298">
        <v>251</v>
      </c>
      <c r="BO298">
        <v>144.30213359476571</v>
      </c>
      <c r="BP298">
        <v>1.917135061946214</v>
      </c>
      <c r="BQ298">
        <v>17</v>
      </c>
      <c r="BR298">
        <v>8.8673982013255479</v>
      </c>
      <c r="BS298">
        <v>1.3570036778170069</v>
      </c>
      <c r="BT298">
        <v>12</v>
      </c>
      <c r="BU298">
        <v>8.8430121422399051</v>
      </c>
    </row>
    <row r="299" spans="1:73" hidden="1" x14ac:dyDescent="0.45">
      <c r="A299" s="1">
        <v>401</v>
      </c>
      <c r="B299" s="21" t="s">
        <v>426</v>
      </c>
      <c r="C299" t="s">
        <v>396</v>
      </c>
      <c r="D299">
        <v>1.1216960118254451</v>
      </c>
      <c r="E299">
        <v>410</v>
      </c>
      <c r="F299">
        <v>365.51792613826552</v>
      </c>
      <c r="G299">
        <v>276</v>
      </c>
      <c r="H299">
        <f>(Table1[[#This Row],[xWins]]*3+Table1[[#This Row],[xDraws]])/Table1[[#This Row],[Matches]]</f>
        <v>1.3243403120951649</v>
      </c>
      <c r="I299">
        <f>Table1[[#This Row],[Wins]]*3+Table1[[#This Row],[Draws]]</f>
        <v>410</v>
      </c>
      <c r="J299">
        <f>Table1[[#This Row],[xWins]]*3+Table1[[#This Row],[xDraws]]</f>
        <v>365.51792613826552</v>
      </c>
      <c r="K299">
        <v>1.1658927866185229</v>
      </c>
      <c r="L299">
        <v>0.94978670182605873</v>
      </c>
      <c r="M299">
        <v>0.88186007604715455</v>
      </c>
      <c r="N299">
        <v>113</v>
      </c>
      <c r="O299">
        <v>71</v>
      </c>
      <c r="P299">
        <v>92</v>
      </c>
      <c r="Q299">
        <v>96.921433340142386</v>
      </c>
      <c r="R299">
        <v>74.753626117838337</v>
      </c>
      <c r="S299">
        <v>104.32494054201931</v>
      </c>
      <c r="T299">
        <v>21</v>
      </c>
      <c r="U299">
        <v>-15.6738589865916</v>
      </c>
      <c r="V299">
        <v>26.1111078496636</v>
      </c>
      <c r="W299">
        <v>10.562751136928</v>
      </c>
      <c r="X299">
        <v>1.0754898710026071</v>
      </c>
      <c r="Y299">
        <v>0.9707858425578586</v>
      </c>
      <c r="Z299">
        <f>Table1[[#This Row],[xGoalsF]]/Table1[[#This Row],[Matches]]</f>
        <v>1.2532206237331029</v>
      </c>
      <c r="AA299">
        <f>Table1[[#This Row],[xGoalsA]]/Table1[[#This Row],[Matches]]</f>
        <v>1.3100099678874202</v>
      </c>
      <c r="AB299">
        <v>372</v>
      </c>
      <c r="AC299">
        <v>345.8888921503364</v>
      </c>
      <c r="AD299">
        <v>351</v>
      </c>
      <c r="AE299">
        <v>361.562751136928</v>
      </c>
      <c r="AF299">
        <f>Table1[[#This Row],[SHGoalsF]]/Table1[[#This Row],[xSHGoalsF]]</f>
        <v>1.0973170048857801</v>
      </c>
      <c r="AG299">
        <v>213</v>
      </c>
      <c r="AH299">
        <v>194.1098142575228</v>
      </c>
      <c r="AI299">
        <f>Table1[[#This Row],[SHGoalsA]]/Table1[[#This Row],[xSHGoalsA]]</f>
        <v>0.98040965405791647</v>
      </c>
      <c r="AJ299">
        <v>-199</v>
      </c>
      <c r="AK299">
        <v>-202.9763774523627</v>
      </c>
      <c r="AL299">
        <f>Table1[[#This Row],[HTGoalsF]]/Table1[[#This Row],[xHTGoalsF]]</f>
        <v>1.0475752139717558</v>
      </c>
      <c r="AM299">
        <v>159</v>
      </c>
      <c r="AN299">
        <v>151.7790778928136</v>
      </c>
      <c r="AO299">
        <f>Table1[[#This Row],[HTGoalsA]]/Table1[[#This Row],[xHTGoalsA]]</f>
        <v>0.95846822440327772</v>
      </c>
      <c r="AP299">
        <v>152</v>
      </c>
      <c r="AQ299">
        <v>158.5863736845653</v>
      </c>
      <c r="AR299">
        <v>0.97482278106093656</v>
      </c>
      <c r="AS299">
        <v>2991</v>
      </c>
      <c r="AT299">
        <v>3068.250002061689</v>
      </c>
      <c r="AU299">
        <v>0.91331251091053445</v>
      </c>
      <c r="AV299">
        <v>2868</v>
      </c>
      <c r="AW299">
        <v>3140.2175769394898</v>
      </c>
      <c r="AX299">
        <v>0.9550528894367073</v>
      </c>
      <c r="AY299">
        <v>1246</v>
      </c>
      <c r="AZ299">
        <v>1304.639788833992</v>
      </c>
      <c r="BA299">
        <v>0.88354518342222621</v>
      </c>
      <c r="BB299">
        <v>1187</v>
      </c>
      <c r="BC299">
        <v>1343.4513845714209</v>
      </c>
      <c r="BD299">
        <v>0.74460094551578193</v>
      </c>
      <c r="BE299">
        <v>2689</v>
      </c>
      <c r="BF299">
        <v>3611.330359159484</v>
      </c>
      <c r="BG299">
        <v>0.88509897465959042</v>
      </c>
      <c r="BH299">
        <v>3182</v>
      </c>
      <c r="BI299">
        <v>3595.0781676408551</v>
      </c>
      <c r="BJ299">
        <v>0.87062125510317989</v>
      </c>
      <c r="BK299">
        <v>421</v>
      </c>
      <c r="BL299">
        <v>483.5627404365473</v>
      </c>
      <c r="BM299">
        <v>0.79407344351525078</v>
      </c>
      <c r="BN299">
        <v>378</v>
      </c>
      <c r="BO299">
        <v>476.02649740639538</v>
      </c>
      <c r="BP299">
        <v>0.98371252891069616</v>
      </c>
      <c r="BQ299">
        <v>29</v>
      </c>
      <c r="BR299">
        <v>29.480157208237301</v>
      </c>
      <c r="BS299">
        <v>0.935212643837665</v>
      </c>
      <c r="BT299">
        <v>27</v>
      </c>
      <c r="BU299">
        <v>28.870439442739919</v>
      </c>
    </row>
    <row r="300" spans="1:73" hidden="1" x14ac:dyDescent="0.45">
      <c r="A300" s="1">
        <v>572</v>
      </c>
      <c r="B300" s="21" t="s">
        <v>435</v>
      </c>
      <c r="C300" t="s">
        <v>520</v>
      </c>
      <c r="D300">
        <v>1.084965106586677</v>
      </c>
      <c r="E300">
        <v>112</v>
      </c>
      <c r="F300">
        <v>103.22912628255339</v>
      </c>
      <c r="G300">
        <v>78</v>
      </c>
      <c r="H300">
        <f>(Table1[[#This Row],[xWins]]*3+Table1[[#This Row],[xDraws]])/Table1[[#This Row],[Matches]]</f>
        <v>1.3234503369558122</v>
      </c>
      <c r="I300">
        <f>Table1[[#This Row],[Wins]]*3+Table1[[#This Row],[Draws]]</f>
        <v>112</v>
      </c>
      <c r="J300">
        <f>Table1[[#This Row],[xWins]]*3+Table1[[#This Row],[xDraws]]</f>
        <v>103.22912628255335</v>
      </c>
      <c r="K300">
        <v>1.080275926489924</v>
      </c>
      <c r="L300">
        <v>1.104579690379385</v>
      </c>
      <c r="M300">
        <v>0.85773933994996832</v>
      </c>
      <c r="N300">
        <v>30</v>
      </c>
      <c r="O300">
        <v>22</v>
      </c>
      <c r="P300">
        <v>26</v>
      </c>
      <c r="Q300">
        <v>27.770682715736541</v>
      </c>
      <c r="R300">
        <v>19.917078135343729</v>
      </c>
      <c r="S300">
        <v>30.31223914891973</v>
      </c>
      <c r="T300">
        <v>3</v>
      </c>
      <c r="U300">
        <v>-5.3596113973988082</v>
      </c>
      <c r="V300">
        <v>-5.60264229014318</v>
      </c>
      <c r="W300">
        <v>13.96225368754199</v>
      </c>
      <c r="X300">
        <v>0.94430919345055697</v>
      </c>
      <c r="Y300">
        <v>0.86823370396864696</v>
      </c>
      <c r="Z300">
        <f>Table1[[#This Row],[xGoalsF]]/Table1[[#This Row],[Matches]]</f>
        <v>1.2897774652582461</v>
      </c>
      <c r="AA300">
        <f>Table1[[#This Row],[xGoalsA]]/Table1[[#This Row],[Matches]]</f>
        <v>1.358490431891564</v>
      </c>
      <c r="AB300">
        <v>95</v>
      </c>
      <c r="AC300">
        <v>100.60264229014319</v>
      </c>
      <c r="AD300">
        <v>92</v>
      </c>
      <c r="AE300">
        <v>105.962253687542</v>
      </c>
      <c r="AF300">
        <f>Table1[[#This Row],[SHGoalsF]]/Table1[[#This Row],[xSHGoalsF]]</f>
        <v>0.84848709396265376</v>
      </c>
      <c r="AG300">
        <v>48</v>
      </c>
      <c r="AH300">
        <v>56.571278858029068</v>
      </c>
      <c r="AI300">
        <f>Table1[[#This Row],[SHGoalsA]]/Table1[[#This Row],[xSHGoalsA]]</f>
        <v>0.89059372182447716</v>
      </c>
      <c r="AJ300">
        <v>-53</v>
      </c>
      <c r="AK300">
        <v>-59.51086191290883</v>
      </c>
      <c r="AL300">
        <f>Table1[[#This Row],[HTGoalsF]]/Table1[[#This Row],[xHTGoalsF]]</f>
        <v>1.0674209548941818</v>
      </c>
      <c r="AM300">
        <v>47</v>
      </c>
      <c r="AN300">
        <v>44.031363432114112</v>
      </c>
      <c r="AO300">
        <f>Table1[[#This Row],[HTGoalsA]]/Table1[[#This Row],[xHTGoalsA]]</f>
        <v>0.83958733011090703</v>
      </c>
      <c r="AP300">
        <v>39</v>
      </c>
      <c r="AQ300">
        <v>46.451391774633159</v>
      </c>
      <c r="AR300">
        <v>0.98350593958798938</v>
      </c>
      <c r="AS300">
        <v>864</v>
      </c>
      <c r="AT300">
        <v>878.48986490304992</v>
      </c>
      <c r="AU300">
        <v>1.02781550646173</v>
      </c>
      <c r="AV300">
        <v>934</v>
      </c>
      <c r="AW300">
        <v>908.72339843880002</v>
      </c>
      <c r="AX300">
        <v>0.82687965914511807</v>
      </c>
      <c r="AY300">
        <v>307</v>
      </c>
      <c r="AZ300">
        <v>371.27530784515432</v>
      </c>
      <c r="BA300">
        <v>0.82610919549093098</v>
      </c>
      <c r="BB300">
        <v>319</v>
      </c>
      <c r="BC300">
        <v>386.14749931506122</v>
      </c>
      <c r="BD300">
        <v>0.92725360791419231</v>
      </c>
      <c r="BE300">
        <v>948</v>
      </c>
      <c r="BF300">
        <v>1022.374021420608</v>
      </c>
      <c r="BG300">
        <v>0.79759513595783427</v>
      </c>
      <c r="BH300">
        <v>811</v>
      </c>
      <c r="BI300">
        <v>1016.806602043865</v>
      </c>
      <c r="BJ300">
        <v>0.8618000452324458</v>
      </c>
      <c r="BK300">
        <v>118</v>
      </c>
      <c r="BL300">
        <v>136.922712702078</v>
      </c>
      <c r="BM300">
        <v>0.76740028155754281</v>
      </c>
      <c r="BN300">
        <v>104</v>
      </c>
      <c r="BO300">
        <v>135.52249393096119</v>
      </c>
      <c r="BP300">
        <v>0.61217448616928616</v>
      </c>
      <c r="BQ300">
        <v>5</v>
      </c>
      <c r="BR300">
        <v>8.1676059897362947</v>
      </c>
      <c r="BS300">
        <v>0.874132970691609</v>
      </c>
      <c r="BT300">
        <v>7</v>
      </c>
      <c r="BU300">
        <v>8.0079349878104242</v>
      </c>
    </row>
    <row r="301" spans="1:73" hidden="1" x14ac:dyDescent="0.45">
      <c r="A301" s="1">
        <v>163</v>
      </c>
      <c r="B301" s="21" t="s">
        <v>232</v>
      </c>
      <c r="C301" t="s">
        <v>193</v>
      </c>
      <c r="D301">
        <v>0.9864455027401936</v>
      </c>
      <c r="E301">
        <v>240</v>
      </c>
      <c r="F301">
        <v>243.29777907985491</v>
      </c>
      <c r="G301">
        <v>184</v>
      </c>
      <c r="H301">
        <f>(Table1[[#This Row],[xWins]]*3+Table1[[#This Row],[xDraws]])/Table1[[#This Row],[Matches]]</f>
        <v>1.3222705384774722</v>
      </c>
      <c r="I301">
        <f>Table1[[#This Row],[Wins]]*3+Table1[[#This Row],[Draws]]</f>
        <v>240</v>
      </c>
      <c r="J301">
        <f>Table1[[#This Row],[xWins]]*3+Table1[[#This Row],[xDraws]]</f>
        <v>243.29777907985488</v>
      </c>
      <c r="K301">
        <v>0.9822452995262605</v>
      </c>
      <c r="L301">
        <v>1.003611778494764</v>
      </c>
      <c r="M301">
        <v>1.013857441778742</v>
      </c>
      <c r="N301">
        <v>64</v>
      </c>
      <c r="O301">
        <v>48</v>
      </c>
      <c r="P301">
        <v>72</v>
      </c>
      <c r="Q301">
        <v>65.156840181233108</v>
      </c>
      <c r="R301">
        <v>47.827258536155583</v>
      </c>
      <c r="S301">
        <v>71.01590128261131</v>
      </c>
      <c r="T301">
        <v>-14</v>
      </c>
      <c r="U301">
        <v>-12.43583371290859</v>
      </c>
      <c r="V301">
        <v>26.571338369652469</v>
      </c>
      <c r="W301">
        <v>-28.13550465674388</v>
      </c>
      <c r="X301">
        <v>1.1153126446235151</v>
      </c>
      <c r="Y301">
        <v>1.115848570689504</v>
      </c>
      <c r="Z301">
        <f>Table1[[#This Row],[xGoalsF]]/Table1[[#This Row],[Matches]]</f>
        <v>1.2523296827736277</v>
      </c>
      <c r="AA301">
        <f>Table1[[#This Row],[xGoalsA]]/Table1[[#This Row],[Matches]]</f>
        <v>1.3199157355611744</v>
      </c>
      <c r="AB301">
        <v>257</v>
      </c>
      <c r="AC301">
        <v>230.42866163034751</v>
      </c>
      <c r="AD301">
        <v>271</v>
      </c>
      <c r="AE301">
        <v>242.8644953432561</v>
      </c>
      <c r="AF301">
        <f>Table1[[#This Row],[SHGoalsF]]/Table1[[#This Row],[xSHGoalsF]]</f>
        <v>0.94391926937632686</v>
      </c>
      <c r="AG301">
        <v>122</v>
      </c>
      <c r="AH301">
        <v>129.2483414186562</v>
      </c>
      <c r="AI301">
        <f>Table1[[#This Row],[SHGoalsA]]/Table1[[#This Row],[xSHGoalsA]]</f>
        <v>1.130196292464007</v>
      </c>
      <c r="AJ301">
        <v>-154</v>
      </c>
      <c r="AK301">
        <v>-136.2595161803757</v>
      </c>
      <c r="AL301">
        <f>Table1[[#This Row],[HTGoalsF]]/Table1[[#This Row],[xHTGoalsF]]</f>
        <v>1.3342515591722832</v>
      </c>
      <c r="AM301">
        <v>135</v>
      </c>
      <c r="AN301">
        <v>101.1803202116913</v>
      </c>
      <c r="AO301">
        <f>Table1[[#This Row],[HTGoalsA]]/Table1[[#This Row],[xHTGoalsA]]</f>
        <v>1.097509712198687</v>
      </c>
      <c r="AP301">
        <v>117</v>
      </c>
      <c r="AQ301">
        <v>106.6049791628805</v>
      </c>
      <c r="AR301">
        <v>0.85078346217633738</v>
      </c>
      <c r="AS301">
        <v>1738</v>
      </c>
      <c r="AT301">
        <v>2042.8229711401859</v>
      </c>
      <c r="AU301">
        <v>0.86766930659045571</v>
      </c>
      <c r="AV301">
        <v>1826</v>
      </c>
      <c r="AW301">
        <v>2104.4884106542231</v>
      </c>
      <c r="AX301">
        <v>0.89179521969253683</v>
      </c>
      <c r="AY301">
        <v>776</v>
      </c>
      <c r="AZ301">
        <v>870.15492218890859</v>
      </c>
      <c r="BA301">
        <v>0.94989488244993681</v>
      </c>
      <c r="BB301">
        <v>856</v>
      </c>
      <c r="BC301">
        <v>901.15234413331473</v>
      </c>
      <c r="BD301">
        <v>0.8350111733841763</v>
      </c>
      <c r="BE301">
        <v>2012</v>
      </c>
      <c r="BF301">
        <v>2409.5485954345531</v>
      </c>
      <c r="BG301">
        <v>0.71228310186201582</v>
      </c>
      <c r="BH301">
        <v>1708</v>
      </c>
      <c r="BI301">
        <v>2397.9229544194291</v>
      </c>
      <c r="BJ301">
        <v>0.94316164796351054</v>
      </c>
      <c r="BK301">
        <v>304</v>
      </c>
      <c r="BL301">
        <v>322.32014592238937</v>
      </c>
      <c r="BM301">
        <v>0.91087962810109768</v>
      </c>
      <c r="BN301">
        <v>288</v>
      </c>
      <c r="BO301">
        <v>316.17789125484222</v>
      </c>
      <c r="BP301">
        <v>1.420838488604802</v>
      </c>
      <c r="BQ301">
        <v>28</v>
      </c>
      <c r="BR301">
        <v>19.706673365453881</v>
      </c>
      <c r="BS301">
        <v>0.83538385627700273</v>
      </c>
      <c r="BT301">
        <v>16</v>
      </c>
      <c r="BU301">
        <v>19.152871916038801</v>
      </c>
    </row>
    <row r="302" spans="1:73" hidden="1" x14ac:dyDescent="0.45">
      <c r="A302" s="1">
        <v>142</v>
      </c>
      <c r="B302" s="21" t="s">
        <v>211</v>
      </c>
      <c r="C302" t="s">
        <v>193</v>
      </c>
      <c r="D302">
        <v>0.92218063353542767</v>
      </c>
      <c r="E302">
        <v>112</v>
      </c>
      <c r="F302">
        <v>121.4512601187664</v>
      </c>
      <c r="G302">
        <v>92</v>
      </c>
      <c r="H302">
        <f>(Table1[[#This Row],[xWins]]*3+Table1[[#This Row],[xDraws]])/Table1[[#This Row],[Matches]]</f>
        <v>1.3201223925952867</v>
      </c>
      <c r="I302">
        <f>Table1[[#This Row],[Wins]]*3+Table1[[#This Row],[Draws]]</f>
        <v>112</v>
      </c>
      <c r="J302">
        <f>Table1[[#This Row],[xWins]]*3+Table1[[#This Row],[xDraws]]</f>
        <v>121.45126011876637</v>
      </c>
      <c r="K302">
        <v>0.88981897264458598</v>
      </c>
      <c r="L302">
        <v>1.055807268737488</v>
      </c>
      <c r="M302">
        <v>1.0635160534539321</v>
      </c>
      <c r="N302">
        <v>29</v>
      </c>
      <c r="O302">
        <v>25</v>
      </c>
      <c r="P302">
        <v>38</v>
      </c>
      <c r="Q302">
        <v>32.590898701351087</v>
      </c>
      <c r="R302">
        <v>23.6785640147131</v>
      </c>
      <c r="S302">
        <v>35.730537283935817</v>
      </c>
      <c r="T302">
        <v>-18</v>
      </c>
      <c r="U302">
        <v>-6.5355296223625032</v>
      </c>
      <c r="V302">
        <v>2.6027812915332622</v>
      </c>
      <c r="W302">
        <v>-14.06725166917076</v>
      </c>
      <c r="X302">
        <v>1.022554974207037</v>
      </c>
      <c r="Y302">
        <v>1.115368937891922</v>
      </c>
      <c r="Z302">
        <f>Table1[[#This Row],[xGoalsF]]/Table1[[#This Row],[Matches]]</f>
        <v>1.2543175946572467</v>
      </c>
      <c r="AA302">
        <f>Table1[[#This Row],[xGoalsA]]/Table1[[#This Row],[Matches]]</f>
        <v>1.3253559601177087</v>
      </c>
      <c r="AB302">
        <v>118</v>
      </c>
      <c r="AC302">
        <v>115.3972187084667</v>
      </c>
      <c r="AD302">
        <v>136</v>
      </c>
      <c r="AE302">
        <v>121.9327483308292</v>
      </c>
      <c r="AF302">
        <f>Table1[[#This Row],[SHGoalsF]]/Table1[[#This Row],[xSHGoalsF]]</f>
        <v>0.95801060886050626</v>
      </c>
      <c r="AG302">
        <v>62</v>
      </c>
      <c r="AH302">
        <v>64.717446160377207</v>
      </c>
      <c r="AI302">
        <f>Table1[[#This Row],[SHGoalsA]]/Table1[[#This Row],[xSHGoalsA]]</f>
        <v>1.0352911632116417</v>
      </c>
      <c r="AJ302">
        <v>-71</v>
      </c>
      <c r="AK302">
        <v>-68.579741161651995</v>
      </c>
      <c r="AL302">
        <f>Table1[[#This Row],[HTGoalsF]]/Table1[[#This Row],[xHTGoalsF]]</f>
        <v>1.1049773348304228</v>
      </c>
      <c r="AM302">
        <v>56</v>
      </c>
      <c r="AN302">
        <v>50.679772548089531</v>
      </c>
      <c r="AO302">
        <f>Table1[[#This Row],[HTGoalsA]]/Table1[[#This Row],[xHTGoalsA]]</f>
        <v>1.2183005878917237</v>
      </c>
      <c r="AP302">
        <v>65</v>
      </c>
      <c r="AQ302">
        <v>53.353007169177253</v>
      </c>
      <c r="AR302">
        <v>0.91865066064259571</v>
      </c>
      <c r="AS302">
        <v>940</v>
      </c>
      <c r="AT302">
        <v>1023.239888972017</v>
      </c>
      <c r="AU302">
        <v>0.89879415383097661</v>
      </c>
      <c r="AV302">
        <v>950</v>
      </c>
      <c r="AW302">
        <v>1056.971716995228</v>
      </c>
      <c r="AX302">
        <v>0.81385829245474528</v>
      </c>
      <c r="AY302">
        <v>354</v>
      </c>
      <c r="AZ302">
        <v>434.9651570573439</v>
      </c>
      <c r="BA302">
        <v>0.87662687267844475</v>
      </c>
      <c r="BB302">
        <v>396</v>
      </c>
      <c r="BC302">
        <v>451.73153178622277</v>
      </c>
      <c r="BD302">
        <v>0.85855207899866137</v>
      </c>
      <c r="BE302">
        <v>1036</v>
      </c>
      <c r="BF302">
        <v>1206.682768980419</v>
      </c>
      <c r="BG302">
        <v>0.71327509095726871</v>
      </c>
      <c r="BH302">
        <v>856</v>
      </c>
      <c r="BI302">
        <v>1200.097985829259</v>
      </c>
      <c r="BJ302">
        <v>0.86033440434793396</v>
      </c>
      <c r="BK302">
        <v>139</v>
      </c>
      <c r="BL302">
        <v>161.56508364366891</v>
      </c>
      <c r="BM302">
        <v>0.78563188983689536</v>
      </c>
      <c r="BN302">
        <v>125</v>
      </c>
      <c r="BO302">
        <v>159.1075943034227</v>
      </c>
      <c r="BP302">
        <v>1.318137175024223</v>
      </c>
      <c r="BQ302">
        <v>13</v>
      </c>
      <c r="BR302">
        <v>9.8624029777182329</v>
      </c>
      <c r="BS302">
        <v>0.83803577294308762</v>
      </c>
      <c r="BT302">
        <v>8</v>
      </c>
      <c r="BU302">
        <v>9.5461318696514557</v>
      </c>
    </row>
    <row r="303" spans="1:73" hidden="1" x14ac:dyDescent="0.45">
      <c r="A303" s="1">
        <v>552</v>
      </c>
      <c r="B303" s="21" t="s">
        <v>417</v>
      </c>
      <c r="C303" t="s">
        <v>520</v>
      </c>
      <c r="D303">
        <v>1.0028869711192121</v>
      </c>
      <c r="E303">
        <v>426</v>
      </c>
      <c r="F303">
        <v>424.77369062297032</v>
      </c>
      <c r="G303">
        <v>322</v>
      </c>
      <c r="H303">
        <f>(Table1[[#This Row],[xWins]]*3+Table1[[#This Row],[xDraws]])/Table1[[#This Row],[Matches]]</f>
        <v>1.3191729522452496</v>
      </c>
      <c r="I303">
        <f>Table1[[#This Row],[Wins]]*3+Table1[[#This Row],[Draws]]</f>
        <v>426</v>
      </c>
      <c r="J303">
        <f>Table1[[#This Row],[xWins]]*3+Table1[[#This Row],[xDraws]]</f>
        <v>424.77369062297032</v>
      </c>
      <c r="K303">
        <v>0.96179809670680694</v>
      </c>
      <c r="L303">
        <v>1.1603481437406371</v>
      </c>
      <c r="M303">
        <v>0.91949743830591701</v>
      </c>
      <c r="N303">
        <v>108</v>
      </c>
      <c r="O303">
        <v>102</v>
      </c>
      <c r="P303">
        <v>112</v>
      </c>
      <c r="Q303">
        <v>112.2896794761724</v>
      </c>
      <c r="R303">
        <v>87.904652194453135</v>
      </c>
      <c r="S303">
        <v>121.8056683293745</v>
      </c>
      <c r="T303">
        <v>-17</v>
      </c>
      <c r="U303">
        <v>-19.862788381965629</v>
      </c>
      <c r="V303">
        <v>-13.981969530951289</v>
      </c>
      <c r="W303">
        <v>16.844757912916918</v>
      </c>
      <c r="X303">
        <v>0.96521742120109011</v>
      </c>
      <c r="Y303">
        <v>0.96006882248280956</v>
      </c>
      <c r="Z303">
        <f>Table1[[#This Row],[xGoalsF]]/Table1[[#This Row],[Matches]]</f>
        <v>1.2483912097234513</v>
      </c>
      <c r="AA303">
        <f>Table1[[#This Row],[xGoalsA]]/Table1[[#This Row],[Matches]]</f>
        <v>1.3100768879283133</v>
      </c>
      <c r="AB303">
        <v>388</v>
      </c>
      <c r="AC303">
        <v>401.98196953095129</v>
      </c>
      <c r="AD303">
        <v>405</v>
      </c>
      <c r="AE303">
        <v>421.84475791291692</v>
      </c>
      <c r="AF303">
        <f>Table1[[#This Row],[SHGoalsF]]/Table1[[#This Row],[xSHGoalsF]]</f>
        <v>0.97922745041888737</v>
      </c>
      <c r="AG303">
        <v>221</v>
      </c>
      <c r="AH303">
        <v>225.68811761298369</v>
      </c>
      <c r="AI303">
        <f>Table1[[#This Row],[SHGoalsA]]/Table1[[#This Row],[xSHGoalsA]]</f>
        <v>0.96589003715439892</v>
      </c>
      <c r="AJ303">
        <v>-229</v>
      </c>
      <c r="AK303">
        <v>-237.08702977686269</v>
      </c>
      <c r="AL303">
        <f>Table1[[#This Row],[HTGoalsF]]/Table1[[#This Row],[xHTGoalsF]]</f>
        <v>0.94728204179070197</v>
      </c>
      <c r="AM303">
        <v>167</v>
      </c>
      <c r="AN303">
        <v>176.2938519179676</v>
      </c>
      <c r="AO303">
        <f>Table1[[#This Row],[HTGoalsA]]/Table1[[#This Row],[xHTGoalsA]]</f>
        <v>0.95259885351261153</v>
      </c>
      <c r="AP303">
        <v>176</v>
      </c>
      <c r="AQ303">
        <v>184.7577281360542</v>
      </c>
      <c r="AR303">
        <v>0.99178938766309632</v>
      </c>
      <c r="AS303">
        <v>3544</v>
      </c>
      <c r="AT303">
        <v>3573.3393037714891</v>
      </c>
      <c r="AU303">
        <v>0.95585600704400819</v>
      </c>
      <c r="AV303">
        <v>3507</v>
      </c>
      <c r="AW303">
        <v>3668.9626619028359</v>
      </c>
      <c r="AX303">
        <v>0.94808501147996349</v>
      </c>
      <c r="AY303">
        <v>1442</v>
      </c>
      <c r="AZ303">
        <v>1520.9606549406719</v>
      </c>
      <c r="BA303">
        <v>0.92439665203365273</v>
      </c>
      <c r="BB303">
        <v>1452</v>
      </c>
      <c r="BC303">
        <v>1570.754282596796</v>
      </c>
      <c r="BD303">
        <v>0.76479618950736816</v>
      </c>
      <c r="BE303">
        <v>3228</v>
      </c>
      <c r="BF303">
        <v>4220.7323261891079</v>
      </c>
      <c r="BG303">
        <v>0.82551363996355898</v>
      </c>
      <c r="BH303">
        <v>3468</v>
      </c>
      <c r="BI303">
        <v>4201.0208337115901</v>
      </c>
      <c r="BJ303">
        <v>0.642710066036146</v>
      </c>
      <c r="BK303">
        <v>363</v>
      </c>
      <c r="BL303">
        <v>564.7958841515715</v>
      </c>
      <c r="BM303">
        <v>0.81686808425136892</v>
      </c>
      <c r="BN303">
        <v>454</v>
      </c>
      <c r="BO303">
        <v>555.78129290737945</v>
      </c>
      <c r="BP303">
        <v>0.43617154101722122</v>
      </c>
      <c r="BQ303">
        <v>15</v>
      </c>
      <c r="BR303">
        <v>34.39013917555836</v>
      </c>
      <c r="BS303">
        <v>0.74351659896401323</v>
      </c>
      <c r="BT303">
        <v>25</v>
      </c>
      <c r="BU303">
        <v>33.623997143888943</v>
      </c>
    </row>
    <row r="304" spans="1:73" hidden="1" x14ac:dyDescent="0.45">
      <c r="A304" s="1">
        <v>601</v>
      </c>
      <c r="B304" s="21" t="s">
        <v>78</v>
      </c>
      <c r="C304" s="24" t="s">
        <v>530</v>
      </c>
      <c r="D304">
        <v>0.87341991268919772</v>
      </c>
      <c r="E304">
        <v>265</v>
      </c>
      <c r="F304">
        <v>303.40503593979662</v>
      </c>
      <c r="G304">
        <v>230</v>
      </c>
      <c r="H304">
        <f>(Table1[[#This Row],[xWins]]*3+Table1[[#This Row],[xDraws]])/Table1[[#This Row],[Matches]]</f>
        <v>1.3191523301730286</v>
      </c>
      <c r="I304">
        <f>Table1[[#This Row],[Wins]]*3+Table1[[#This Row],[Draws]]</f>
        <v>265</v>
      </c>
      <c r="J304">
        <f>Table1[[#This Row],[xWins]]*3+Table1[[#This Row],[xDraws]]</f>
        <v>303.40503593979656</v>
      </c>
      <c r="K304">
        <v>0.84870106522548416</v>
      </c>
      <c r="L304">
        <v>0.96767464504345768</v>
      </c>
      <c r="M304">
        <v>1.1630605924814319</v>
      </c>
      <c r="N304">
        <v>68</v>
      </c>
      <c r="O304">
        <v>61</v>
      </c>
      <c r="P304">
        <v>101</v>
      </c>
      <c r="Q304">
        <v>80.122439792076449</v>
      </c>
      <c r="R304">
        <v>63.037716563567223</v>
      </c>
      <c r="S304">
        <v>86.839843644356336</v>
      </c>
      <c r="T304">
        <v>-41</v>
      </c>
      <c r="U304">
        <v>-14.2381850398578</v>
      </c>
      <c r="V304">
        <v>-40.463246273718077</v>
      </c>
      <c r="W304">
        <v>13.701431313575879</v>
      </c>
      <c r="X304">
        <v>0.8597282433848672</v>
      </c>
      <c r="Y304">
        <v>0.95473615286813018</v>
      </c>
      <c r="Z304">
        <f>Table1[[#This Row],[xGoalsF]]/Table1[[#This Row],[Matches]]</f>
        <v>1.2541880272770352</v>
      </c>
      <c r="AA304">
        <f>Table1[[#This Row],[xGoalsA]]/Table1[[#This Row],[Matches]]</f>
        <v>1.316093179624243</v>
      </c>
      <c r="AB304">
        <v>248</v>
      </c>
      <c r="AC304">
        <v>288.46324627371808</v>
      </c>
      <c r="AD304">
        <v>289</v>
      </c>
      <c r="AE304">
        <v>302.70143131357588</v>
      </c>
      <c r="AF304">
        <f>Table1[[#This Row],[SHGoalsF]]/Table1[[#This Row],[xSHGoalsF]]</f>
        <v>0.76564846559630828</v>
      </c>
      <c r="AG304">
        <v>124</v>
      </c>
      <c r="AH304">
        <v>161.9542199479566</v>
      </c>
      <c r="AI304">
        <f>Table1[[#This Row],[SHGoalsA]]/Table1[[#This Row],[xSHGoalsA]]</f>
        <v>0.97049412588618789</v>
      </c>
      <c r="AJ304">
        <v>-165</v>
      </c>
      <c r="AK304">
        <v>-170.0164850037948</v>
      </c>
      <c r="AL304">
        <f>Table1[[#This Row],[HTGoalsF]]/Table1[[#This Row],[xHTGoalsF]]</f>
        <v>0.98016721495191383</v>
      </c>
      <c r="AM304">
        <v>124</v>
      </c>
      <c r="AN304">
        <v>126.5090263257615</v>
      </c>
      <c r="AO304">
        <f>Table1[[#This Row],[HTGoalsA]]/Table1[[#This Row],[xHTGoalsA]]</f>
        <v>0.93454459943402879</v>
      </c>
      <c r="AP304">
        <v>124</v>
      </c>
      <c r="AQ304">
        <v>132.68494630978111</v>
      </c>
      <c r="AR304">
        <v>1.1129495538155281</v>
      </c>
      <c r="AS304">
        <v>2849</v>
      </c>
      <c r="AT304">
        <v>2559.8644522860591</v>
      </c>
      <c r="AU304">
        <v>1.0700170684834469</v>
      </c>
      <c r="AV304">
        <v>2813</v>
      </c>
      <c r="AW304">
        <v>2628.9300263096852</v>
      </c>
      <c r="AX304">
        <v>0.79479384948574738</v>
      </c>
      <c r="AY304">
        <v>865</v>
      </c>
      <c r="AZ304">
        <v>1088.3325286924121</v>
      </c>
      <c r="BA304">
        <v>0.78097466036723773</v>
      </c>
      <c r="BB304">
        <v>878</v>
      </c>
      <c r="BC304">
        <v>1124.2362198885401</v>
      </c>
      <c r="BD304">
        <v>0.94845117118031441</v>
      </c>
      <c r="BE304">
        <v>2861</v>
      </c>
      <c r="BF304">
        <v>3016.4968813730129</v>
      </c>
      <c r="BG304">
        <v>0.97306269867824802</v>
      </c>
      <c r="BH304">
        <v>2922</v>
      </c>
      <c r="BI304">
        <v>3002.889745921897</v>
      </c>
      <c r="BJ304">
        <v>1.0470207255255899</v>
      </c>
      <c r="BK304">
        <v>423</v>
      </c>
      <c r="BL304">
        <v>404.00346400751522</v>
      </c>
      <c r="BM304">
        <v>1.063510283789034</v>
      </c>
      <c r="BN304">
        <v>422</v>
      </c>
      <c r="BO304">
        <v>396.7991719802788</v>
      </c>
      <c r="BP304">
        <v>0.73389200624178375</v>
      </c>
      <c r="BQ304">
        <v>18</v>
      </c>
      <c r="BR304">
        <v>24.526769397825849</v>
      </c>
      <c r="BS304">
        <v>0.54124042258336391</v>
      </c>
      <c r="BT304">
        <v>13</v>
      </c>
      <c r="BU304">
        <v>24.018900764932589</v>
      </c>
    </row>
    <row r="305" spans="1:73" hidden="1" x14ac:dyDescent="0.45">
      <c r="A305" s="1">
        <v>607</v>
      </c>
      <c r="B305" s="21" t="s">
        <v>84</v>
      </c>
      <c r="C305" s="24" t="s">
        <v>530</v>
      </c>
      <c r="D305">
        <v>1.0034827064500009</v>
      </c>
      <c r="E305">
        <v>426</v>
      </c>
      <c r="F305">
        <v>424.52151617744482</v>
      </c>
      <c r="G305">
        <v>322</v>
      </c>
      <c r="H305">
        <f>(Table1[[#This Row],[xWins]]*3+Table1[[#This Row],[xDraws]])/Table1[[#This Row],[Matches]]</f>
        <v>1.3183898017933064</v>
      </c>
      <c r="I305">
        <f>Table1[[#This Row],[Wins]]*3+Table1[[#This Row],[Draws]]</f>
        <v>426</v>
      </c>
      <c r="J305">
        <f>Table1[[#This Row],[xWins]]*3+Table1[[#This Row],[xDraws]]</f>
        <v>424.52151617744465</v>
      </c>
      <c r="K305">
        <v>1.033222953757917</v>
      </c>
      <c r="L305">
        <v>0.88928062919500028</v>
      </c>
      <c r="M305">
        <v>1.04902041250855</v>
      </c>
      <c r="N305">
        <v>116</v>
      </c>
      <c r="O305">
        <v>78</v>
      </c>
      <c r="P305">
        <v>128</v>
      </c>
      <c r="Q305">
        <v>112.2700570850642</v>
      </c>
      <c r="R305">
        <v>87.711344922252053</v>
      </c>
      <c r="S305">
        <v>122.01859799268369</v>
      </c>
      <c r="T305">
        <v>-35</v>
      </c>
      <c r="U305">
        <v>-20.868021764336788</v>
      </c>
      <c r="V305">
        <v>-1.4896376564725531</v>
      </c>
      <c r="W305">
        <v>-12.642340579190661</v>
      </c>
      <c r="X305">
        <v>0.99629894159475485</v>
      </c>
      <c r="Y305">
        <v>1.02986208067308</v>
      </c>
      <c r="Z305">
        <f>Table1[[#This Row],[xGoalsF]]/Table1[[#This Row],[Matches]]</f>
        <v>1.2499678188089212</v>
      </c>
      <c r="AA305">
        <f>Table1[[#This Row],[xGoalsA]]/Table1[[#This Row],[Matches]]</f>
        <v>1.3147753398161779</v>
      </c>
      <c r="AB305">
        <v>401</v>
      </c>
      <c r="AC305">
        <v>402.48963765647261</v>
      </c>
      <c r="AD305">
        <v>436</v>
      </c>
      <c r="AE305">
        <v>423.35765942080928</v>
      </c>
      <c r="AF305">
        <f>Table1[[#This Row],[SHGoalsF]]/Table1[[#This Row],[xSHGoalsF]]</f>
        <v>1.0756081586285797</v>
      </c>
      <c r="AG305">
        <v>243</v>
      </c>
      <c r="AH305">
        <v>225.91870287580329</v>
      </c>
      <c r="AI305">
        <f>Table1[[#This Row],[SHGoalsA]]/Table1[[#This Row],[xSHGoalsA]]</f>
        <v>1.0718181577374526</v>
      </c>
      <c r="AJ305">
        <v>-255</v>
      </c>
      <c r="AK305">
        <v>-237.91349135033369</v>
      </c>
      <c r="AL305">
        <f>Table1[[#This Row],[HTGoalsF]]/Table1[[#This Row],[xHTGoalsF]]</f>
        <v>0.89482450889362108</v>
      </c>
      <c r="AM305">
        <v>158</v>
      </c>
      <c r="AN305">
        <v>176.57093478066929</v>
      </c>
      <c r="AO305">
        <f>Table1[[#This Row],[HTGoalsA]]/Table1[[#This Row],[xHTGoalsA]]</f>
        <v>0.97603500764291085</v>
      </c>
      <c r="AP305">
        <v>181</v>
      </c>
      <c r="AQ305">
        <v>185.44416807047571</v>
      </c>
      <c r="AR305">
        <v>1.1523805131114591</v>
      </c>
      <c r="AS305">
        <v>4122</v>
      </c>
      <c r="AT305">
        <v>3576.943512234935</v>
      </c>
      <c r="AU305">
        <v>1.07531759645377</v>
      </c>
      <c r="AV305">
        <v>3953</v>
      </c>
      <c r="AW305">
        <v>3676.1232337649608</v>
      </c>
      <c r="AX305">
        <v>0.89587173993126856</v>
      </c>
      <c r="AY305">
        <v>1364</v>
      </c>
      <c r="AZ305">
        <v>1522.5393761216831</v>
      </c>
      <c r="BA305">
        <v>0.8446718470384077</v>
      </c>
      <c r="BB305">
        <v>1330</v>
      </c>
      <c r="BC305">
        <v>1574.5759784267129</v>
      </c>
      <c r="BD305">
        <v>0.98448979284232818</v>
      </c>
      <c r="BE305">
        <v>4152</v>
      </c>
      <c r="BF305">
        <v>4217.4129485006933</v>
      </c>
      <c r="BG305">
        <v>0.87012925739837355</v>
      </c>
      <c r="BH305">
        <v>3657</v>
      </c>
      <c r="BI305">
        <v>4202.8238550835295</v>
      </c>
      <c r="BJ305">
        <v>0.97207702824687992</v>
      </c>
      <c r="BK305">
        <v>548</v>
      </c>
      <c r="BL305">
        <v>563.74133332654333</v>
      </c>
      <c r="BM305">
        <v>0.86068602958032636</v>
      </c>
      <c r="BN305">
        <v>478</v>
      </c>
      <c r="BO305">
        <v>555.37092920292264</v>
      </c>
      <c r="BP305">
        <v>0.69475257228778697</v>
      </c>
      <c r="BQ305">
        <v>24</v>
      </c>
      <c r="BR305">
        <v>34.544672387421542</v>
      </c>
      <c r="BS305">
        <v>0.41942230047024059</v>
      </c>
      <c r="BT305">
        <v>14</v>
      </c>
      <c r="BU305">
        <v>33.37924565361385</v>
      </c>
    </row>
    <row r="306" spans="1:73" hidden="1" x14ac:dyDescent="0.45">
      <c r="A306" s="1">
        <v>137</v>
      </c>
      <c r="B306" s="21" t="s">
        <v>206</v>
      </c>
      <c r="C306" t="s">
        <v>193</v>
      </c>
      <c r="D306">
        <v>1.0010118907410051</v>
      </c>
      <c r="E306">
        <v>121</v>
      </c>
      <c r="F306">
        <v>120.8776849897647</v>
      </c>
      <c r="G306">
        <v>92</v>
      </c>
      <c r="H306">
        <f>(Table1[[#This Row],[xWins]]*3+Table1[[#This Row],[xDraws]])/Table1[[#This Row],[Matches]]</f>
        <v>1.3138878803235301</v>
      </c>
      <c r="I306">
        <f>Table1[[#This Row],[Wins]]*3+Table1[[#This Row],[Draws]]</f>
        <v>121</v>
      </c>
      <c r="J306">
        <f>Table1[[#This Row],[xWins]]*3+Table1[[#This Row],[xDraws]]</f>
        <v>120.87768498976476</v>
      </c>
      <c r="K306">
        <v>0.99082530498184873</v>
      </c>
      <c r="L306">
        <v>1.0421548015598869</v>
      </c>
      <c r="M306">
        <v>0.97998225041318898</v>
      </c>
      <c r="N306">
        <v>32</v>
      </c>
      <c r="O306">
        <v>25</v>
      </c>
      <c r="P306">
        <v>35</v>
      </c>
      <c r="Q306">
        <v>32.296308783298812</v>
      </c>
      <c r="R306">
        <v>23.988758639868319</v>
      </c>
      <c r="S306">
        <v>35.714932576832879</v>
      </c>
      <c r="T306">
        <v>-9</v>
      </c>
      <c r="U306">
        <v>-7.8444362862206702</v>
      </c>
      <c r="V306">
        <v>2.888023669361516</v>
      </c>
      <c r="W306">
        <v>-4.0435873831408458</v>
      </c>
      <c r="X306">
        <v>1.0253086815444641</v>
      </c>
      <c r="Y306">
        <v>1.033156004644415</v>
      </c>
      <c r="Z306">
        <f>Table1[[#This Row],[xGoalsF]]/Table1[[#This Row],[Matches]]</f>
        <v>1.2403475688112879</v>
      </c>
      <c r="AA306">
        <f>Table1[[#This Row],[xGoalsA]]/Table1[[#This Row],[Matches]]</f>
        <v>1.3256131806180347</v>
      </c>
      <c r="AB306">
        <v>117</v>
      </c>
      <c r="AC306">
        <v>114.1119763306385</v>
      </c>
      <c r="AD306">
        <v>126</v>
      </c>
      <c r="AE306">
        <v>121.9564126168592</v>
      </c>
      <c r="AF306">
        <f>Table1[[#This Row],[SHGoalsF]]/Table1[[#This Row],[xSHGoalsF]]</f>
        <v>1.0153950026009195</v>
      </c>
      <c r="AG306">
        <v>65</v>
      </c>
      <c r="AH306">
        <v>64.014496657461819</v>
      </c>
      <c r="AI306">
        <f>Table1[[#This Row],[SHGoalsA]]/Table1[[#This Row],[xSHGoalsA]]</f>
        <v>0.9204185811813187</v>
      </c>
      <c r="AJ306">
        <v>-63</v>
      </c>
      <c r="AK306">
        <v>-68.447118830589162</v>
      </c>
      <c r="AL306">
        <f>Table1[[#This Row],[HTGoalsF]]/Table1[[#This Row],[xHTGoalsF]]</f>
        <v>1.0379763680575331</v>
      </c>
      <c r="AM306">
        <v>52</v>
      </c>
      <c r="AN306">
        <v>50.097479673176657</v>
      </c>
      <c r="AO306">
        <f>Table1[[#This Row],[HTGoalsA]]/Table1[[#This Row],[xHTGoalsA]]</f>
        <v>1.1773655666553617</v>
      </c>
      <c r="AP306">
        <v>63</v>
      </c>
      <c r="AQ306">
        <v>53.509293786269993</v>
      </c>
      <c r="AR306">
        <v>0.81134367665269902</v>
      </c>
      <c r="AS306">
        <v>825</v>
      </c>
      <c r="AT306">
        <v>1016.831736957194</v>
      </c>
      <c r="AU306">
        <v>0.89375136463975402</v>
      </c>
      <c r="AV306">
        <v>943</v>
      </c>
      <c r="AW306">
        <v>1055.1032840997079</v>
      </c>
      <c r="AX306">
        <v>0.97572625492782916</v>
      </c>
      <c r="AY306">
        <v>422</v>
      </c>
      <c r="AZ306">
        <v>432.49835480876118</v>
      </c>
      <c r="BA306">
        <v>1.0326792482292939</v>
      </c>
      <c r="BB306">
        <v>467</v>
      </c>
      <c r="BC306">
        <v>452.22173370942801</v>
      </c>
      <c r="BD306">
        <v>0.80147783432652431</v>
      </c>
      <c r="BE306">
        <v>964</v>
      </c>
      <c r="BF306">
        <v>1202.7781165152769</v>
      </c>
      <c r="BG306">
        <v>0.82976988769515991</v>
      </c>
      <c r="BH306">
        <v>993</v>
      </c>
      <c r="BI306">
        <v>1196.7173245563799</v>
      </c>
      <c r="BJ306">
        <v>0.7488953859417542</v>
      </c>
      <c r="BK306">
        <v>121</v>
      </c>
      <c r="BL306">
        <v>161.57129857041321</v>
      </c>
      <c r="BM306">
        <v>0.88578165504022333</v>
      </c>
      <c r="BN306">
        <v>140</v>
      </c>
      <c r="BO306">
        <v>158.05249431773629</v>
      </c>
      <c r="BP306">
        <v>0.30490922488585531</v>
      </c>
      <c r="BQ306">
        <v>3</v>
      </c>
      <c r="BR306">
        <v>9.8389938878466836</v>
      </c>
      <c r="BS306">
        <v>1.154197227904511</v>
      </c>
      <c r="BT306">
        <v>11</v>
      </c>
      <c r="BU306">
        <v>9.5304335637427542</v>
      </c>
    </row>
    <row r="307" spans="1:73" hidden="1" x14ac:dyDescent="0.45">
      <c r="A307" s="1">
        <v>558</v>
      </c>
      <c r="B307" s="21" t="s">
        <v>223</v>
      </c>
      <c r="C307" t="s">
        <v>520</v>
      </c>
      <c r="D307">
        <v>0.91170097198728084</v>
      </c>
      <c r="E307">
        <v>261</v>
      </c>
      <c r="F307">
        <v>286.27807583783209</v>
      </c>
      <c r="G307">
        <v>218</v>
      </c>
      <c r="H307">
        <f>(Table1[[#This Row],[xWins]]*3+Table1[[#This Row],[xDraws]])/Table1[[#This Row],[Matches]]</f>
        <v>1.313202182742349</v>
      </c>
      <c r="I307">
        <f>Table1[[#This Row],[Wins]]*3+Table1[[#This Row],[Draws]]</f>
        <v>261</v>
      </c>
      <c r="J307">
        <f>Table1[[#This Row],[xWins]]*3+Table1[[#This Row],[xDraws]]</f>
        <v>286.27807583783209</v>
      </c>
      <c r="K307">
        <v>0.91003360270386113</v>
      </c>
      <c r="L307">
        <v>0.91814955629480255</v>
      </c>
      <c r="M307">
        <v>1.13957139020302</v>
      </c>
      <c r="N307">
        <v>69</v>
      </c>
      <c r="O307">
        <v>54</v>
      </c>
      <c r="P307">
        <v>95</v>
      </c>
      <c r="Q307">
        <v>75.821376040389637</v>
      </c>
      <c r="R307">
        <v>58.813947716663172</v>
      </c>
      <c r="S307">
        <v>83.364676242947183</v>
      </c>
      <c r="T307">
        <v>-52</v>
      </c>
      <c r="U307">
        <v>-16.55878845580617</v>
      </c>
      <c r="V307">
        <v>-18.444353501264061</v>
      </c>
      <c r="W307">
        <v>-16.99685804292977</v>
      </c>
      <c r="X307">
        <v>0.93179982032356301</v>
      </c>
      <c r="Y307">
        <v>1.0592218535554301</v>
      </c>
      <c r="Z307">
        <f>Table1[[#This Row],[xGoalsF]]/Table1[[#This Row],[Matches]]</f>
        <v>1.2405704289048813</v>
      </c>
      <c r="AA307">
        <f>Table1[[#This Row],[xGoalsA]]/Table1[[#This Row],[Matches]]</f>
        <v>1.316528174115001</v>
      </c>
      <c r="AB307">
        <v>252</v>
      </c>
      <c r="AC307">
        <v>270.44435350126412</v>
      </c>
      <c r="AD307">
        <v>304</v>
      </c>
      <c r="AE307">
        <v>287.00314195707023</v>
      </c>
      <c r="AF307">
        <f>Table1[[#This Row],[SHGoalsF]]/Table1[[#This Row],[xSHGoalsF]]</f>
        <v>0.97994374154620989</v>
      </c>
      <c r="AG307">
        <v>149</v>
      </c>
      <c r="AH307">
        <v>152.04954497173429</v>
      </c>
      <c r="AI307">
        <f>Table1[[#This Row],[SHGoalsA]]/Table1[[#This Row],[xSHGoalsA]]</f>
        <v>1.0340474044786332</v>
      </c>
      <c r="AJ307">
        <v>-167</v>
      </c>
      <c r="AK307">
        <v>-161.50129991787119</v>
      </c>
      <c r="AL307">
        <f>Table1[[#This Row],[HTGoalsF]]/Table1[[#This Row],[xHTGoalsF]]</f>
        <v>0.86997057792707211</v>
      </c>
      <c r="AM307">
        <v>103</v>
      </c>
      <c r="AN307">
        <v>118.3948085295297</v>
      </c>
      <c r="AO307">
        <f>Table1[[#This Row],[HTGoalsA]]/Table1[[#This Row],[xHTGoalsA]]</f>
        <v>1.0916174438077944</v>
      </c>
      <c r="AP307">
        <v>137</v>
      </c>
      <c r="AQ307">
        <v>125.501842039199</v>
      </c>
      <c r="AR307">
        <v>1.107981049938487</v>
      </c>
      <c r="AS307">
        <v>2671</v>
      </c>
      <c r="AT307">
        <v>2410.6910494076492</v>
      </c>
      <c r="AU307">
        <v>1.015037932502951</v>
      </c>
      <c r="AV307">
        <v>2529</v>
      </c>
      <c r="AW307">
        <v>2491.5325024000008</v>
      </c>
      <c r="AX307">
        <v>0.89140002334194546</v>
      </c>
      <c r="AY307">
        <v>913</v>
      </c>
      <c r="AZ307">
        <v>1024.2315190626471</v>
      </c>
      <c r="BA307">
        <v>0.85975625937476119</v>
      </c>
      <c r="BB307">
        <v>916</v>
      </c>
      <c r="BC307">
        <v>1065.4182391950719</v>
      </c>
      <c r="BD307">
        <v>0.87612790025411602</v>
      </c>
      <c r="BE307">
        <v>2507</v>
      </c>
      <c r="BF307">
        <v>2861.454359886106</v>
      </c>
      <c r="BG307">
        <v>0.93249592334830123</v>
      </c>
      <c r="BH307">
        <v>2654</v>
      </c>
      <c r="BI307">
        <v>2846.1250430675509</v>
      </c>
      <c r="BJ307">
        <v>0.91918028974420374</v>
      </c>
      <c r="BK307">
        <v>353</v>
      </c>
      <c r="BL307">
        <v>384.03782580916248</v>
      </c>
      <c r="BM307">
        <v>0.94990544704634394</v>
      </c>
      <c r="BN307">
        <v>358</v>
      </c>
      <c r="BO307">
        <v>376.87961587458278</v>
      </c>
      <c r="BP307">
        <v>0.596517929797305</v>
      </c>
      <c r="BQ307">
        <v>14</v>
      </c>
      <c r="BR307">
        <v>23.469537629417371</v>
      </c>
      <c r="BS307">
        <v>1.093520468124483</v>
      </c>
      <c r="BT307">
        <v>25</v>
      </c>
      <c r="BU307">
        <v>22.86194061175458</v>
      </c>
    </row>
    <row r="308" spans="1:73" hidden="1" x14ac:dyDescent="0.45">
      <c r="A308" s="1">
        <v>415</v>
      </c>
      <c r="B308" s="21" t="s">
        <v>437</v>
      </c>
      <c r="C308" t="s">
        <v>396</v>
      </c>
      <c r="D308">
        <v>1.0015448407369461</v>
      </c>
      <c r="E308">
        <v>242</v>
      </c>
      <c r="F308">
        <v>241.62672519178881</v>
      </c>
      <c r="G308">
        <v>184</v>
      </c>
      <c r="H308">
        <f>(Table1[[#This Row],[xWins]]*3+Table1[[#This Row],[xDraws]])/Table1[[#This Row],[Matches]]</f>
        <v>1.3131887238684172</v>
      </c>
      <c r="I308">
        <f>Table1[[#This Row],[Wins]]*3+Table1[[#This Row],[Draws]]</f>
        <v>242</v>
      </c>
      <c r="J308">
        <f>Table1[[#This Row],[xWins]]*3+Table1[[#This Row],[xDraws]]</f>
        <v>241.62672519178878</v>
      </c>
      <c r="K308">
        <v>0.98692692489643041</v>
      </c>
      <c r="L308">
        <v>1.057394895590134</v>
      </c>
      <c r="M308">
        <v>0.97084188358363466</v>
      </c>
      <c r="N308">
        <v>63</v>
      </c>
      <c r="O308">
        <v>53</v>
      </c>
      <c r="P308">
        <v>68</v>
      </c>
      <c r="Q308">
        <v>63.83451338771745</v>
      </c>
      <c r="R308">
        <v>50.123185028636421</v>
      </c>
      <c r="S308">
        <v>70.042301583646122</v>
      </c>
      <c r="T308">
        <v>-22</v>
      </c>
      <c r="U308">
        <v>-12.613946735829069</v>
      </c>
      <c r="V308">
        <v>-7.1669865332400491</v>
      </c>
      <c r="W308">
        <v>-2.219066730930876</v>
      </c>
      <c r="X308">
        <v>0.96858885396991501</v>
      </c>
      <c r="Y308">
        <v>1.00921612314066</v>
      </c>
      <c r="Z308">
        <f>Table1[[#This Row],[xGoalsF]]/Table1[[#This Row],[Matches]]</f>
        <v>1.2400379702893478</v>
      </c>
      <c r="AA308">
        <f>Table1[[#This Row],[xGoalsA]]/Table1[[#This Row],[Matches]]</f>
        <v>1.3085920286362451</v>
      </c>
      <c r="AB308">
        <v>221</v>
      </c>
      <c r="AC308">
        <v>228.16698653323999</v>
      </c>
      <c r="AD308">
        <v>243</v>
      </c>
      <c r="AE308">
        <v>240.7809332690691</v>
      </c>
      <c r="AF308">
        <f>Table1[[#This Row],[SHGoalsF]]/Table1[[#This Row],[xSHGoalsF]]</f>
        <v>1.0090312691560375</v>
      </c>
      <c r="AG308">
        <v>129</v>
      </c>
      <c r="AH308">
        <v>127.8453938378904</v>
      </c>
      <c r="AI308">
        <f>Table1[[#This Row],[SHGoalsA]]/Table1[[#This Row],[xSHGoalsA]]</f>
        <v>0.92505831269952343</v>
      </c>
      <c r="AJ308">
        <v>-125</v>
      </c>
      <c r="AK308">
        <v>-135.12661665103309</v>
      </c>
      <c r="AL308">
        <f>Table1[[#This Row],[HTGoalsF]]/Table1[[#This Row],[xHTGoalsF]]</f>
        <v>0.91705083151321076</v>
      </c>
      <c r="AM308">
        <v>92</v>
      </c>
      <c r="AN308">
        <v>100.32159269534959</v>
      </c>
      <c r="AO308">
        <f>Table1[[#This Row],[HTGoalsA]]/Table1[[#This Row],[xHTGoalsA]]</f>
        <v>1.1168497774359414</v>
      </c>
      <c r="AP308">
        <v>118</v>
      </c>
      <c r="AQ308">
        <v>105.65431661803601</v>
      </c>
      <c r="AR308">
        <v>0.92965829389227239</v>
      </c>
      <c r="AS308">
        <v>1889</v>
      </c>
      <c r="AT308">
        <v>2031.9293792251101</v>
      </c>
      <c r="AU308">
        <v>0.86656421400533012</v>
      </c>
      <c r="AV308">
        <v>1813</v>
      </c>
      <c r="AW308">
        <v>2092.1704020296052</v>
      </c>
      <c r="AX308">
        <v>0.94762740227624176</v>
      </c>
      <c r="AY308">
        <v>823</v>
      </c>
      <c r="AZ308">
        <v>868.48480533922782</v>
      </c>
      <c r="BA308">
        <v>0.89653996870138752</v>
      </c>
      <c r="BB308">
        <v>806</v>
      </c>
      <c r="BC308">
        <v>899.01178769248622</v>
      </c>
      <c r="BD308">
        <v>0.85973495759625873</v>
      </c>
      <c r="BE308">
        <v>2076</v>
      </c>
      <c r="BF308">
        <v>2414.6976712501119</v>
      </c>
      <c r="BG308">
        <v>0.70096481892681217</v>
      </c>
      <c r="BH308">
        <v>1684</v>
      </c>
      <c r="BI308">
        <v>2402.403022990839</v>
      </c>
      <c r="BJ308">
        <v>0.78678602252920304</v>
      </c>
      <c r="BK308">
        <v>254</v>
      </c>
      <c r="BL308">
        <v>322.83237465695112</v>
      </c>
      <c r="BM308">
        <v>0.73990060990704609</v>
      </c>
      <c r="BN308">
        <v>234</v>
      </c>
      <c r="BO308">
        <v>316.25869321745449</v>
      </c>
      <c r="BP308">
        <v>0.75822447096703249</v>
      </c>
      <c r="BQ308">
        <v>15</v>
      </c>
      <c r="BR308">
        <v>19.78305973278486</v>
      </c>
      <c r="BS308">
        <v>0.88194955098536942</v>
      </c>
      <c r="BT308">
        <v>17</v>
      </c>
      <c r="BU308">
        <v>19.275478944352919</v>
      </c>
    </row>
    <row r="309" spans="1:73" hidden="1" x14ac:dyDescent="0.45">
      <c r="A309" s="1">
        <v>637</v>
      </c>
      <c r="B309" s="21" t="s">
        <v>544</v>
      </c>
      <c r="C309" s="24" t="s">
        <v>535</v>
      </c>
      <c r="D309">
        <v>1.032782651240495</v>
      </c>
      <c r="E309">
        <v>103</v>
      </c>
      <c r="F309">
        <v>99.730567584849254</v>
      </c>
      <c r="G309">
        <v>76</v>
      </c>
      <c r="H309">
        <f>(Table1[[#This Row],[xWins]]*3+Table1[[#This Row],[xDraws]])/Table1[[#This Row],[Matches]]</f>
        <v>1.3122443103269639</v>
      </c>
      <c r="I309">
        <f>Table1[[#This Row],[Wins]]*3+Table1[[#This Row],[Draws]]</f>
        <v>103</v>
      </c>
      <c r="J309">
        <f>Table1[[#This Row],[xWins]]*3+Table1[[#This Row],[xDraws]]</f>
        <v>99.730567584849254</v>
      </c>
      <c r="K309">
        <v>1.0086829055270361</v>
      </c>
      <c r="L309">
        <v>1.115971579241233</v>
      </c>
      <c r="M309">
        <v>0.89857567821069328</v>
      </c>
      <c r="N309">
        <v>26</v>
      </c>
      <c r="O309">
        <v>25</v>
      </c>
      <c r="P309">
        <v>25</v>
      </c>
      <c r="Q309">
        <v>25.776187796515721</v>
      </c>
      <c r="R309">
        <v>22.402004195302101</v>
      </c>
      <c r="S309">
        <v>27.821808008182181</v>
      </c>
      <c r="T309">
        <v>3</v>
      </c>
      <c r="U309">
        <v>-4.233495597857285</v>
      </c>
      <c r="V309">
        <v>-6.4648496542172893</v>
      </c>
      <c r="W309">
        <v>13.698345252074571</v>
      </c>
      <c r="X309">
        <v>0.93156343679282327</v>
      </c>
      <c r="Y309">
        <v>0.86120998060211507</v>
      </c>
      <c r="Z309">
        <f>Table1[[#This Row],[xGoalsF]]/Table1[[#This Row],[Matches]]</f>
        <v>1.2429585480818064</v>
      </c>
      <c r="AA309">
        <f>Table1[[#This Row],[xGoalsA]]/Table1[[#This Row],[Matches]]</f>
        <v>1.298662437527297</v>
      </c>
      <c r="AB309">
        <v>88</v>
      </c>
      <c r="AC309">
        <v>94.464849654217289</v>
      </c>
      <c r="AD309">
        <v>85</v>
      </c>
      <c r="AE309">
        <v>98.698345252074574</v>
      </c>
      <c r="AF309">
        <f>Table1[[#This Row],[SHGoalsF]]/Table1[[#This Row],[xSHGoalsF]]</f>
        <v>0.77268273604276871</v>
      </c>
      <c r="AG309">
        <v>41</v>
      </c>
      <c r="AH309">
        <v>53.061881788608531</v>
      </c>
      <c r="AI309">
        <f>Table1[[#This Row],[SHGoalsA]]/Table1[[#This Row],[xSHGoalsA]]</f>
        <v>0.82968861355988299</v>
      </c>
      <c r="AJ309">
        <v>-46</v>
      </c>
      <c r="AK309">
        <v>-55.442486793486573</v>
      </c>
      <c r="AL309">
        <f>Table1[[#This Row],[HTGoalsF]]/Table1[[#This Row],[xHTGoalsF]]</f>
        <v>1.1351843218717756</v>
      </c>
      <c r="AM309">
        <v>47</v>
      </c>
      <c r="AN309">
        <v>41.402967865608758</v>
      </c>
      <c r="AO309">
        <f>Table1[[#This Row],[HTGoalsA]]/Table1[[#This Row],[xHTGoalsA]]</f>
        <v>0.9016119755740728</v>
      </c>
      <c r="AP309">
        <v>39</v>
      </c>
      <c r="AQ309">
        <v>43.255858458588008</v>
      </c>
      <c r="AR309">
        <v>1.128306957763648</v>
      </c>
      <c r="AS309">
        <v>948</v>
      </c>
      <c r="AT309">
        <v>840.19689276664212</v>
      </c>
      <c r="AU309">
        <v>1.170215131121211</v>
      </c>
      <c r="AV309">
        <v>1009</v>
      </c>
      <c r="AW309">
        <v>862.2346209395306</v>
      </c>
      <c r="AX309">
        <v>0.82796157252653568</v>
      </c>
      <c r="AY309">
        <v>297</v>
      </c>
      <c r="AZ309">
        <v>358.71230000892501</v>
      </c>
      <c r="BA309">
        <v>0.83245994123762745</v>
      </c>
      <c r="BB309">
        <v>308</v>
      </c>
      <c r="BC309">
        <v>369.98777327602448</v>
      </c>
      <c r="BD309">
        <v>1.2386655375048321</v>
      </c>
      <c r="BE309">
        <v>1236</v>
      </c>
      <c r="BF309">
        <v>997.84805710329056</v>
      </c>
      <c r="BG309">
        <v>1.196195213066003</v>
      </c>
      <c r="BH309">
        <v>1190</v>
      </c>
      <c r="BI309">
        <v>994.82090130579581</v>
      </c>
      <c r="BJ309">
        <v>1.424864291703412</v>
      </c>
      <c r="BK309">
        <v>190</v>
      </c>
      <c r="BL309">
        <v>133.34603239502681</v>
      </c>
      <c r="BM309">
        <v>1.5503915535284229</v>
      </c>
      <c r="BN309">
        <v>204</v>
      </c>
      <c r="BO309">
        <v>131.5796642052978</v>
      </c>
      <c r="BP309">
        <v>0.97022480000338551</v>
      </c>
      <c r="BQ309">
        <v>8</v>
      </c>
      <c r="BR309">
        <v>8.245511761781481</v>
      </c>
      <c r="BS309">
        <v>2.3750835884517869</v>
      </c>
      <c r="BT309">
        <v>19</v>
      </c>
      <c r="BU309">
        <v>7.9997184488084763</v>
      </c>
    </row>
    <row r="310" spans="1:73" hidden="1" x14ac:dyDescent="0.45">
      <c r="A310" s="1">
        <v>236</v>
      </c>
      <c r="B310" s="21" t="s">
        <v>308</v>
      </c>
      <c r="C310" s="23" t="s">
        <v>292</v>
      </c>
      <c r="D310">
        <v>0.95654708054740545</v>
      </c>
      <c r="E310">
        <v>410</v>
      </c>
      <c r="F310">
        <v>428.62500794562908</v>
      </c>
      <c r="G310">
        <v>303</v>
      </c>
      <c r="H310">
        <f>(Table1[[#This Row],[xWins]]*3+Table1[[#This Row],[xDraws]])/Table1[[#This Row],[Matches]]</f>
        <v>1.4146039866192384</v>
      </c>
      <c r="I310">
        <f>Table1[[#This Row],[Wins]]*3+Table1[[#This Row],[Draws]]</f>
        <v>410</v>
      </c>
      <c r="J310">
        <f>Table1[[#This Row],[xWins]]*3+Table1[[#This Row],[xDraws]]</f>
        <v>428.62500794562919</v>
      </c>
      <c r="K310">
        <v>0.9410285274550263</v>
      </c>
      <c r="L310">
        <v>1.030005483494401</v>
      </c>
      <c r="M310">
        <v>1.0427332488931991</v>
      </c>
      <c r="N310">
        <v>111</v>
      </c>
      <c r="O310">
        <v>77</v>
      </c>
      <c r="P310">
        <v>115</v>
      </c>
      <c r="Q310">
        <v>117.95604146050179</v>
      </c>
      <c r="R310">
        <v>74.756883564123811</v>
      </c>
      <c r="S310">
        <v>110.2870749753744</v>
      </c>
      <c r="T310">
        <v>-41</v>
      </c>
      <c r="U310">
        <v>9.5923703865318544</v>
      </c>
      <c r="V310">
        <v>-0.87321010134320431</v>
      </c>
      <c r="W310">
        <v>-49.71916028518865</v>
      </c>
      <c r="X310">
        <v>0.99785911386255</v>
      </c>
      <c r="Y310">
        <v>1.1248344266844219</v>
      </c>
      <c r="Z310">
        <f>Table1[[#This Row],[xGoalsF]]/Table1[[#This Row],[Matches]]</f>
        <v>1.346116204954928</v>
      </c>
      <c r="AA310">
        <f>Table1[[#This Row],[xGoalsA]]/Table1[[#This Row],[Matches]]</f>
        <v>1.3144582168805654</v>
      </c>
      <c r="AB310">
        <v>407</v>
      </c>
      <c r="AC310">
        <v>407.8732101013432</v>
      </c>
      <c r="AD310">
        <v>448</v>
      </c>
      <c r="AE310">
        <v>398.28083971481129</v>
      </c>
      <c r="AF310">
        <f>Table1[[#This Row],[SHGoalsF]]/Table1[[#This Row],[xSHGoalsF]]</f>
        <v>1.0218602800057133</v>
      </c>
      <c r="AG310">
        <v>234</v>
      </c>
      <c r="AH310">
        <v>228.9941243226439</v>
      </c>
      <c r="AI310">
        <f>Table1[[#This Row],[SHGoalsA]]/Table1[[#This Row],[xSHGoalsA]]</f>
        <v>1.1928437826784617</v>
      </c>
      <c r="AJ310">
        <v>-266</v>
      </c>
      <c r="AK310">
        <v>-222.99650957035831</v>
      </c>
      <c r="AL310">
        <f>Table1[[#This Row],[HTGoalsF]]/Table1[[#This Row],[xHTGoalsF]]</f>
        <v>0.96713374426581855</v>
      </c>
      <c r="AM310">
        <v>173</v>
      </c>
      <c r="AN310">
        <v>178.87908577869931</v>
      </c>
      <c r="AO310">
        <f>Table1[[#This Row],[HTGoalsA]]/Table1[[#This Row],[xHTGoalsA]]</f>
        <v>1.038313007500514</v>
      </c>
      <c r="AP310">
        <v>182</v>
      </c>
      <c r="AQ310">
        <v>175.28433014445301</v>
      </c>
      <c r="AR310">
        <v>1.0856117865511821</v>
      </c>
      <c r="AS310">
        <v>3793</v>
      </c>
      <c r="AT310">
        <v>3493.8824789750729</v>
      </c>
      <c r="AU310">
        <v>1.1743569673385741</v>
      </c>
      <c r="AV310">
        <v>4050</v>
      </c>
      <c r="AW310">
        <v>3448.6958502732341</v>
      </c>
      <c r="AX310">
        <v>0.90049491358780953</v>
      </c>
      <c r="AY310">
        <v>1339</v>
      </c>
      <c r="AZ310">
        <v>1486.9600924952149</v>
      </c>
      <c r="BA310">
        <v>0.97795189003028116</v>
      </c>
      <c r="BB310">
        <v>1431</v>
      </c>
      <c r="BC310">
        <v>1463.262165131345</v>
      </c>
      <c r="BD310">
        <v>1.0974708078316471</v>
      </c>
      <c r="BE310">
        <v>4309</v>
      </c>
      <c r="BF310">
        <v>3926.3003345971501</v>
      </c>
      <c r="BG310">
        <v>1.0426801836312829</v>
      </c>
      <c r="BH310">
        <v>4101</v>
      </c>
      <c r="BI310">
        <v>3933.133154710662</v>
      </c>
      <c r="BJ310">
        <v>1.110011630654657</v>
      </c>
      <c r="BK310">
        <v>577</v>
      </c>
      <c r="BL310">
        <v>519.81437316985557</v>
      </c>
      <c r="BM310">
        <v>1.069180333695499</v>
      </c>
      <c r="BN310">
        <v>565</v>
      </c>
      <c r="BO310">
        <v>528.44219276568867</v>
      </c>
      <c r="BP310">
        <v>0.88169622071273424</v>
      </c>
      <c r="BQ310">
        <v>27</v>
      </c>
      <c r="BR310">
        <v>30.622792029406781</v>
      </c>
      <c r="BS310">
        <v>0.7611526534413906</v>
      </c>
      <c r="BT310">
        <v>24</v>
      </c>
      <c r="BU310">
        <v>31.53112570978907</v>
      </c>
    </row>
    <row r="311" spans="1:73" hidden="1" x14ac:dyDescent="0.45">
      <c r="A311" s="1">
        <v>296</v>
      </c>
      <c r="B311" s="21" t="s">
        <v>361</v>
      </c>
      <c r="C311" s="24" t="s">
        <v>357</v>
      </c>
      <c r="D311">
        <v>0.94638157699749625</v>
      </c>
      <c r="E311">
        <v>206</v>
      </c>
      <c r="F311">
        <v>217.67118571090381</v>
      </c>
      <c r="G311">
        <v>166</v>
      </c>
      <c r="H311">
        <f>(Table1[[#This Row],[xWins]]*3+Table1[[#This Row],[xDraws]])/Table1[[#This Row],[Matches]]</f>
        <v>1.3112722030777337</v>
      </c>
      <c r="I311">
        <f>Table1[[#This Row],[Wins]]*3+Table1[[#This Row],[Draws]]</f>
        <v>206</v>
      </c>
      <c r="J311">
        <f>Table1[[#This Row],[xWins]]*3+Table1[[#This Row],[xDraws]]</f>
        <v>217.67118571090379</v>
      </c>
      <c r="K311">
        <v>0.91785940896646634</v>
      </c>
      <c r="L311">
        <v>1.039643973612439</v>
      </c>
      <c r="M311">
        <v>1.0427713772501579</v>
      </c>
      <c r="N311">
        <v>51</v>
      </c>
      <c r="O311">
        <v>53</v>
      </c>
      <c r="P311">
        <v>62</v>
      </c>
      <c r="Q311">
        <v>55.564065151794139</v>
      </c>
      <c r="R311">
        <v>50.978990255521339</v>
      </c>
      <c r="S311">
        <v>59.456944592684543</v>
      </c>
      <c r="T311">
        <v>-17</v>
      </c>
      <c r="U311">
        <v>-9.0435423627769183</v>
      </c>
      <c r="V311">
        <v>-51.687417914393222</v>
      </c>
      <c r="W311">
        <v>43.730960277170141</v>
      </c>
      <c r="X311">
        <v>0.74992470061336114</v>
      </c>
      <c r="Y311">
        <v>0.79728936346927304</v>
      </c>
      <c r="Z311">
        <f>Table1[[#This Row],[xGoalsF]]/Table1[[#This Row],[Matches]]</f>
        <v>1.2451049271951398</v>
      </c>
      <c r="AA311">
        <f>Table1[[#This Row],[xGoalsA]]/Table1[[#This Row],[Matches]]</f>
        <v>1.2995840980552416</v>
      </c>
      <c r="AB311">
        <v>155</v>
      </c>
      <c r="AC311">
        <v>206.68741791439319</v>
      </c>
      <c r="AD311">
        <v>172</v>
      </c>
      <c r="AE311">
        <v>215.73096027717011</v>
      </c>
      <c r="AF311">
        <f>Table1[[#This Row],[SHGoalsF]]/Table1[[#This Row],[xSHGoalsF]]</f>
        <v>0.64705675999700019</v>
      </c>
      <c r="AG311">
        <v>75</v>
      </c>
      <c r="AH311">
        <v>115.9094605554352</v>
      </c>
      <c r="AI311">
        <f>Table1[[#This Row],[SHGoalsA]]/Table1[[#This Row],[xSHGoalsA]]</f>
        <v>0.88389256771392777</v>
      </c>
      <c r="AJ311">
        <v>-107</v>
      </c>
      <c r="AK311">
        <v>-121.0554358169811</v>
      </c>
      <c r="AL311">
        <f>Table1[[#This Row],[HTGoalsF]]/Table1[[#This Row],[xHTGoalsF]]</f>
        <v>0.88127120644123558</v>
      </c>
      <c r="AM311">
        <v>80</v>
      </c>
      <c r="AN311">
        <v>90.777957358958048</v>
      </c>
      <c r="AO311">
        <f>Table1[[#This Row],[HTGoalsA]]/Table1[[#This Row],[xHTGoalsA]]</f>
        <v>0.68655547852108745</v>
      </c>
      <c r="AP311">
        <v>65</v>
      </c>
      <c r="AQ311">
        <v>94.675524460189038</v>
      </c>
      <c r="AR311">
        <v>0.92388836353752024</v>
      </c>
      <c r="AS311">
        <v>1700</v>
      </c>
      <c r="AT311">
        <v>1840.049152140838</v>
      </c>
      <c r="AU311">
        <v>0.8936287825933974</v>
      </c>
      <c r="AV311">
        <v>1681</v>
      </c>
      <c r="AW311">
        <v>1881.094289646283</v>
      </c>
      <c r="AX311">
        <v>0.70838819225904504</v>
      </c>
      <c r="AY311">
        <v>558</v>
      </c>
      <c r="AZ311">
        <v>787.70369988881646</v>
      </c>
      <c r="BA311">
        <v>0.6965508053362226</v>
      </c>
      <c r="BB311">
        <v>563</v>
      </c>
      <c r="BC311">
        <v>808.26839289668453</v>
      </c>
      <c r="BD311">
        <v>1.25797236611133</v>
      </c>
      <c r="BE311">
        <v>2738</v>
      </c>
      <c r="BF311">
        <v>2176.5183987814939</v>
      </c>
      <c r="BG311">
        <v>1.156898691111552</v>
      </c>
      <c r="BH311">
        <v>2510</v>
      </c>
      <c r="BI311">
        <v>2169.5936033849111</v>
      </c>
      <c r="BJ311">
        <v>1.5545489897846221</v>
      </c>
      <c r="BK311">
        <v>451</v>
      </c>
      <c r="BL311">
        <v>290.1162993020148</v>
      </c>
      <c r="BM311">
        <v>1.4270478216538609</v>
      </c>
      <c r="BN311">
        <v>408</v>
      </c>
      <c r="BO311">
        <v>285.90492470473271</v>
      </c>
      <c r="BP311">
        <v>1.741334207017432</v>
      </c>
      <c r="BQ311">
        <v>31</v>
      </c>
      <c r="BR311">
        <v>17.80244129763981</v>
      </c>
      <c r="BS311">
        <v>1.2094145250453621</v>
      </c>
      <c r="BT311">
        <v>21</v>
      </c>
      <c r="BU311">
        <v>17.36377359881001</v>
      </c>
    </row>
    <row r="312" spans="1:73" hidden="1" x14ac:dyDescent="0.45">
      <c r="A312" s="1">
        <v>428</v>
      </c>
      <c r="B312" s="21" t="s">
        <v>451</v>
      </c>
      <c r="C312" s="24" t="s">
        <v>439</v>
      </c>
      <c r="D312">
        <v>0.91316305943973464</v>
      </c>
      <c r="E312">
        <v>79</v>
      </c>
      <c r="F312">
        <v>86.512478996325086</v>
      </c>
      <c r="G312">
        <v>66</v>
      </c>
      <c r="H312">
        <f>(Table1[[#This Row],[xWins]]*3+Table1[[#This Row],[xDraws]])/Table1[[#This Row],[Matches]]</f>
        <v>1.3107951363079557</v>
      </c>
      <c r="I312">
        <f>Table1[[#This Row],[Wins]]*3+Table1[[#This Row],[Draws]]</f>
        <v>79</v>
      </c>
      <c r="J312">
        <f>Table1[[#This Row],[xWins]]*3+Table1[[#This Row],[xDraws]]</f>
        <v>86.512478996325086</v>
      </c>
      <c r="K312">
        <v>0.83377322294639189</v>
      </c>
      <c r="L312">
        <v>1.212216981499729</v>
      </c>
      <c r="M312">
        <v>0.99746791001465807</v>
      </c>
      <c r="N312">
        <v>19</v>
      </c>
      <c r="O312">
        <v>22</v>
      </c>
      <c r="P312">
        <v>25</v>
      </c>
      <c r="Q312">
        <v>22.787970969921179</v>
      </c>
      <c r="R312">
        <v>18.148566086561551</v>
      </c>
      <c r="S312">
        <v>25.063462943517269</v>
      </c>
      <c r="T312">
        <v>-12</v>
      </c>
      <c r="U312">
        <v>-6.7144464979968754</v>
      </c>
      <c r="V312">
        <v>-12.504762988673461</v>
      </c>
      <c r="W312">
        <v>7.2192094866703371</v>
      </c>
      <c r="X312">
        <v>0.8502509013723013</v>
      </c>
      <c r="Y312">
        <v>0.91998145929512987</v>
      </c>
      <c r="Z312">
        <f>Table1[[#This Row],[xGoalsF]]/Table1[[#This Row],[Matches]]</f>
        <v>1.2652236816465676</v>
      </c>
      <c r="AA312">
        <f>Table1[[#This Row],[xGoalsA]]/Table1[[#This Row],[Matches]]</f>
        <v>1.3669577194950051</v>
      </c>
      <c r="AB312">
        <v>71</v>
      </c>
      <c r="AC312">
        <v>83.504762988673463</v>
      </c>
      <c r="AD312">
        <v>83</v>
      </c>
      <c r="AE312">
        <v>90.219209486670337</v>
      </c>
      <c r="AF312">
        <f>Table1[[#This Row],[SHGoalsF]]/Table1[[#This Row],[xSHGoalsF]]</f>
        <v>0.81146648522214282</v>
      </c>
      <c r="AG312">
        <v>38</v>
      </c>
      <c r="AH312">
        <v>46.828797851826643</v>
      </c>
      <c r="AI312">
        <f>Table1[[#This Row],[SHGoalsA]]/Table1[[#This Row],[xSHGoalsA]]</f>
        <v>1.0054986643535242</v>
      </c>
      <c r="AJ312">
        <v>-51</v>
      </c>
      <c r="AK312">
        <v>-50.721101686186692</v>
      </c>
      <c r="AL312">
        <f>Table1[[#This Row],[HTGoalsF]]/Table1[[#This Row],[xHTGoalsF]]</f>
        <v>0.89977182268739453</v>
      </c>
      <c r="AM312">
        <v>33</v>
      </c>
      <c r="AN312">
        <v>36.67596513684682</v>
      </c>
      <c r="AO312">
        <f>Table1[[#This Row],[HTGoalsA]]/Table1[[#This Row],[xHTGoalsA]]</f>
        <v>0.81016539226742845</v>
      </c>
      <c r="AP312">
        <v>32</v>
      </c>
      <c r="AQ312">
        <v>39.498107800483638</v>
      </c>
      <c r="AR312">
        <v>0.65623564920730038</v>
      </c>
      <c r="AS312">
        <v>485</v>
      </c>
      <c r="AT312">
        <v>739.06378080169156</v>
      </c>
      <c r="AU312">
        <v>0.67833759255074078</v>
      </c>
      <c r="AV312">
        <v>522</v>
      </c>
      <c r="AW312">
        <v>769.52833770738357</v>
      </c>
      <c r="AX312">
        <v>0.6884987259880756</v>
      </c>
      <c r="AY312">
        <v>215</v>
      </c>
      <c r="AZ312">
        <v>312.27363520745809</v>
      </c>
      <c r="BA312">
        <v>0.80805891773632388</v>
      </c>
      <c r="BB312">
        <v>265</v>
      </c>
      <c r="BC312">
        <v>327.9463838384018</v>
      </c>
      <c r="BD312">
        <v>1.2418829886130771</v>
      </c>
      <c r="BE312">
        <v>1068</v>
      </c>
      <c r="BF312">
        <v>859.98440255046262</v>
      </c>
      <c r="BG312">
        <v>1.3588415340006079</v>
      </c>
      <c r="BH312">
        <v>1161</v>
      </c>
      <c r="BI312">
        <v>854.40426344774971</v>
      </c>
      <c r="BJ312">
        <v>1.4951726147185449</v>
      </c>
      <c r="BK312">
        <v>172</v>
      </c>
      <c r="BL312">
        <v>115.036884910026</v>
      </c>
      <c r="BM312">
        <v>1.4752155697100431</v>
      </c>
      <c r="BN312">
        <v>169</v>
      </c>
      <c r="BO312">
        <v>114.5595284309651</v>
      </c>
      <c r="BP312">
        <v>1.0336156352057919</v>
      </c>
      <c r="BQ312">
        <v>7</v>
      </c>
      <c r="BR312">
        <v>6.7723433755975488</v>
      </c>
      <c r="BS312">
        <v>1.3215794072434119</v>
      </c>
      <c r="BT312">
        <v>9</v>
      </c>
      <c r="BU312">
        <v>6.8100334725799474</v>
      </c>
    </row>
    <row r="313" spans="1:73" hidden="1" x14ac:dyDescent="0.45">
      <c r="A313" s="1">
        <v>254</v>
      </c>
      <c r="B313" s="21" t="s">
        <v>327</v>
      </c>
      <c r="C313" s="24" t="s">
        <v>320</v>
      </c>
      <c r="D313">
        <v>0.92577924211175666</v>
      </c>
      <c r="E313">
        <v>126</v>
      </c>
      <c r="F313">
        <v>136.10156100776959</v>
      </c>
      <c r="G313">
        <v>104</v>
      </c>
      <c r="H313">
        <f>(Table1[[#This Row],[xWins]]*3+Table1[[#This Row],[xDraws]])/Table1[[#This Row],[Matches]]</f>
        <v>1.308668855843939</v>
      </c>
      <c r="I313">
        <f>Table1[[#This Row],[Wins]]*3+Table1[[#This Row],[Draws]]</f>
        <v>126</v>
      </c>
      <c r="J313">
        <f>Table1[[#This Row],[xWins]]*3+Table1[[#This Row],[xDraws]]</f>
        <v>136.10156100776965</v>
      </c>
      <c r="K313">
        <v>0.89244024627295615</v>
      </c>
      <c r="L313">
        <v>1.034712942795353</v>
      </c>
      <c r="M313">
        <v>1.0703521788372099</v>
      </c>
      <c r="N313">
        <v>31</v>
      </c>
      <c r="O313">
        <v>33</v>
      </c>
      <c r="P313">
        <v>40</v>
      </c>
      <c r="Q313">
        <v>34.736219180458761</v>
      </c>
      <c r="R313">
        <v>31.89290346639336</v>
      </c>
      <c r="S313">
        <v>37.37087735314789</v>
      </c>
      <c r="T313">
        <v>-10</v>
      </c>
      <c r="U313">
        <v>-5.4650748559163844</v>
      </c>
      <c r="V313">
        <v>-29.740020407843222</v>
      </c>
      <c r="W313">
        <v>25.205095263759599</v>
      </c>
      <c r="X313">
        <v>0.77077219261755769</v>
      </c>
      <c r="Y313">
        <v>0.81357880622332157</v>
      </c>
      <c r="Z313">
        <f>Table1[[#This Row],[xGoalsF]]/Table1[[#This Row],[Matches]]</f>
        <v>1.2475001962292613</v>
      </c>
      <c r="AA313">
        <f>Table1[[#This Row],[xGoalsA]]/Table1[[#This Row],[Matches]]</f>
        <v>1.3000489929207655</v>
      </c>
      <c r="AB313">
        <v>100</v>
      </c>
      <c r="AC313">
        <v>129.74002040784319</v>
      </c>
      <c r="AD313">
        <v>110</v>
      </c>
      <c r="AE313">
        <v>135.2050952637596</v>
      </c>
      <c r="AF313">
        <f>Table1[[#This Row],[SHGoalsF]]/Table1[[#This Row],[xSHGoalsF]]</f>
        <v>0.81055651013796182</v>
      </c>
      <c r="AG313">
        <v>59</v>
      </c>
      <c r="AH313">
        <v>72.789496182021693</v>
      </c>
      <c r="AI313">
        <f>Table1[[#This Row],[SHGoalsA]]/Table1[[#This Row],[xSHGoalsA]]</f>
        <v>0.89504337871020412</v>
      </c>
      <c r="AJ313">
        <v>-68</v>
      </c>
      <c r="AK313">
        <v>-75.97397133755787</v>
      </c>
      <c r="AL313">
        <f>Table1[[#This Row],[HTGoalsF]]/Table1[[#This Row],[xHTGoalsF]]</f>
        <v>0.71992313604394342</v>
      </c>
      <c r="AM313">
        <v>41</v>
      </c>
      <c r="AN313">
        <v>56.950524225821518</v>
      </c>
      <c r="AO313">
        <f>Table1[[#This Row],[HTGoalsA]]/Table1[[#This Row],[xHTGoalsA]]</f>
        <v>0.7090866628215492</v>
      </c>
      <c r="AP313">
        <v>42</v>
      </c>
      <c r="AQ313">
        <v>59.231123926201732</v>
      </c>
      <c r="AR313">
        <v>0.87769034639288868</v>
      </c>
      <c r="AS313">
        <v>1014</v>
      </c>
      <c r="AT313">
        <v>1155.3049480005261</v>
      </c>
      <c r="AU313">
        <v>0.94813420432721585</v>
      </c>
      <c r="AV313">
        <v>1121</v>
      </c>
      <c r="AW313">
        <v>1182.3220751701999</v>
      </c>
      <c r="AX313">
        <v>0.68665591542435234</v>
      </c>
      <c r="AY313">
        <v>337</v>
      </c>
      <c r="AZ313">
        <v>490.78438331334343</v>
      </c>
      <c r="BA313">
        <v>0.76212009597217867</v>
      </c>
      <c r="BB313">
        <v>385</v>
      </c>
      <c r="BC313">
        <v>505.16972591948883</v>
      </c>
      <c r="BD313">
        <v>1.07943242694358</v>
      </c>
      <c r="BE313">
        <v>1471</v>
      </c>
      <c r="BF313">
        <v>1362.7532055574311</v>
      </c>
      <c r="BG313">
        <v>1.13729902338973</v>
      </c>
      <c r="BH313">
        <v>1544</v>
      </c>
      <c r="BI313">
        <v>1357.602502284838</v>
      </c>
      <c r="BJ313">
        <v>1.1097997198388549</v>
      </c>
      <c r="BK313">
        <v>203</v>
      </c>
      <c r="BL313">
        <v>182.91588686783601</v>
      </c>
      <c r="BM313">
        <v>1.2041336898500461</v>
      </c>
      <c r="BN313">
        <v>217</v>
      </c>
      <c r="BO313">
        <v>180.2125476839899</v>
      </c>
      <c r="BP313">
        <v>1.512969584745268</v>
      </c>
      <c r="BQ313">
        <v>17</v>
      </c>
      <c r="BR313">
        <v>11.23618093278605</v>
      </c>
      <c r="BS313">
        <v>0.63967116914984601</v>
      </c>
      <c r="BT313">
        <v>7</v>
      </c>
      <c r="BU313">
        <v>10.94312255670885</v>
      </c>
    </row>
    <row r="314" spans="1:73" hidden="1" x14ac:dyDescent="0.45">
      <c r="A314" s="1">
        <v>561</v>
      </c>
      <c r="B314" s="21" t="s">
        <v>425</v>
      </c>
      <c r="C314" t="s">
        <v>520</v>
      </c>
      <c r="D314">
        <v>1.072442798211815</v>
      </c>
      <c r="E314">
        <v>112</v>
      </c>
      <c r="F314">
        <v>104.4344744416655</v>
      </c>
      <c r="G314">
        <v>80</v>
      </c>
      <c r="H314">
        <f>(Table1[[#This Row],[xWins]]*3+Table1[[#This Row],[xDraws]])/Table1[[#This Row],[Matches]]</f>
        <v>1.3054309305208192</v>
      </c>
      <c r="I314">
        <f>Table1[[#This Row],[Wins]]*3+Table1[[#This Row],[Draws]]</f>
        <v>112</v>
      </c>
      <c r="J314">
        <f>Table1[[#This Row],[xWins]]*3+Table1[[#This Row],[xDraws]]</f>
        <v>104.43447444166553</v>
      </c>
      <c r="K314">
        <v>1.125840936353018</v>
      </c>
      <c r="L314">
        <v>0.87037963507501248</v>
      </c>
      <c r="M314">
        <v>0.97925698869919664</v>
      </c>
      <c r="N314">
        <v>31</v>
      </c>
      <c r="O314">
        <v>19</v>
      </c>
      <c r="P314">
        <v>30</v>
      </c>
      <c r="Q314">
        <v>27.534973191168149</v>
      </c>
      <c r="R314">
        <v>21.829554868161079</v>
      </c>
      <c r="S314">
        <v>30.635471940670779</v>
      </c>
      <c r="T314">
        <v>-7</v>
      </c>
      <c r="U314">
        <v>-5.8510030788956158</v>
      </c>
      <c r="V314">
        <v>1.0827524564981419</v>
      </c>
      <c r="W314">
        <v>-2.2317493776025259</v>
      </c>
      <c r="X314">
        <v>1.010946043115706</v>
      </c>
      <c r="Y314">
        <v>1.021301771904602</v>
      </c>
      <c r="Z314">
        <f>Table1[[#This Row],[xGoalsF]]/Table1[[#This Row],[Matches]]</f>
        <v>1.2364655942937732</v>
      </c>
      <c r="AA314">
        <f>Table1[[#This Row],[xGoalsA]]/Table1[[#This Row],[Matches]]</f>
        <v>1.3096031327799689</v>
      </c>
      <c r="AB314">
        <v>100</v>
      </c>
      <c r="AC314">
        <v>98.917247543501858</v>
      </c>
      <c r="AD314">
        <v>107</v>
      </c>
      <c r="AE314">
        <v>104.7682506223975</v>
      </c>
      <c r="AF314">
        <f>Table1[[#This Row],[SHGoalsF]]/Table1[[#This Row],[xSHGoalsF]]</f>
        <v>1.0439184394516428</v>
      </c>
      <c r="AG314">
        <v>58</v>
      </c>
      <c r="AH314">
        <v>55.559896068572819</v>
      </c>
      <c r="AI314">
        <f>Table1[[#This Row],[SHGoalsA]]/Table1[[#This Row],[xSHGoalsA]]</f>
        <v>1.0549390513894243</v>
      </c>
      <c r="AJ314">
        <v>-62</v>
      </c>
      <c r="AK314">
        <v>-58.771167792434937</v>
      </c>
      <c r="AL314">
        <f>Table1[[#This Row],[HTGoalsF]]/Table1[[#This Row],[xHTGoalsF]]</f>
        <v>0.96869385631837046</v>
      </c>
      <c r="AM314">
        <v>42</v>
      </c>
      <c r="AN314">
        <v>43.35735147492904</v>
      </c>
      <c r="AO314">
        <f>Table1[[#This Row],[HTGoalsA]]/Table1[[#This Row],[xHTGoalsA]]</f>
        <v>0.97832291161488538</v>
      </c>
      <c r="AP314">
        <v>45</v>
      </c>
      <c r="AQ314">
        <v>45.997082829962537</v>
      </c>
      <c r="AR314">
        <v>1.0529341818336031</v>
      </c>
      <c r="AS314">
        <v>932</v>
      </c>
      <c r="AT314">
        <v>885.14554478324033</v>
      </c>
      <c r="AU314">
        <v>0.99973193354808376</v>
      </c>
      <c r="AV314">
        <v>911</v>
      </c>
      <c r="AW314">
        <v>911.24427401936532</v>
      </c>
      <c r="AX314">
        <v>0.90596167567666053</v>
      </c>
      <c r="AY314">
        <v>341</v>
      </c>
      <c r="AZ314">
        <v>376.39561270106481</v>
      </c>
      <c r="BA314">
        <v>0.87458916350744509</v>
      </c>
      <c r="BB314">
        <v>341</v>
      </c>
      <c r="BC314">
        <v>389.89735321262901</v>
      </c>
      <c r="BD314">
        <v>1.0630903075634359</v>
      </c>
      <c r="BE314">
        <v>1116</v>
      </c>
      <c r="BF314">
        <v>1049.769706355268</v>
      </c>
      <c r="BG314">
        <v>0.97560391314409967</v>
      </c>
      <c r="BH314">
        <v>1020</v>
      </c>
      <c r="BI314">
        <v>1045.5062615655411</v>
      </c>
      <c r="BJ314">
        <v>0.91186490401452569</v>
      </c>
      <c r="BK314">
        <v>128</v>
      </c>
      <c r="BL314">
        <v>140.37167066796221</v>
      </c>
      <c r="BM314">
        <v>1.0430643538171089</v>
      </c>
      <c r="BN314">
        <v>144</v>
      </c>
      <c r="BO314">
        <v>138.05476092920819</v>
      </c>
      <c r="BP314">
        <v>1.044568126832996</v>
      </c>
      <c r="BQ314">
        <v>9</v>
      </c>
      <c r="BR314">
        <v>8.6160009757208513</v>
      </c>
      <c r="BS314">
        <v>0.59807469223147958</v>
      </c>
      <c r="BT314">
        <v>5</v>
      </c>
      <c r="BU314">
        <v>8.3601598010182876</v>
      </c>
    </row>
    <row r="315" spans="1:73" hidden="1" x14ac:dyDescent="0.45">
      <c r="A315" s="1">
        <v>399</v>
      </c>
      <c r="B315" s="21" t="s">
        <v>424</v>
      </c>
      <c r="C315" t="s">
        <v>396</v>
      </c>
      <c r="D315">
        <v>1.072489451246464</v>
      </c>
      <c r="E315">
        <v>245</v>
      </c>
      <c r="F315">
        <v>228.44047530281739</v>
      </c>
      <c r="G315">
        <v>175</v>
      </c>
      <c r="H315">
        <f>(Table1[[#This Row],[xWins]]*3+Table1[[#This Row],[xDraws]])/Table1[[#This Row],[Matches]]</f>
        <v>1.3053741445875278</v>
      </c>
      <c r="I315">
        <f>Table1[[#This Row],[Wins]]*3+Table1[[#This Row],[Draws]]</f>
        <v>245</v>
      </c>
      <c r="J315">
        <f>Table1[[#This Row],[xWins]]*3+Table1[[#This Row],[xDraws]]</f>
        <v>228.44047530281736</v>
      </c>
      <c r="K315">
        <v>1.1577442746459241</v>
      </c>
      <c r="L315">
        <v>0.74383780354792972</v>
      </c>
      <c r="M315">
        <v>1.037277852469574</v>
      </c>
      <c r="N315">
        <v>70</v>
      </c>
      <c r="O315">
        <v>35</v>
      </c>
      <c r="P315">
        <v>70</v>
      </c>
      <c r="Q315">
        <v>60.462402218666348</v>
      </c>
      <c r="R315">
        <v>47.05326864681831</v>
      </c>
      <c r="S315">
        <v>67.484329134515335</v>
      </c>
      <c r="T315">
        <v>3</v>
      </c>
      <c r="U315">
        <v>-14.45656141511472</v>
      </c>
      <c r="V315">
        <v>30.424871009533209</v>
      </c>
      <c r="W315">
        <v>-12.968309594418489</v>
      </c>
      <c r="X315">
        <v>1.140481832569392</v>
      </c>
      <c r="Y315">
        <v>1.056132167719728</v>
      </c>
      <c r="Z315">
        <f>Table1[[#This Row],[xGoalsF]]/Table1[[#This Row],[Matches]]</f>
        <v>1.2375721656598102</v>
      </c>
      <c r="AA315">
        <f>Table1[[#This Row],[xGoalsA]]/Table1[[#This Row],[Matches]]</f>
        <v>1.3201810880318943</v>
      </c>
      <c r="AB315">
        <v>247</v>
      </c>
      <c r="AC315">
        <v>216.57512899046679</v>
      </c>
      <c r="AD315">
        <v>244</v>
      </c>
      <c r="AE315">
        <v>231.03169040558149</v>
      </c>
      <c r="AF315">
        <f>Table1[[#This Row],[SHGoalsF]]/Table1[[#This Row],[xSHGoalsF]]</f>
        <v>1.0679092615371377</v>
      </c>
      <c r="AG315">
        <v>130</v>
      </c>
      <c r="AH315">
        <v>121.7331890285129</v>
      </c>
      <c r="AI315">
        <f>Table1[[#This Row],[SHGoalsA]]/Table1[[#This Row],[xSHGoalsA]]</f>
        <v>1.0484399629268764</v>
      </c>
      <c r="AJ315">
        <v>-136</v>
      </c>
      <c r="AK315">
        <v>-129.7165358141593</v>
      </c>
      <c r="AL315">
        <f>Table1[[#This Row],[HTGoalsF]]/Table1[[#This Row],[xHTGoalsF]]</f>
        <v>1.23363145088486</v>
      </c>
      <c r="AM315">
        <v>117</v>
      </c>
      <c r="AN315">
        <v>94.841939961953926</v>
      </c>
      <c r="AO315">
        <f>Table1[[#This Row],[HTGoalsA]]/Table1[[#This Row],[xHTGoalsA]]</f>
        <v>1.0659807058039446</v>
      </c>
      <c r="AP315">
        <v>108</v>
      </c>
      <c r="AQ315">
        <v>101.3151545914222</v>
      </c>
      <c r="AR315">
        <v>1.002006467074481</v>
      </c>
      <c r="AS315">
        <v>1938</v>
      </c>
      <c r="AT315">
        <v>1934.119253399934</v>
      </c>
      <c r="AU315">
        <v>0.99451247181900593</v>
      </c>
      <c r="AV315">
        <v>1994</v>
      </c>
      <c r="AW315">
        <v>2005.0025077643199</v>
      </c>
      <c r="AX315">
        <v>0.93817025804539633</v>
      </c>
      <c r="AY315">
        <v>771</v>
      </c>
      <c r="AZ315">
        <v>821.81245183184296</v>
      </c>
      <c r="BA315">
        <v>0.8964696146984702</v>
      </c>
      <c r="BB315">
        <v>769</v>
      </c>
      <c r="BC315">
        <v>857.80933050213321</v>
      </c>
      <c r="BD315">
        <v>0.70951473859410341</v>
      </c>
      <c r="BE315">
        <v>1626</v>
      </c>
      <c r="BF315">
        <v>2291.707150751939</v>
      </c>
      <c r="BG315">
        <v>0.87735757530932379</v>
      </c>
      <c r="BH315">
        <v>2001</v>
      </c>
      <c r="BI315">
        <v>2280.7120566486492</v>
      </c>
      <c r="BJ315">
        <v>0.6718826463841755</v>
      </c>
      <c r="BK315">
        <v>207</v>
      </c>
      <c r="BL315">
        <v>308.08951699228669</v>
      </c>
      <c r="BM315">
        <v>0.88229357858205859</v>
      </c>
      <c r="BN315">
        <v>266</v>
      </c>
      <c r="BO315">
        <v>301.48694998720362</v>
      </c>
      <c r="BP315">
        <v>0.47908191062308669</v>
      </c>
      <c r="BQ315">
        <v>9</v>
      </c>
      <c r="BR315">
        <v>18.785931592146181</v>
      </c>
      <c r="BS315">
        <v>0.94118967508285023</v>
      </c>
      <c r="BT315">
        <v>17</v>
      </c>
      <c r="BU315">
        <v>18.062246590734791</v>
      </c>
    </row>
    <row r="316" spans="1:73" hidden="1" x14ac:dyDescent="0.45">
      <c r="A316" s="1">
        <v>389</v>
      </c>
      <c r="B316" s="21" t="s">
        <v>417</v>
      </c>
      <c r="C316" t="s">
        <v>396</v>
      </c>
      <c r="D316">
        <v>0.9363451813297633</v>
      </c>
      <c r="E316">
        <v>99</v>
      </c>
      <c r="F316">
        <v>105.73023920452481</v>
      </c>
      <c r="G316">
        <v>81</v>
      </c>
      <c r="H316">
        <f>(Table1[[#This Row],[xWins]]*3+Table1[[#This Row],[xDraws]])/Table1[[#This Row],[Matches]]</f>
        <v>1.30531159511759</v>
      </c>
      <c r="I316">
        <f>Table1[[#This Row],[Wins]]*3+Table1[[#This Row],[Draws]]</f>
        <v>99</v>
      </c>
      <c r="J316">
        <f>Table1[[#This Row],[xWins]]*3+Table1[[#This Row],[xDraws]]</f>
        <v>105.73023920452479</v>
      </c>
      <c r="K316">
        <v>0.86521875591314246</v>
      </c>
      <c r="L316">
        <v>1.1992383477595649</v>
      </c>
      <c r="M316">
        <v>0.97570303546140025</v>
      </c>
      <c r="N316">
        <v>24</v>
      </c>
      <c r="O316">
        <v>27</v>
      </c>
      <c r="P316">
        <v>30</v>
      </c>
      <c r="Q316">
        <v>27.738649718325469</v>
      </c>
      <c r="R316">
        <v>22.514290049548379</v>
      </c>
      <c r="S316">
        <v>30.747060232126159</v>
      </c>
      <c r="T316">
        <v>-17</v>
      </c>
      <c r="U316">
        <v>-6.2366391248679633</v>
      </c>
      <c r="V316">
        <v>-15.354497528845171</v>
      </c>
      <c r="W316">
        <v>4.5911366537131357</v>
      </c>
      <c r="X316">
        <v>0.84545744872407647</v>
      </c>
      <c r="Y316">
        <v>0.95651967770012936</v>
      </c>
      <c r="Z316">
        <f>Table1[[#This Row],[xGoalsF]]/Table1[[#This Row],[Matches]]</f>
        <v>1.2265987349240144</v>
      </c>
      <c r="AA316">
        <f>Table1[[#This Row],[xGoalsA]]/Table1[[#This Row],[Matches]]</f>
        <v>1.3035942796754703</v>
      </c>
      <c r="AB316">
        <v>84</v>
      </c>
      <c r="AC316">
        <v>99.354497528845172</v>
      </c>
      <c r="AD316">
        <v>101</v>
      </c>
      <c r="AE316">
        <v>105.59113665371309</v>
      </c>
      <c r="AF316">
        <f>Table1[[#This Row],[SHGoalsF]]/Table1[[#This Row],[xSHGoalsF]]</f>
        <v>0.78855882865008853</v>
      </c>
      <c r="AG316">
        <v>44</v>
      </c>
      <c r="AH316">
        <v>55.797992998597643</v>
      </c>
      <c r="AI316">
        <f>Table1[[#This Row],[SHGoalsA]]/Table1[[#This Row],[xSHGoalsA]]</f>
        <v>0.97590319237089662</v>
      </c>
      <c r="AJ316">
        <v>-58</v>
      </c>
      <c r="AK316">
        <v>-59.432124470350978</v>
      </c>
      <c r="AL316">
        <f>Table1[[#This Row],[HTGoalsF]]/Table1[[#This Row],[xHTGoalsF]]</f>
        <v>0.91834733827693305</v>
      </c>
      <c r="AM316">
        <v>40</v>
      </c>
      <c r="AN316">
        <v>43.556504530247537</v>
      </c>
      <c r="AO316">
        <f>Table1[[#This Row],[HTGoalsA]]/Table1[[#This Row],[xHTGoalsA]]</f>
        <v>0.93156239629190318</v>
      </c>
      <c r="AP316">
        <v>43</v>
      </c>
      <c r="AQ316">
        <v>46.159012183362151</v>
      </c>
      <c r="AR316">
        <v>0.96054274401058959</v>
      </c>
      <c r="AS316">
        <v>857</v>
      </c>
      <c r="AT316">
        <v>892.20391840318973</v>
      </c>
      <c r="AU316">
        <v>1.0426897398654109</v>
      </c>
      <c r="AV316">
        <v>959</v>
      </c>
      <c r="AW316">
        <v>919.73668037031462</v>
      </c>
      <c r="AX316">
        <v>0.77995826395424506</v>
      </c>
      <c r="AY316">
        <v>296</v>
      </c>
      <c r="AZ316">
        <v>379.50748607923498</v>
      </c>
      <c r="BA316">
        <v>0.80385839376394508</v>
      </c>
      <c r="BB316">
        <v>317</v>
      </c>
      <c r="BC316">
        <v>394.34806236916381</v>
      </c>
      <c r="BD316">
        <v>0.97414703789434676</v>
      </c>
      <c r="BE316">
        <v>1036</v>
      </c>
      <c r="BF316">
        <v>1063.494482557121</v>
      </c>
      <c r="BG316">
        <v>1.070741655810038</v>
      </c>
      <c r="BH316">
        <v>1133</v>
      </c>
      <c r="BI316">
        <v>1058.145065947642</v>
      </c>
      <c r="BJ316">
        <v>0.80724535125970431</v>
      </c>
      <c r="BK316">
        <v>115</v>
      </c>
      <c r="BL316">
        <v>142.4597860124469</v>
      </c>
      <c r="BM316">
        <v>0.87525549185316909</v>
      </c>
      <c r="BN316">
        <v>122</v>
      </c>
      <c r="BO316">
        <v>139.38787146789639</v>
      </c>
      <c r="BP316">
        <v>0.79442474175965494</v>
      </c>
      <c r="BQ316">
        <v>7</v>
      </c>
      <c r="BR316">
        <v>8.8114073392212884</v>
      </c>
      <c r="BS316">
        <v>0.71198089792414554</v>
      </c>
      <c r="BT316">
        <v>6</v>
      </c>
      <c r="BU316">
        <v>8.4271923832417759</v>
      </c>
    </row>
    <row r="317" spans="1:73" x14ac:dyDescent="0.45">
      <c r="A317" s="1">
        <v>111</v>
      </c>
      <c r="B317" s="21" t="s">
        <v>179</v>
      </c>
      <c r="C317" s="25" t="s">
        <v>160</v>
      </c>
      <c r="D317">
        <v>0.98644526488028716</v>
      </c>
      <c r="E317">
        <v>488</v>
      </c>
      <c r="F317">
        <v>494.70560341654902</v>
      </c>
      <c r="G317">
        <v>342</v>
      </c>
      <c r="H317">
        <f>(Table1[[#This Row],[xWins]]*3+Table1[[#This Row],[xDraws]])/Table1[[#This Row],[Matches]]</f>
        <v>1.4465076123290908</v>
      </c>
      <c r="I317">
        <f>Table1[[#This Row],[Wins]]*3+Table1[[#This Row],[Draws]]</f>
        <v>488</v>
      </c>
      <c r="J317">
        <f>Table1[[#This Row],[xWins]]*3+Table1[[#This Row],[xDraws]]</f>
        <v>494.70560341654902</v>
      </c>
      <c r="K317">
        <v>0.9691896874041025</v>
      </c>
      <c r="L317">
        <v>1.064876470256054</v>
      </c>
      <c r="M317">
        <v>0.98619903660518771</v>
      </c>
      <c r="N317">
        <v>131</v>
      </c>
      <c r="O317">
        <v>95</v>
      </c>
      <c r="P317">
        <v>116</v>
      </c>
      <c r="Q317">
        <v>135.1644592410729</v>
      </c>
      <c r="R317">
        <v>89.212225693330311</v>
      </c>
      <c r="S317">
        <v>117.6233150655968</v>
      </c>
      <c r="T317">
        <v>25</v>
      </c>
      <c r="U317">
        <v>33.374539701278479</v>
      </c>
      <c r="V317">
        <v>-39.038684518503658</v>
      </c>
      <c r="W317">
        <v>30.664144817225178</v>
      </c>
      <c r="X317">
        <v>0.91712212648010205</v>
      </c>
      <c r="Y317">
        <v>0.92993681300982289</v>
      </c>
      <c r="Z317">
        <f>Table1[[#This Row],[xGoalsF]]/Table1[[#This Row],[Matches]]</f>
        <v>1.3773060950833442</v>
      </c>
      <c r="AA317">
        <f>Table1[[#This Row],[xGoalsA]]/Table1[[#This Row],[Matches]]</f>
        <v>1.2797197216877929</v>
      </c>
      <c r="AB317">
        <v>432</v>
      </c>
      <c r="AC317">
        <v>471.03868451850371</v>
      </c>
      <c r="AD317">
        <v>407</v>
      </c>
      <c r="AE317">
        <v>437.66414481722518</v>
      </c>
      <c r="AF317">
        <f>Table1[[#This Row],[SHGoalsF]]/Table1[[#This Row],[xSHGoalsF]]</f>
        <v>0.87977331456001284</v>
      </c>
      <c r="AG317">
        <v>233</v>
      </c>
      <c r="AH317">
        <v>264.84094953087617</v>
      </c>
      <c r="AI317">
        <f>Table1[[#This Row],[SHGoalsA]]/Table1[[#This Row],[xSHGoalsA]]</f>
        <v>0.94530121112123922</v>
      </c>
      <c r="AJ317">
        <v>-232</v>
      </c>
      <c r="AK317">
        <v>-245.42441845051749</v>
      </c>
      <c r="AL317">
        <f>Table1[[#This Row],[HTGoalsF]]/Table1[[#This Row],[xHTGoalsF]]</f>
        <v>0.9650930453331148</v>
      </c>
      <c r="AM317">
        <v>199</v>
      </c>
      <c r="AN317">
        <v>206.19773498762751</v>
      </c>
      <c r="AO317">
        <f>Table1[[#This Row],[HTGoalsA]]/Table1[[#This Row],[xHTGoalsA]]</f>
        <v>0.91032172853897009</v>
      </c>
      <c r="AP317">
        <v>175</v>
      </c>
      <c r="AQ317">
        <v>192.23972636670771</v>
      </c>
      <c r="AR317">
        <v>0.99941761400187934</v>
      </c>
      <c r="AS317">
        <v>3996</v>
      </c>
      <c r="AT317">
        <v>3998.3285705753892</v>
      </c>
      <c r="AU317">
        <v>0.98445372591860436</v>
      </c>
      <c r="AV317">
        <v>3780</v>
      </c>
      <c r="AW317">
        <v>3839.692918499386</v>
      </c>
      <c r="AX317">
        <v>0.82598283155281971</v>
      </c>
      <c r="AY317">
        <v>1408</v>
      </c>
      <c r="AZ317">
        <v>1704.6359151957281</v>
      </c>
      <c r="BA317">
        <v>0.80199320629486404</v>
      </c>
      <c r="BB317">
        <v>1304</v>
      </c>
      <c r="BC317">
        <v>1625.948935433458</v>
      </c>
      <c r="BD317">
        <v>1.051167420304139</v>
      </c>
      <c r="BE317">
        <v>4662</v>
      </c>
      <c r="BF317">
        <v>4435.0689623267817</v>
      </c>
      <c r="BG317">
        <v>1.065595258358252</v>
      </c>
      <c r="BH317">
        <v>4753</v>
      </c>
      <c r="BI317">
        <v>4460.4177455921508</v>
      </c>
      <c r="BJ317">
        <v>1.441622103033166</v>
      </c>
      <c r="BK317">
        <v>840</v>
      </c>
      <c r="BL317">
        <v>582.6769707766299</v>
      </c>
      <c r="BM317">
        <v>1.5146068190090241</v>
      </c>
      <c r="BN317">
        <v>913</v>
      </c>
      <c r="BO317">
        <v>602.79670508637821</v>
      </c>
      <c r="BP317">
        <v>1.0204680557855379</v>
      </c>
      <c r="BQ317">
        <v>35</v>
      </c>
      <c r="BR317">
        <v>34.297986890983687</v>
      </c>
      <c r="BS317">
        <v>1.331055572343971</v>
      </c>
      <c r="BT317">
        <v>48</v>
      </c>
      <c r="BU317">
        <v>36.061604787448992</v>
      </c>
    </row>
    <row r="318" spans="1:73" hidden="1" x14ac:dyDescent="0.45">
      <c r="A318" s="1">
        <v>350</v>
      </c>
      <c r="B318" s="21" t="s">
        <v>390</v>
      </c>
      <c r="C318" s="24" t="s">
        <v>379</v>
      </c>
      <c r="D318">
        <v>0.99031717735543279</v>
      </c>
      <c r="E318">
        <v>85</v>
      </c>
      <c r="F318">
        <v>85.831087194696636</v>
      </c>
      <c r="G318">
        <v>66</v>
      </c>
      <c r="H318">
        <f>(Table1[[#This Row],[xWins]]*3+Table1[[#This Row],[xDraws]])/Table1[[#This Row],[Matches]]</f>
        <v>1.3004710181014643</v>
      </c>
      <c r="I318">
        <f>Table1[[#This Row],[Wins]]*3+Table1[[#This Row],[Draws]]</f>
        <v>85</v>
      </c>
      <c r="J318">
        <f>Table1[[#This Row],[xWins]]*3+Table1[[#This Row],[xDraws]]</f>
        <v>85.831087194696636</v>
      </c>
      <c r="K318">
        <v>0.92041505431472903</v>
      </c>
      <c r="L318">
        <v>1.2655529200722351</v>
      </c>
      <c r="M318">
        <v>0.89145558467352604</v>
      </c>
      <c r="N318">
        <v>21</v>
      </c>
      <c r="O318">
        <v>22</v>
      </c>
      <c r="P318">
        <v>23</v>
      </c>
      <c r="Q318">
        <v>22.81579370258671</v>
      </c>
      <c r="R318">
        <v>17.38370608693652</v>
      </c>
      <c r="S318">
        <v>25.80050021047677</v>
      </c>
      <c r="T318">
        <v>-7</v>
      </c>
      <c r="U318">
        <v>-6.3738159070219069</v>
      </c>
      <c r="V318">
        <v>11.75198344061522</v>
      </c>
      <c r="W318">
        <v>-12.378167533593309</v>
      </c>
      <c r="X318">
        <v>1.144643327163877</v>
      </c>
      <c r="Y318">
        <v>1.141268074236395</v>
      </c>
      <c r="Z318">
        <f>Table1[[#This Row],[xGoalsF]]/Table1[[#This Row],[Matches]]</f>
        <v>1.2310305539300723</v>
      </c>
      <c r="AA318">
        <f>Table1[[#This Row],[xGoalsA]]/Table1[[#This Row],[Matches]]</f>
        <v>1.3276035222182831</v>
      </c>
      <c r="AB318">
        <v>93</v>
      </c>
      <c r="AC318">
        <v>81.24801655938478</v>
      </c>
      <c r="AD318">
        <v>100</v>
      </c>
      <c r="AE318">
        <v>87.621832466406687</v>
      </c>
      <c r="AF318">
        <f>Table1[[#This Row],[SHGoalsF]]/Table1[[#This Row],[xSHGoalsF]]</f>
        <v>1.0946526829466903</v>
      </c>
      <c r="AG318">
        <v>50</v>
      </c>
      <c r="AH318">
        <v>45.676588363539423</v>
      </c>
      <c r="AI318">
        <f>Table1[[#This Row],[SHGoalsA]]/Table1[[#This Row],[xSHGoalsA]]</f>
        <v>1.058286711985323</v>
      </c>
      <c r="AJ318">
        <v>-52</v>
      </c>
      <c r="AK318">
        <v>-49.136022791450458</v>
      </c>
      <c r="AL318">
        <f>Table1[[#This Row],[HTGoalsF]]/Table1[[#This Row],[xHTGoalsF]]</f>
        <v>1.2088353541290275</v>
      </c>
      <c r="AM318">
        <v>43</v>
      </c>
      <c r="AN318">
        <v>35.571428195845357</v>
      </c>
      <c r="AO318">
        <f>Table1[[#This Row],[HTGoalsA]]/Table1[[#This Row],[xHTGoalsA]]</f>
        <v>1.2472129443397137</v>
      </c>
      <c r="AP318">
        <v>48</v>
      </c>
      <c r="AQ318">
        <v>38.485809674956229</v>
      </c>
      <c r="AR318">
        <v>1.244562584895307</v>
      </c>
      <c r="AS318">
        <v>905</v>
      </c>
      <c r="AT318">
        <v>727.16311014293365</v>
      </c>
      <c r="AU318">
        <v>1.183916231957771</v>
      </c>
      <c r="AV318">
        <v>897</v>
      </c>
      <c r="AW318">
        <v>757.65495546647333</v>
      </c>
      <c r="AX318">
        <v>0.94627378712751109</v>
      </c>
      <c r="AY318">
        <v>293</v>
      </c>
      <c r="AZ318">
        <v>309.63554521511651</v>
      </c>
      <c r="BA318">
        <v>0.95073475511951411</v>
      </c>
      <c r="BB318">
        <v>309</v>
      </c>
      <c r="BC318">
        <v>325.0117851862442</v>
      </c>
      <c r="BD318">
        <v>1.008691000226422</v>
      </c>
      <c r="BE318">
        <v>876</v>
      </c>
      <c r="BF318">
        <v>868.452281028941</v>
      </c>
      <c r="BG318">
        <v>1.0217756855500739</v>
      </c>
      <c r="BH318">
        <v>882</v>
      </c>
      <c r="BI318">
        <v>863.20315943432774</v>
      </c>
      <c r="BJ318">
        <v>1.280164342423342</v>
      </c>
      <c r="BK318">
        <v>149</v>
      </c>
      <c r="BL318">
        <v>116.3913062270927</v>
      </c>
      <c r="BM318">
        <v>1.204180502743555</v>
      </c>
      <c r="BN318">
        <v>137</v>
      </c>
      <c r="BO318">
        <v>113.77031905753741</v>
      </c>
      <c r="BP318">
        <v>0.98218732312216273</v>
      </c>
      <c r="BQ318">
        <v>7</v>
      </c>
      <c r="BR318">
        <v>7.1269500585168437</v>
      </c>
      <c r="BS318">
        <v>1.4485811950329219</v>
      </c>
      <c r="BT318">
        <v>10</v>
      </c>
      <c r="BU318">
        <v>6.9033065141873049</v>
      </c>
    </row>
    <row r="319" spans="1:73" hidden="1" x14ac:dyDescent="0.45">
      <c r="A319" s="1">
        <v>519</v>
      </c>
      <c r="B319" s="21" t="s">
        <v>516</v>
      </c>
      <c r="C319" s="24" t="s">
        <v>495</v>
      </c>
      <c r="D319">
        <v>1.184154642361062</v>
      </c>
      <c r="E319">
        <v>60</v>
      </c>
      <c r="F319">
        <v>50.669057784857557</v>
      </c>
      <c r="G319">
        <v>39</v>
      </c>
      <c r="H319">
        <f>(Table1[[#This Row],[xWins]]*3+Table1[[#This Row],[xDraws]])/Table1[[#This Row],[Matches]]</f>
        <v>1.2992066098681425</v>
      </c>
      <c r="I319">
        <f>Table1[[#This Row],[Wins]]*3+Table1[[#This Row],[Draws]]</f>
        <v>60</v>
      </c>
      <c r="J319">
        <f>Table1[[#This Row],[xWins]]*3+Table1[[#This Row],[xDraws]]</f>
        <v>50.669057784857557</v>
      </c>
      <c r="K319">
        <v>1.184739749659053</v>
      </c>
      <c r="L319">
        <v>1.1818199811122629</v>
      </c>
      <c r="M319">
        <v>0.71702841275390539</v>
      </c>
      <c r="N319">
        <v>16</v>
      </c>
      <c r="O319">
        <v>12</v>
      </c>
      <c r="P319">
        <v>11</v>
      </c>
      <c r="Q319">
        <v>13.50507569667052</v>
      </c>
      <c r="R319">
        <v>10.15383069484599</v>
      </c>
      <c r="S319">
        <v>15.34109360848349</v>
      </c>
      <c r="T319">
        <v>14</v>
      </c>
      <c r="U319">
        <v>-4.2190225808704156</v>
      </c>
      <c r="V319">
        <v>15.60832862057951</v>
      </c>
      <c r="W319">
        <v>2.6106939602909018</v>
      </c>
      <c r="X319">
        <v>1.3225416311455871</v>
      </c>
      <c r="Y319">
        <v>0.95037712366498373</v>
      </c>
      <c r="Z319">
        <f>Table1[[#This Row],[xGoalsF]]/Table1[[#This Row],[Matches]]</f>
        <v>1.2408120866518073</v>
      </c>
      <c r="AA319">
        <f>Table1[[#This Row],[xGoalsA]]/Table1[[#This Row],[Matches]]</f>
        <v>1.3489921528279718</v>
      </c>
      <c r="AB319">
        <v>64</v>
      </c>
      <c r="AC319">
        <v>48.391671379420487</v>
      </c>
      <c r="AD319">
        <v>50</v>
      </c>
      <c r="AE319">
        <v>52.610693960290902</v>
      </c>
      <c r="AF319">
        <f>Table1[[#This Row],[SHGoalsF]]/Table1[[#This Row],[xSHGoalsF]]</f>
        <v>1.3920466738368853</v>
      </c>
      <c r="AG319">
        <v>38</v>
      </c>
      <c r="AH319">
        <v>27.297935273435161</v>
      </c>
      <c r="AI319">
        <f>Table1[[#This Row],[SHGoalsA]]/Table1[[#This Row],[xSHGoalsA]]</f>
        <v>1.1189334332097094</v>
      </c>
      <c r="AJ319">
        <v>-33</v>
      </c>
      <c r="AK319">
        <v>-29.492371056728601</v>
      </c>
      <c r="AL319">
        <f>Table1[[#This Row],[HTGoalsF]]/Table1[[#This Row],[xHTGoalsF]]</f>
        <v>1.2325934044762474</v>
      </c>
      <c r="AM319">
        <v>26</v>
      </c>
      <c r="AN319">
        <v>21.093736105985329</v>
      </c>
      <c r="AO319">
        <f>Table1[[#This Row],[HTGoalsA]]/Table1[[#This Row],[xHTGoalsA]]</f>
        <v>0.73534745884964137</v>
      </c>
      <c r="AP319">
        <v>17</v>
      </c>
      <c r="AQ319">
        <v>23.118322903562301</v>
      </c>
      <c r="AR319">
        <v>1.0771815400427249</v>
      </c>
      <c r="AS319">
        <v>463</v>
      </c>
      <c r="AT319">
        <v>429.82541269843489</v>
      </c>
      <c r="AU319">
        <v>1.052158260420607</v>
      </c>
      <c r="AV319">
        <v>474</v>
      </c>
      <c r="AW319">
        <v>450.50256965194143</v>
      </c>
      <c r="AX319">
        <v>0.95802772488452659</v>
      </c>
      <c r="AY319">
        <v>175</v>
      </c>
      <c r="AZ319">
        <v>182.6669473694962</v>
      </c>
      <c r="BA319">
        <v>0.85226392228646253</v>
      </c>
      <c r="BB319">
        <v>165</v>
      </c>
      <c r="BC319">
        <v>193.60200013786371</v>
      </c>
      <c r="BD319">
        <v>0.9915136186696939</v>
      </c>
      <c r="BE319">
        <v>506</v>
      </c>
      <c r="BF319">
        <v>510.33086230211973</v>
      </c>
      <c r="BG319">
        <v>1.1139941363086789</v>
      </c>
      <c r="BH319">
        <v>564</v>
      </c>
      <c r="BI319">
        <v>506.28632738486868</v>
      </c>
      <c r="BJ319">
        <v>1.4636981788915531</v>
      </c>
      <c r="BK319">
        <v>100</v>
      </c>
      <c r="BL319">
        <v>68.320095933800502</v>
      </c>
      <c r="BM319">
        <v>1.2183078051194081</v>
      </c>
      <c r="BN319">
        <v>82</v>
      </c>
      <c r="BO319">
        <v>67.306471858286329</v>
      </c>
      <c r="BP319">
        <v>1.430962774543018</v>
      </c>
      <c r="BQ319">
        <v>6</v>
      </c>
      <c r="BR319">
        <v>4.1929811919224207</v>
      </c>
      <c r="BS319">
        <v>1.720783434166351</v>
      </c>
      <c r="BT319">
        <v>7</v>
      </c>
      <c r="BU319">
        <v>4.0679145678731006</v>
      </c>
    </row>
    <row r="320" spans="1:73" hidden="1" x14ac:dyDescent="0.45">
      <c r="A320" s="1">
        <v>606</v>
      </c>
      <c r="B320" s="21" t="s">
        <v>527</v>
      </c>
      <c r="C320" s="24" t="s">
        <v>530</v>
      </c>
      <c r="D320">
        <v>0.9522293313556538</v>
      </c>
      <c r="E320">
        <v>398</v>
      </c>
      <c r="F320">
        <v>417.96654114128381</v>
      </c>
      <c r="G320">
        <v>322</v>
      </c>
      <c r="H320">
        <f>(Table1[[#This Row],[xWins]]*3+Table1[[#This Row],[xDraws]])/Table1[[#This Row],[Matches]]</f>
        <v>1.2980327364636146</v>
      </c>
      <c r="I320">
        <f>Table1[[#This Row],[Wins]]*3+Table1[[#This Row],[Draws]]</f>
        <v>398</v>
      </c>
      <c r="J320">
        <f>Table1[[#This Row],[xWins]]*3+Table1[[#This Row],[xDraws]]</f>
        <v>417.96654114128387</v>
      </c>
      <c r="K320">
        <v>0.97223093358334634</v>
      </c>
      <c r="L320">
        <v>0.87701243494689873</v>
      </c>
      <c r="M320">
        <v>1.1115964517529211</v>
      </c>
      <c r="N320">
        <v>107</v>
      </c>
      <c r="O320">
        <v>77</v>
      </c>
      <c r="P320">
        <v>138</v>
      </c>
      <c r="Q320">
        <v>110.056156725677</v>
      </c>
      <c r="R320">
        <v>87.798070964252844</v>
      </c>
      <c r="S320">
        <v>124.1457723100702</v>
      </c>
      <c r="T320">
        <v>-60</v>
      </c>
      <c r="U320">
        <v>-28.448418533154381</v>
      </c>
      <c r="V320">
        <v>7.5020459452684918</v>
      </c>
      <c r="W320">
        <v>-39.05362741211411</v>
      </c>
      <c r="X320">
        <v>1.0188731687012289</v>
      </c>
      <c r="Y320">
        <v>1.0916867237883481</v>
      </c>
      <c r="Z320">
        <f>Table1[[#This Row],[xGoalsF]]/Table1[[#This Row],[Matches]]</f>
        <v>1.2344656958221476</v>
      </c>
      <c r="AA320">
        <f>Table1[[#This Row],[xGoalsA]]/Table1[[#This Row],[Matches]]</f>
        <v>1.322814821701509</v>
      </c>
      <c r="AB320">
        <v>405</v>
      </c>
      <c r="AC320">
        <v>397.49795405473151</v>
      </c>
      <c r="AD320">
        <v>465</v>
      </c>
      <c r="AE320">
        <v>425.94637258788589</v>
      </c>
      <c r="AF320">
        <f>Table1[[#This Row],[SHGoalsF]]/Table1[[#This Row],[xSHGoalsF]]</f>
        <v>1.0536822758662612</v>
      </c>
      <c r="AG320">
        <v>235</v>
      </c>
      <c r="AH320">
        <v>223.02738252553411</v>
      </c>
      <c r="AI320">
        <f>Table1[[#This Row],[SHGoalsA]]/Table1[[#This Row],[xSHGoalsA]]</f>
        <v>1.1366467770808444</v>
      </c>
      <c r="AJ320">
        <v>-272</v>
      </c>
      <c r="AK320">
        <v>-239.30037500177059</v>
      </c>
      <c r="AL320">
        <f>Table1[[#This Row],[HTGoalsF]]/Table1[[#This Row],[xHTGoalsF]]</f>
        <v>0.97437635762860297</v>
      </c>
      <c r="AM320">
        <v>170</v>
      </c>
      <c r="AN320">
        <v>174.4705715291974</v>
      </c>
      <c r="AO320">
        <f>Table1[[#This Row],[HTGoalsA]]/Table1[[#This Row],[xHTGoalsA]]</f>
        <v>1.034043068140013</v>
      </c>
      <c r="AP320">
        <v>193</v>
      </c>
      <c r="AQ320">
        <v>186.64599758611519</v>
      </c>
      <c r="AR320">
        <v>1.0306236195662219</v>
      </c>
      <c r="AS320">
        <v>3659</v>
      </c>
      <c r="AT320">
        <v>3550.2776479545792</v>
      </c>
      <c r="AU320">
        <v>1.166311323232728</v>
      </c>
      <c r="AV320">
        <v>4306</v>
      </c>
      <c r="AW320">
        <v>3691.9816469455391</v>
      </c>
      <c r="AX320">
        <v>0.85564148128937378</v>
      </c>
      <c r="AY320">
        <v>1291</v>
      </c>
      <c r="AZ320">
        <v>1508.809505185023</v>
      </c>
      <c r="BA320">
        <v>0.92634269243860012</v>
      </c>
      <c r="BB320">
        <v>1464</v>
      </c>
      <c r="BC320">
        <v>1580.4086456881471</v>
      </c>
      <c r="BD320">
        <v>0.83125036739083358</v>
      </c>
      <c r="BE320">
        <v>3506</v>
      </c>
      <c r="BF320">
        <v>4217.7424967700072</v>
      </c>
      <c r="BG320">
        <v>0.92005561011307591</v>
      </c>
      <c r="BH320">
        <v>3859</v>
      </c>
      <c r="BI320">
        <v>4194.3116889703269</v>
      </c>
      <c r="BJ320">
        <v>0.80416451068422046</v>
      </c>
      <c r="BK320">
        <v>455</v>
      </c>
      <c r="BL320">
        <v>565.80462573866248</v>
      </c>
      <c r="BM320">
        <v>0.95018390825425691</v>
      </c>
      <c r="BN320">
        <v>526</v>
      </c>
      <c r="BO320">
        <v>553.57704485482532</v>
      </c>
      <c r="BP320">
        <v>0.43290031244291433</v>
      </c>
      <c r="BQ320">
        <v>15</v>
      </c>
      <c r="BR320">
        <v>34.650009641603162</v>
      </c>
      <c r="BS320">
        <v>0.56985332844117764</v>
      </c>
      <c r="BT320">
        <v>19</v>
      </c>
      <c r="BU320">
        <v>33.341912825137157</v>
      </c>
    </row>
    <row r="321" spans="1:73" hidden="1" x14ac:dyDescent="0.45">
      <c r="A321" s="1">
        <v>365</v>
      </c>
      <c r="B321" s="21" t="s">
        <v>400</v>
      </c>
      <c r="C321" t="s">
        <v>396</v>
      </c>
      <c r="D321">
        <v>0.93793294085363033</v>
      </c>
      <c r="E321">
        <v>157</v>
      </c>
      <c r="F321">
        <v>167.3893656588192</v>
      </c>
      <c r="G321">
        <v>129</v>
      </c>
      <c r="H321">
        <f>(Table1[[#This Row],[xWins]]*3+Table1[[#This Row],[xDraws]])/Table1[[#This Row],[Matches]]</f>
        <v>1.297591981851312</v>
      </c>
      <c r="I321">
        <f>Table1[[#This Row],[Wins]]*3+Table1[[#This Row],[Draws]]</f>
        <v>157</v>
      </c>
      <c r="J321">
        <f>Table1[[#This Row],[xWins]]*3+Table1[[#This Row],[xDraws]]</f>
        <v>167.38936565881923</v>
      </c>
      <c r="K321">
        <v>0.9076643183171369</v>
      </c>
      <c r="L321">
        <v>1.0516771673584939</v>
      </c>
      <c r="M321">
        <v>1.045248288390656</v>
      </c>
      <c r="N321">
        <v>40</v>
      </c>
      <c r="O321">
        <v>37</v>
      </c>
      <c r="P321">
        <v>52</v>
      </c>
      <c r="Q321">
        <v>44.069155515733343</v>
      </c>
      <c r="R321">
        <v>35.181899111619202</v>
      </c>
      <c r="S321">
        <v>49.748945372647462</v>
      </c>
      <c r="T321">
        <v>-15</v>
      </c>
      <c r="U321">
        <v>-11.632983713696181</v>
      </c>
      <c r="V321">
        <v>24.841786909618349</v>
      </c>
      <c r="W321">
        <v>-28.208803195922169</v>
      </c>
      <c r="X321">
        <v>1.1570692183745279</v>
      </c>
      <c r="Y321">
        <v>1.166138196366401</v>
      </c>
      <c r="Z321">
        <f>Table1[[#This Row],[xGoalsF]]/Table1[[#This Row],[Matches]]</f>
        <v>1.2260326596153621</v>
      </c>
      <c r="AA321">
        <f>Table1[[#This Row],[xGoalsA]]/Table1[[#This Row],[Matches]]</f>
        <v>1.3162108279385876</v>
      </c>
      <c r="AB321">
        <v>183</v>
      </c>
      <c r="AC321">
        <v>158.15821309038171</v>
      </c>
      <c r="AD321">
        <v>198</v>
      </c>
      <c r="AE321">
        <v>169.7911968040778</v>
      </c>
      <c r="AF321">
        <f>Table1[[#This Row],[SHGoalsF]]/Table1[[#This Row],[xSHGoalsF]]</f>
        <v>1.2280303416658973</v>
      </c>
      <c r="AG321">
        <v>109</v>
      </c>
      <c r="AH321">
        <v>88.760021883608275</v>
      </c>
      <c r="AI321">
        <f>Table1[[#This Row],[SHGoalsA]]/Table1[[#This Row],[xSHGoalsA]]</f>
        <v>1.1320930056840524</v>
      </c>
      <c r="AJ321">
        <v>-108</v>
      </c>
      <c r="AK321">
        <v>-95.39852243388998</v>
      </c>
      <c r="AL321">
        <f>Table1[[#This Row],[HTGoalsF]]/Table1[[#This Row],[xHTGoalsF]]</f>
        <v>1.0663102123154109</v>
      </c>
      <c r="AM321">
        <v>74</v>
      </c>
      <c r="AN321">
        <v>69.398191206773376</v>
      </c>
      <c r="AO321">
        <f>Table1[[#This Row],[HTGoalsA]]/Table1[[#This Row],[xHTGoalsA]]</f>
        <v>1.209796539268746</v>
      </c>
      <c r="AP321">
        <v>90</v>
      </c>
      <c r="AQ321">
        <v>74.392674370187848</v>
      </c>
      <c r="AR321">
        <v>1.138516094671469</v>
      </c>
      <c r="AS321">
        <v>1614</v>
      </c>
      <c r="AT321">
        <v>1417.634768233765</v>
      </c>
      <c r="AU321">
        <v>1.127064427719543</v>
      </c>
      <c r="AV321">
        <v>1660</v>
      </c>
      <c r="AW321">
        <v>1472.852801643982</v>
      </c>
      <c r="AX321">
        <v>0.91074053122675902</v>
      </c>
      <c r="AY321">
        <v>551</v>
      </c>
      <c r="AZ321">
        <v>605.00217252635957</v>
      </c>
      <c r="BA321">
        <v>0.94824670220279283</v>
      </c>
      <c r="BB321">
        <v>600</v>
      </c>
      <c r="BC321">
        <v>632.74672994505545</v>
      </c>
      <c r="BD321">
        <v>0.94074052491696325</v>
      </c>
      <c r="BE321">
        <v>1591</v>
      </c>
      <c r="BF321">
        <v>1691.220860439103</v>
      </c>
      <c r="BG321">
        <v>0.8154717875761659</v>
      </c>
      <c r="BH321">
        <v>1370</v>
      </c>
      <c r="BI321">
        <v>1680.0090706657841</v>
      </c>
      <c r="BJ321">
        <v>0.89532411670691803</v>
      </c>
      <c r="BK321">
        <v>203</v>
      </c>
      <c r="BL321">
        <v>226.73353282010561</v>
      </c>
      <c r="BM321">
        <v>0.85530054927558674</v>
      </c>
      <c r="BN321">
        <v>189</v>
      </c>
      <c r="BO321">
        <v>220.97495454676979</v>
      </c>
      <c r="BP321">
        <v>0.71526875765008191</v>
      </c>
      <c r="BQ321">
        <v>10</v>
      </c>
      <c r="BR321">
        <v>13.98075883092341</v>
      </c>
      <c r="BS321">
        <v>0.4447069102540237</v>
      </c>
      <c r="BT321">
        <v>6</v>
      </c>
      <c r="BU321">
        <v>13.49203230634016</v>
      </c>
    </row>
    <row r="322" spans="1:73" hidden="1" x14ac:dyDescent="0.45">
      <c r="A322" s="1">
        <v>618</v>
      </c>
      <c r="B322" s="21" t="s">
        <v>91</v>
      </c>
      <c r="C322" s="24" t="s">
        <v>530</v>
      </c>
      <c r="D322">
        <v>0.99495128712952274</v>
      </c>
      <c r="E322">
        <v>475</v>
      </c>
      <c r="F322">
        <v>477.41030756429842</v>
      </c>
      <c r="G322">
        <v>368</v>
      </c>
      <c r="H322">
        <f>(Table1[[#This Row],[xWins]]*3+Table1[[#This Row],[xDraws]])/Table1[[#This Row],[Matches]]</f>
        <v>1.2973106183812453</v>
      </c>
      <c r="I322">
        <f>Table1[[#This Row],[Wins]]*3+Table1[[#This Row],[Draws]]</f>
        <v>475</v>
      </c>
      <c r="J322">
        <f>Table1[[#This Row],[xWins]]*3+Table1[[#This Row],[xDraws]]</f>
        <v>477.41030756429825</v>
      </c>
      <c r="K322">
        <v>0.99544212109751073</v>
      </c>
      <c r="L322">
        <v>0.99311496279361322</v>
      </c>
      <c r="M322">
        <v>1.008929523648634</v>
      </c>
      <c r="N322">
        <v>125</v>
      </c>
      <c r="O322">
        <v>100</v>
      </c>
      <c r="P322">
        <v>143</v>
      </c>
      <c r="Q322">
        <v>125.5723435353358</v>
      </c>
      <c r="R322">
        <v>100.6932769582908</v>
      </c>
      <c r="S322">
        <v>141.7343795063733</v>
      </c>
      <c r="T322">
        <v>-40</v>
      </c>
      <c r="U322">
        <v>-33.755425944865749</v>
      </c>
      <c r="V322">
        <v>0.7498335088314434</v>
      </c>
      <c r="W322">
        <v>-6.9944075639656944</v>
      </c>
      <c r="X322">
        <v>1.0016470801419159</v>
      </c>
      <c r="Y322">
        <v>1.0143033283712</v>
      </c>
      <c r="Z322">
        <f>Table1[[#This Row],[xGoalsF]]/Table1[[#This Row],[Matches]]</f>
        <v>1.2370928437260016</v>
      </c>
      <c r="AA322">
        <f>Table1[[#This Row],[xGoalsA]]/Table1[[#This Row],[Matches]]</f>
        <v>1.3288195446631368</v>
      </c>
      <c r="AB322">
        <v>456</v>
      </c>
      <c r="AC322">
        <v>455.25016649116861</v>
      </c>
      <c r="AD322">
        <v>496</v>
      </c>
      <c r="AE322">
        <v>489.00559243603431</v>
      </c>
      <c r="AF322">
        <f>Table1[[#This Row],[SHGoalsF]]/Table1[[#This Row],[xSHGoalsF]]</f>
        <v>0.96632018111149909</v>
      </c>
      <c r="AG322">
        <v>247</v>
      </c>
      <c r="AH322">
        <v>255.60886011496831</v>
      </c>
      <c r="AI322">
        <f>Table1[[#This Row],[SHGoalsA]]/Table1[[#This Row],[xSHGoalsA]]</f>
        <v>1.0524030886738518</v>
      </c>
      <c r="AJ322">
        <v>-289</v>
      </c>
      <c r="AK322">
        <v>-274.60960834329461</v>
      </c>
      <c r="AL322">
        <f>Table1[[#This Row],[HTGoalsF]]/Table1[[#This Row],[xHTGoalsF]]</f>
        <v>1.0468775414951677</v>
      </c>
      <c r="AM322">
        <v>209</v>
      </c>
      <c r="AN322">
        <v>199.64130637620019</v>
      </c>
      <c r="AO322">
        <f>Table1[[#This Row],[HTGoalsA]]/Table1[[#This Row],[xHTGoalsA]]</f>
        <v>0.96550315938035258</v>
      </c>
      <c r="AP322">
        <v>207</v>
      </c>
      <c r="AQ322">
        <v>214.3959840927397</v>
      </c>
      <c r="AR322">
        <v>1.09770173783226</v>
      </c>
      <c r="AS322">
        <v>4465</v>
      </c>
      <c r="AT322">
        <v>4067.58944266361</v>
      </c>
      <c r="AU322">
        <v>1.15840535568811</v>
      </c>
      <c r="AV322">
        <v>4904</v>
      </c>
      <c r="AW322">
        <v>4233.4058418496807</v>
      </c>
      <c r="AX322">
        <v>0.84389997102635439</v>
      </c>
      <c r="AY322">
        <v>1457</v>
      </c>
      <c r="AZ322">
        <v>1726.5079393568301</v>
      </c>
      <c r="BA322">
        <v>0.93782247102240668</v>
      </c>
      <c r="BB322">
        <v>1698</v>
      </c>
      <c r="BC322">
        <v>1810.577217401129</v>
      </c>
      <c r="BD322">
        <v>0.87848041948700506</v>
      </c>
      <c r="BE322">
        <v>4242</v>
      </c>
      <c r="BF322">
        <v>4828.7928858757559</v>
      </c>
      <c r="BG322">
        <v>0.98561405340346986</v>
      </c>
      <c r="BH322">
        <v>4732</v>
      </c>
      <c r="BI322">
        <v>4801.0679065093582</v>
      </c>
      <c r="BJ322">
        <v>0.91573927787953335</v>
      </c>
      <c r="BK322">
        <v>593</v>
      </c>
      <c r="BL322">
        <v>647.56422960598388</v>
      </c>
      <c r="BM322">
        <v>1.0554793316054989</v>
      </c>
      <c r="BN322">
        <v>668</v>
      </c>
      <c r="BO322">
        <v>632.88780746080499</v>
      </c>
      <c r="BP322">
        <v>0.63302651216745276</v>
      </c>
      <c r="BQ322">
        <v>25</v>
      </c>
      <c r="BR322">
        <v>39.492816682197379</v>
      </c>
      <c r="BS322">
        <v>0.94618387003909732</v>
      </c>
      <c r="BT322">
        <v>36</v>
      </c>
      <c r="BU322">
        <v>38.047573140844648</v>
      </c>
    </row>
    <row r="323" spans="1:73" hidden="1" x14ac:dyDescent="0.45">
      <c r="A323" s="1">
        <v>261</v>
      </c>
      <c r="B323" s="21" t="s">
        <v>334</v>
      </c>
      <c r="C323" s="24" t="s">
        <v>320</v>
      </c>
      <c r="D323">
        <v>0.87676076883370047</v>
      </c>
      <c r="E323">
        <v>75</v>
      </c>
      <c r="F323">
        <v>85.542148629400657</v>
      </c>
      <c r="G323">
        <v>66</v>
      </c>
      <c r="H323">
        <f>(Table1[[#This Row],[xWins]]*3+Table1[[#This Row],[xDraws]])/Table1[[#This Row],[Matches]]</f>
        <v>1.2960931610515249</v>
      </c>
      <c r="I323">
        <f>Table1[[#This Row],[Wins]]*3+Table1[[#This Row],[Draws]]</f>
        <v>75</v>
      </c>
      <c r="J323">
        <f>Table1[[#This Row],[xWins]]*3+Table1[[#This Row],[xDraws]]</f>
        <v>85.542148629400643</v>
      </c>
      <c r="K323">
        <v>0.77987783828292401</v>
      </c>
      <c r="L323">
        <v>1.1912271327284929</v>
      </c>
      <c r="M323">
        <v>1.0393099037053839</v>
      </c>
      <c r="N323">
        <v>17</v>
      </c>
      <c r="O323">
        <v>24</v>
      </c>
      <c r="P323">
        <v>25</v>
      </c>
      <c r="Q323">
        <v>21.798285789771011</v>
      </c>
      <c r="R323">
        <v>20.147291260087609</v>
      </c>
      <c r="S323">
        <v>24.054422950141369</v>
      </c>
      <c r="T323">
        <v>-16</v>
      </c>
      <c r="U323">
        <v>-4.4388774097124184</v>
      </c>
      <c r="V323">
        <v>-14.529004917578581</v>
      </c>
      <c r="W323">
        <v>2.9678823272909942</v>
      </c>
      <c r="X323">
        <v>0.82179342269335176</v>
      </c>
      <c r="Y323">
        <v>0.96547684731849182</v>
      </c>
      <c r="Z323">
        <f>Table1[[#This Row],[xGoalsF]]/Table1[[#This Row],[Matches]]</f>
        <v>1.235287953296645</v>
      </c>
      <c r="AA323">
        <f>Table1[[#This Row],[xGoalsA]]/Table1[[#This Row],[Matches]]</f>
        <v>1.3025436716256211</v>
      </c>
      <c r="AB323">
        <v>67</v>
      </c>
      <c r="AC323">
        <v>81.529004917578575</v>
      </c>
      <c r="AD323">
        <v>83</v>
      </c>
      <c r="AE323">
        <v>85.967882327290994</v>
      </c>
      <c r="AF323">
        <f>Table1[[#This Row],[SHGoalsF]]/Table1[[#This Row],[xSHGoalsF]]</f>
        <v>0.80828145605754398</v>
      </c>
      <c r="AG323">
        <v>37</v>
      </c>
      <c r="AH323">
        <v>45.776133700345412</v>
      </c>
      <c r="AI323">
        <f>Table1[[#This Row],[SHGoalsA]]/Table1[[#This Row],[xSHGoalsA]]</f>
        <v>0.91152352266993186</v>
      </c>
      <c r="AJ323">
        <v>-44</v>
      </c>
      <c r="AK323">
        <v>-48.270833287022768</v>
      </c>
      <c r="AL323">
        <f>Table1[[#This Row],[HTGoalsF]]/Table1[[#This Row],[xHTGoalsF]]</f>
        <v>0.83909344840365641</v>
      </c>
      <c r="AM323">
        <v>30</v>
      </c>
      <c r="AN323">
        <v>35.752871217233157</v>
      </c>
      <c r="AO323">
        <f>Table1[[#This Row],[HTGoalsA]]/Table1[[#This Row],[xHTGoalsA]]</f>
        <v>1.0345637388841749</v>
      </c>
      <c r="AP323">
        <v>39</v>
      </c>
      <c r="AQ323">
        <v>37.697049040268233</v>
      </c>
      <c r="AR323">
        <v>0.89980149114280517</v>
      </c>
      <c r="AS323">
        <v>655</v>
      </c>
      <c r="AT323">
        <v>727.93833578571684</v>
      </c>
      <c r="AU323">
        <v>1.0112295344581439</v>
      </c>
      <c r="AV323">
        <v>759</v>
      </c>
      <c r="AW323">
        <v>750.57143223838079</v>
      </c>
      <c r="AX323">
        <v>0.76547173814531255</v>
      </c>
      <c r="AY323">
        <v>237</v>
      </c>
      <c r="AZ323">
        <v>309.61299835084088</v>
      </c>
      <c r="BA323">
        <v>0.79308679122127468</v>
      </c>
      <c r="BB323">
        <v>255</v>
      </c>
      <c r="BC323">
        <v>321.52849199181009</v>
      </c>
      <c r="BD323">
        <v>1.2046535248752981</v>
      </c>
      <c r="BE323">
        <v>1043</v>
      </c>
      <c r="BF323">
        <v>865.80911312899525</v>
      </c>
      <c r="BG323">
        <v>1.0334966219137049</v>
      </c>
      <c r="BH323">
        <v>890</v>
      </c>
      <c r="BI323">
        <v>861.15424194808224</v>
      </c>
      <c r="BJ323">
        <v>1.230607431574793</v>
      </c>
      <c r="BK323">
        <v>143</v>
      </c>
      <c r="BL323">
        <v>116.2027762314134</v>
      </c>
      <c r="BM323">
        <v>1.139651398913758</v>
      </c>
      <c r="BN323">
        <v>130</v>
      </c>
      <c r="BO323">
        <v>114.0699692238413</v>
      </c>
      <c r="BP323">
        <v>1.533435172786757</v>
      </c>
      <c r="BQ323">
        <v>11</v>
      </c>
      <c r="BR323">
        <v>7.1734366050893268</v>
      </c>
      <c r="BS323">
        <v>1.4453698956986869</v>
      </c>
      <c r="BT323">
        <v>10</v>
      </c>
      <c r="BU323">
        <v>6.9186441683608138</v>
      </c>
    </row>
    <row r="324" spans="1:73" hidden="1" x14ac:dyDescent="0.45">
      <c r="A324" s="1">
        <v>539</v>
      </c>
      <c r="B324" s="21" t="s">
        <v>409</v>
      </c>
      <c r="C324" t="s">
        <v>520</v>
      </c>
      <c r="D324">
        <v>0.96820414514655684</v>
      </c>
      <c r="E324">
        <v>389</v>
      </c>
      <c r="F324">
        <v>401.77477234526521</v>
      </c>
      <c r="G324">
        <v>310</v>
      </c>
      <c r="H324">
        <f>(Table1[[#This Row],[xWins]]*3+Table1[[#This Row],[xDraws]])/Table1[[#This Row],[Matches]]</f>
        <v>1.2960476527266622</v>
      </c>
      <c r="I324">
        <f>Table1[[#This Row],[Wins]]*3+Table1[[#This Row],[Draws]]</f>
        <v>389</v>
      </c>
      <c r="J324">
        <f>Table1[[#This Row],[xWins]]*3+Table1[[#This Row],[xDraws]]</f>
        <v>401.77477234526532</v>
      </c>
      <c r="K324">
        <v>0.97811047355015035</v>
      </c>
      <c r="L324">
        <v>0.93003706493933291</v>
      </c>
      <c r="M324">
        <v>1.067172794018568</v>
      </c>
      <c r="N324">
        <v>104</v>
      </c>
      <c r="O324">
        <v>77</v>
      </c>
      <c r="P324">
        <v>129</v>
      </c>
      <c r="Q324">
        <v>106.32745769761731</v>
      </c>
      <c r="R324">
        <v>82.792399252413418</v>
      </c>
      <c r="S324">
        <v>120.88014304996931</v>
      </c>
      <c r="T324">
        <v>-54</v>
      </c>
      <c r="U324">
        <v>-32.220032719603182</v>
      </c>
      <c r="V324">
        <v>31.34906475481273</v>
      </c>
      <c r="W324">
        <v>-53.129032035209548</v>
      </c>
      <c r="X324">
        <v>1.081926011064694</v>
      </c>
      <c r="Y324">
        <v>1.1280615809195851</v>
      </c>
      <c r="Z324">
        <f>Table1[[#This Row],[xGoalsF]]/Table1[[#This Row],[Matches]]</f>
        <v>1.2343578556296366</v>
      </c>
      <c r="AA324">
        <f>Table1[[#This Row],[xGoalsA]]/Table1[[#This Row],[Matches]]</f>
        <v>1.3382934450477113</v>
      </c>
      <c r="AB324">
        <v>414</v>
      </c>
      <c r="AC324">
        <v>382.65093524518733</v>
      </c>
      <c r="AD324">
        <v>468</v>
      </c>
      <c r="AE324">
        <v>414.87096796479051</v>
      </c>
      <c r="AF324">
        <f>Table1[[#This Row],[SHGoalsF]]/Table1[[#This Row],[xSHGoalsF]]</f>
        <v>1.0516419808056354</v>
      </c>
      <c r="AG324">
        <v>226</v>
      </c>
      <c r="AH324">
        <v>214.90203332018689</v>
      </c>
      <c r="AI324">
        <f>Table1[[#This Row],[SHGoalsA]]/Table1[[#This Row],[xSHGoalsA]]</f>
        <v>1.054633592413587</v>
      </c>
      <c r="AJ324">
        <v>-246</v>
      </c>
      <c r="AK324">
        <v>-233.2563667320851</v>
      </c>
      <c r="AL324">
        <f>Table1[[#This Row],[HTGoalsF]]/Table1[[#This Row],[xHTGoalsF]]</f>
        <v>1.1207226863640141</v>
      </c>
      <c r="AM324">
        <v>188</v>
      </c>
      <c r="AN324">
        <v>167.74890192500041</v>
      </c>
      <c r="AO324">
        <f>Table1[[#This Row],[HTGoalsA]]/Table1[[#This Row],[xHTGoalsA]]</f>
        <v>1.2223686779211556</v>
      </c>
      <c r="AP324">
        <v>222</v>
      </c>
      <c r="AQ324">
        <v>181.61460123270541</v>
      </c>
      <c r="AR324">
        <v>1.011707563764412</v>
      </c>
      <c r="AS324">
        <v>3454</v>
      </c>
      <c r="AT324">
        <v>3414.0300257795689</v>
      </c>
      <c r="AU324">
        <v>0.99882141623973764</v>
      </c>
      <c r="AV324">
        <v>3570</v>
      </c>
      <c r="AW324">
        <v>3574.2125088186199</v>
      </c>
      <c r="AX324">
        <v>0.88021451802043393</v>
      </c>
      <c r="AY324">
        <v>1276</v>
      </c>
      <c r="AZ324">
        <v>1449.646618951107</v>
      </c>
      <c r="BA324">
        <v>0.92010673674256838</v>
      </c>
      <c r="BB324">
        <v>1408</v>
      </c>
      <c r="BC324">
        <v>1530.257244919984</v>
      </c>
      <c r="BD324">
        <v>0.9408560586874285</v>
      </c>
      <c r="BE324">
        <v>3826</v>
      </c>
      <c r="BF324">
        <v>4066.5093928794849</v>
      </c>
      <c r="BG324">
        <v>0.81072014510449819</v>
      </c>
      <c r="BH324">
        <v>3273</v>
      </c>
      <c r="BI324">
        <v>4037.151438463547</v>
      </c>
      <c r="BJ324">
        <v>0.87984443048626504</v>
      </c>
      <c r="BK324">
        <v>481</v>
      </c>
      <c r="BL324">
        <v>546.6875544511488</v>
      </c>
      <c r="BM324">
        <v>0.75005486537219779</v>
      </c>
      <c r="BN324">
        <v>400</v>
      </c>
      <c r="BO324">
        <v>533.29432081146365</v>
      </c>
      <c r="BP324">
        <v>0.81106799696262022</v>
      </c>
      <c r="BQ324">
        <v>27</v>
      </c>
      <c r="BR324">
        <v>33.289440714111123</v>
      </c>
      <c r="BS324">
        <v>0.74407596703528711</v>
      </c>
      <c r="BT324">
        <v>24</v>
      </c>
      <c r="BU324">
        <v>32.254771103044938</v>
      </c>
    </row>
    <row r="325" spans="1:73" hidden="1" x14ac:dyDescent="0.45">
      <c r="A325" s="1">
        <v>145</v>
      </c>
      <c r="B325" s="21" t="s">
        <v>214</v>
      </c>
      <c r="C325" t="s">
        <v>193</v>
      </c>
      <c r="D325">
        <v>1.125390334813225</v>
      </c>
      <c r="E325">
        <v>67</v>
      </c>
      <c r="F325">
        <v>59.534899072258</v>
      </c>
      <c r="G325">
        <v>46</v>
      </c>
      <c r="H325">
        <f>(Table1[[#This Row],[xWins]]*3+Table1[[#This Row],[xDraws]])/Table1[[#This Row],[Matches]]</f>
        <v>1.2942369363534347</v>
      </c>
      <c r="I325">
        <f>Table1[[#This Row],[Wins]]*3+Table1[[#This Row],[Draws]]</f>
        <v>67</v>
      </c>
      <c r="J325">
        <f>Table1[[#This Row],[xWins]]*3+Table1[[#This Row],[xDraws]]</f>
        <v>59.534899072258</v>
      </c>
      <c r="K325">
        <v>1.199079678366203</v>
      </c>
      <c r="L325">
        <v>0.83344156170419681</v>
      </c>
      <c r="M325">
        <v>0.93632584910535899</v>
      </c>
      <c r="N325">
        <v>19</v>
      </c>
      <c r="O325">
        <v>10</v>
      </c>
      <c r="P325">
        <v>17</v>
      </c>
      <c r="Q325">
        <v>15.84548578613917</v>
      </c>
      <c r="R325">
        <v>11.99844171384049</v>
      </c>
      <c r="S325">
        <v>18.15607250002034</v>
      </c>
      <c r="T325">
        <v>-5</v>
      </c>
      <c r="U325">
        <v>-4.3964622638767636</v>
      </c>
      <c r="V325">
        <v>1.5851937894642281</v>
      </c>
      <c r="W325">
        <v>-2.188731525587464</v>
      </c>
      <c r="X325">
        <v>1.0280988962994639</v>
      </c>
      <c r="Y325">
        <v>1.035992203098155</v>
      </c>
      <c r="Z325">
        <f>Table1[[#This Row],[xGoalsF]]/Table1[[#This Row],[Matches]]</f>
        <v>1.2264088306638212</v>
      </c>
      <c r="AA325">
        <f>Table1[[#This Row],[xGoalsA]]/Table1[[#This Row],[Matches]]</f>
        <v>1.3219840972698378</v>
      </c>
      <c r="AB325">
        <v>58</v>
      </c>
      <c r="AC325">
        <v>56.414806210535772</v>
      </c>
      <c r="AD325">
        <v>63</v>
      </c>
      <c r="AE325">
        <v>60.811268474412543</v>
      </c>
      <c r="AF325">
        <f>Table1[[#This Row],[SHGoalsF]]/Table1[[#This Row],[xSHGoalsF]]</f>
        <v>0.97891450519093182</v>
      </c>
      <c r="AG325">
        <v>31</v>
      </c>
      <c r="AH325">
        <v>31.667729751285709</v>
      </c>
      <c r="AI325">
        <f>Table1[[#This Row],[SHGoalsA]]/Table1[[#This Row],[xSHGoalsA]]</f>
        <v>1.0527276441611646</v>
      </c>
      <c r="AJ325">
        <v>-36</v>
      </c>
      <c r="AK325">
        <v>-34.196879126020818</v>
      </c>
      <c r="AL325">
        <f>Table1[[#This Row],[HTGoalsF]]/Table1[[#This Row],[xHTGoalsF]]</f>
        <v>1.0910379674326267</v>
      </c>
      <c r="AM325">
        <v>27</v>
      </c>
      <c r="AN325">
        <v>24.747076459250071</v>
      </c>
      <c r="AO325">
        <f>Table1[[#This Row],[HTGoalsA]]/Table1[[#This Row],[xHTGoalsA]]</f>
        <v>1.0144888032770736</v>
      </c>
      <c r="AP325">
        <v>27</v>
      </c>
      <c r="AQ325">
        <v>26.614389348391711</v>
      </c>
      <c r="AR325">
        <v>0.70858005076968611</v>
      </c>
      <c r="AS325">
        <v>359</v>
      </c>
      <c r="AT325">
        <v>506.64706070971198</v>
      </c>
      <c r="AU325">
        <v>0.70935084951705207</v>
      </c>
      <c r="AV325">
        <v>374</v>
      </c>
      <c r="AW325">
        <v>527.24261943808301</v>
      </c>
      <c r="AX325">
        <v>0.85401482337634693</v>
      </c>
      <c r="AY325">
        <v>185</v>
      </c>
      <c r="AZ325">
        <v>216.6238745934206</v>
      </c>
      <c r="BA325">
        <v>0.81875217372311992</v>
      </c>
      <c r="BB325">
        <v>186</v>
      </c>
      <c r="BC325">
        <v>227.17496938566941</v>
      </c>
      <c r="BD325">
        <v>0.59819208839966231</v>
      </c>
      <c r="BE325">
        <v>361</v>
      </c>
      <c r="BF325">
        <v>603.48507945964298</v>
      </c>
      <c r="BG325">
        <v>0.70631905467849487</v>
      </c>
      <c r="BH325">
        <v>423</v>
      </c>
      <c r="BI325">
        <v>598.87949673471974</v>
      </c>
      <c r="BJ325">
        <v>0.79415602189439372</v>
      </c>
      <c r="BK325">
        <v>64</v>
      </c>
      <c r="BL325">
        <v>80.588698235056228</v>
      </c>
      <c r="BM325">
        <v>0.75080529213179314</v>
      </c>
      <c r="BN325">
        <v>59</v>
      </c>
      <c r="BO325">
        <v>78.58229106574197</v>
      </c>
      <c r="BP325">
        <v>1.0217660806440581</v>
      </c>
      <c r="BQ325">
        <v>5</v>
      </c>
      <c r="BR325">
        <v>4.8934879467209456</v>
      </c>
      <c r="BS325">
        <v>1.8917688477103409</v>
      </c>
      <c r="BT325">
        <v>9</v>
      </c>
      <c r="BU325">
        <v>4.7574522706053344</v>
      </c>
    </row>
    <row r="326" spans="1:73" hidden="1" x14ac:dyDescent="0.45">
      <c r="A326" s="1">
        <v>60</v>
      </c>
      <c r="B326" s="21" t="s">
        <v>126</v>
      </c>
      <c r="C326" s="24" t="s">
        <v>117</v>
      </c>
      <c r="D326">
        <v>1.0147922732093999</v>
      </c>
      <c r="E326">
        <v>168</v>
      </c>
      <c r="F326">
        <v>165.55112256489721</v>
      </c>
      <c r="G326">
        <v>128</v>
      </c>
      <c r="H326">
        <f>(Table1[[#This Row],[xWins]]*3+Table1[[#This Row],[xDraws]])/Table1[[#This Row],[Matches]]</f>
        <v>1.2933681450382593</v>
      </c>
      <c r="I326">
        <f>Table1[[#This Row],[Wins]]*3+Table1[[#This Row],[Draws]]</f>
        <v>168</v>
      </c>
      <c r="J326">
        <f>Table1[[#This Row],[xWins]]*3+Table1[[#This Row],[xDraws]]</f>
        <v>165.55112256489718</v>
      </c>
      <c r="K326">
        <v>0.99994547867779582</v>
      </c>
      <c r="L326">
        <v>1.080417017137675</v>
      </c>
      <c r="M326">
        <v>0.9532200652565529</v>
      </c>
      <c r="N326">
        <v>45</v>
      </c>
      <c r="O326">
        <v>33</v>
      </c>
      <c r="P326">
        <v>50</v>
      </c>
      <c r="Q326">
        <v>45.002453593272342</v>
      </c>
      <c r="R326">
        <v>30.543761785080161</v>
      </c>
      <c r="S326">
        <v>52.4537846216475</v>
      </c>
      <c r="T326">
        <v>2</v>
      </c>
      <c r="U326">
        <v>-20.004935671102199</v>
      </c>
      <c r="V326">
        <v>-4.8484995553554597</v>
      </c>
      <c r="W326">
        <v>26.853435226457659</v>
      </c>
      <c r="X326">
        <v>0.96985673121752147</v>
      </c>
      <c r="Y326">
        <v>0.85151824629245865</v>
      </c>
      <c r="Z326">
        <f>Table1[[#This Row],[xGoalsF]]/Table1[[#This Row],[Matches]]</f>
        <v>1.2566289027762148</v>
      </c>
      <c r="AA326">
        <f>Table1[[#This Row],[xGoalsA]]/Table1[[#This Row],[Matches]]</f>
        <v>1.4129174627067007</v>
      </c>
      <c r="AB326">
        <v>156</v>
      </c>
      <c r="AC326">
        <v>160.84849955535549</v>
      </c>
      <c r="AD326">
        <v>154</v>
      </c>
      <c r="AE326">
        <v>180.85343522645769</v>
      </c>
      <c r="AF326">
        <f>Table1[[#This Row],[SHGoalsF]]/Table1[[#This Row],[xSHGoalsF]]</f>
        <v>1.0082588446095311</v>
      </c>
      <c r="AG326">
        <v>91</v>
      </c>
      <c r="AH326">
        <v>90.254601272792826</v>
      </c>
      <c r="AI326">
        <f>Table1[[#This Row],[SHGoalsA]]/Table1[[#This Row],[xSHGoalsA]]</f>
        <v>0.84811307466689245</v>
      </c>
      <c r="AJ326">
        <v>-86</v>
      </c>
      <c r="AK326">
        <v>-101.4015731732206</v>
      </c>
      <c r="AL326">
        <f>Table1[[#This Row],[HTGoalsF]]/Table1[[#This Row],[xHTGoalsF]]</f>
        <v>0.92075946478869575</v>
      </c>
      <c r="AM326">
        <v>65</v>
      </c>
      <c r="AN326">
        <v>70.593898282562634</v>
      </c>
      <c r="AO326">
        <f>Table1[[#This Row],[HTGoalsA]]/Table1[[#This Row],[xHTGoalsA]]</f>
        <v>0.85586414519065979</v>
      </c>
      <c r="AP326">
        <v>68</v>
      </c>
      <c r="AQ326">
        <v>79.451862053237107</v>
      </c>
      <c r="AR326">
        <v>1.095672182336753</v>
      </c>
      <c r="AS326">
        <v>1560</v>
      </c>
      <c r="AT326">
        <v>1423.7835231638071</v>
      </c>
      <c r="AU326">
        <v>1.0733040342777911</v>
      </c>
      <c r="AV326">
        <v>1628</v>
      </c>
      <c r="AW326">
        <v>1516.811591130798</v>
      </c>
      <c r="AX326">
        <v>0.86830385103676055</v>
      </c>
      <c r="AY326">
        <v>523</v>
      </c>
      <c r="AZ326">
        <v>602.323713496761</v>
      </c>
      <c r="BA326">
        <v>0.88194693621231124</v>
      </c>
      <c r="BB326">
        <v>572</v>
      </c>
      <c r="BC326">
        <v>648.56509673536902</v>
      </c>
      <c r="BD326">
        <v>0.87772257785657393</v>
      </c>
      <c r="BE326">
        <v>1467</v>
      </c>
      <c r="BF326">
        <v>1671.3709285939301</v>
      </c>
      <c r="BG326">
        <v>0.85006886430694117</v>
      </c>
      <c r="BH326">
        <v>1406</v>
      </c>
      <c r="BI326">
        <v>1653.983646544104</v>
      </c>
      <c r="BJ326">
        <v>0.94503531667677032</v>
      </c>
      <c r="BK326">
        <v>212</v>
      </c>
      <c r="BL326">
        <v>224.33024063640389</v>
      </c>
      <c r="BM326">
        <v>0.83786266325283365</v>
      </c>
      <c r="BN326">
        <v>184</v>
      </c>
      <c r="BO326">
        <v>219.60639621493209</v>
      </c>
      <c r="BP326">
        <v>0.96557460935775385</v>
      </c>
      <c r="BQ326">
        <v>13</v>
      </c>
      <c r="BR326">
        <v>13.463485756576461</v>
      </c>
      <c r="BS326">
        <v>1.010301833558837</v>
      </c>
      <c r="BT326">
        <v>13</v>
      </c>
      <c r="BU326">
        <v>12.8674417566945</v>
      </c>
    </row>
    <row r="327" spans="1:73" hidden="1" x14ac:dyDescent="0.45">
      <c r="A327" s="1">
        <v>5</v>
      </c>
      <c r="B327" s="21" t="s">
        <v>69</v>
      </c>
      <c r="C327" s="27" t="s">
        <v>64</v>
      </c>
      <c r="D327">
        <v>1.0740831324825451</v>
      </c>
      <c r="E327">
        <v>356</v>
      </c>
      <c r="F327">
        <v>331.44548055342028</v>
      </c>
      <c r="G327">
        <v>303</v>
      </c>
      <c r="H327">
        <f>(Table1[[#This Row],[xWins]]*3+Table1[[#This Row],[xDraws]])/Table1[[#This Row],[Matches]]</f>
        <v>1.0938794737736643</v>
      </c>
      <c r="I327">
        <f>Table1[[#This Row],[Wins]]*3+Table1[[#This Row],[Draws]]</f>
        <v>356</v>
      </c>
      <c r="J327">
        <f>Table1[[#This Row],[xWins]]*3+Table1[[#This Row],[xDraws]]</f>
        <v>331.44548055342028</v>
      </c>
      <c r="K327">
        <v>1.14391311311271</v>
      </c>
      <c r="L327">
        <v>0.84354750128816358</v>
      </c>
      <c r="M327">
        <v>0.99895273160112874</v>
      </c>
      <c r="N327">
        <v>97</v>
      </c>
      <c r="O327">
        <v>65</v>
      </c>
      <c r="P327">
        <v>141</v>
      </c>
      <c r="Q327">
        <v>84.796650102255228</v>
      </c>
      <c r="R327">
        <v>77.055530246654598</v>
      </c>
      <c r="S327">
        <v>141.1478196510902</v>
      </c>
      <c r="T327">
        <v>-98</v>
      </c>
      <c r="U327">
        <v>-132.2790978990806</v>
      </c>
      <c r="V327">
        <v>-2.3761386657629369</v>
      </c>
      <c r="W327">
        <v>36.655236564843563</v>
      </c>
      <c r="X327">
        <v>0.99299850992734906</v>
      </c>
      <c r="Y327">
        <v>0.92228383420099236</v>
      </c>
      <c r="Z327">
        <f>Table1[[#This Row],[xGoalsF]]/Table1[[#This Row],[Matches]]</f>
        <v>1.1200532629233098</v>
      </c>
      <c r="AA327">
        <f>Table1[[#This Row],[xGoalsA]]/Table1[[#This Row],[Matches]]</f>
        <v>1.5566179424582298</v>
      </c>
      <c r="AB327">
        <v>337</v>
      </c>
      <c r="AC327">
        <v>339.37613866576288</v>
      </c>
      <c r="AD327">
        <v>435</v>
      </c>
      <c r="AE327">
        <v>471.65523656484362</v>
      </c>
      <c r="AF327">
        <f>Table1[[#This Row],[SHGoalsF]]/Table1[[#This Row],[xSHGoalsF]]</f>
        <v>1.0884570530871513</v>
      </c>
      <c r="AG327">
        <v>207</v>
      </c>
      <c r="AH327">
        <v>190.17746213586781</v>
      </c>
      <c r="AI327">
        <f>Table1[[#This Row],[SHGoalsA]]/Table1[[#This Row],[xSHGoalsA]]</f>
        <v>0.96128515318833474</v>
      </c>
      <c r="AJ327">
        <v>-254</v>
      </c>
      <c r="AK327">
        <v>-264.22960882891778</v>
      </c>
      <c r="AL327">
        <f>Table1[[#This Row],[HTGoalsF]]/Table1[[#This Row],[xHTGoalsF]]</f>
        <v>0.87132140192913621</v>
      </c>
      <c r="AM327">
        <v>130</v>
      </c>
      <c r="AN327">
        <v>149.19867652989521</v>
      </c>
      <c r="AO327">
        <f>Table1[[#This Row],[HTGoalsA]]/Table1[[#This Row],[xHTGoalsA]]</f>
        <v>0.87260191508462814</v>
      </c>
      <c r="AP327">
        <v>181</v>
      </c>
      <c r="AQ327">
        <v>207.42562773592579</v>
      </c>
      <c r="AR327">
        <v>1.0876242749743319</v>
      </c>
      <c r="AS327">
        <v>3440</v>
      </c>
      <c r="AT327">
        <v>3162.8569526743818</v>
      </c>
      <c r="AU327">
        <v>1.0909374122153781</v>
      </c>
      <c r="AV327">
        <v>4153</v>
      </c>
      <c r="AW327">
        <v>3806.817837117218</v>
      </c>
      <c r="AX327">
        <v>0.84808468182758756</v>
      </c>
      <c r="AY327">
        <v>1118</v>
      </c>
      <c r="AZ327">
        <v>1318.264583662514</v>
      </c>
      <c r="BA327">
        <v>0.82097468416184494</v>
      </c>
      <c r="BB327">
        <v>1350</v>
      </c>
      <c r="BC327">
        <v>1644.3868806725161</v>
      </c>
      <c r="BD327">
        <v>0.87684026554398165</v>
      </c>
      <c r="BE327">
        <v>3502</v>
      </c>
      <c r="BF327">
        <v>3993.8859306687968</v>
      </c>
      <c r="BG327">
        <v>0.90619236283439153</v>
      </c>
      <c r="BH327">
        <v>3508</v>
      </c>
      <c r="BI327">
        <v>3871.142754974966</v>
      </c>
      <c r="BJ327">
        <v>0.909173019552309</v>
      </c>
      <c r="BK327">
        <v>500</v>
      </c>
      <c r="BL327">
        <v>549.9503276573339</v>
      </c>
      <c r="BM327">
        <v>1.01494225739669</v>
      </c>
      <c r="BN327">
        <v>510</v>
      </c>
      <c r="BO327">
        <v>502.49164056696372</v>
      </c>
      <c r="BP327">
        <v>0.39018380916988588</v>
      </c>
      <c r="BQ327">
        <v>13</v>
      </c>
      <c r="BR327">
        <v>33.317630548682772</v>
      </c>
      <c r="BS327">
        <v>0.82944115839895638</v>
      </c>
      <c r="BT327">
        <v>24</v>
      </c>
      <c r="BU327">
        <v>28.935144774255509</v>
      </c>
    </row>
    <row r="328" spans="1:73" hidden="1" x14ac:dyDescent="0.45">
      <c r="A328" s="1">
        <v>78</v>
      </c>
      <c r="B328" s="21" t="s">
        <v>145</v>
      </c>
      <c r="C328" t="s">
        <v>140</v>
      </c>
      <c r="D328">
        <v>1.1798089891635219</v>
      </c>
      <c r="E328">
        <v>131</v>
      </c>
      <c r="F328">
        <v>111.03492277413331</v>
      </c>
      <c r="G328">
        <v>86</v>
      </c>
      <c r="H328">
        <f>(Table1[[#This Row],[xWins]]*3+Table1[[#This Row],[xDraws]])/Table1[[#This Row],[Matches]]</f>
        <v>1.2911037531875971</v>
      </c>
      <c r="I328">
        <f>Table1[[#This Row],[Wins]]*3+Table1[[#This Row],[Draws]]</f>
        <v>131</v>
      </c>
      <c r="J328">
        <f>Table1[[#This Row],[xWins]]*3+Table1[[#This Row],[xDraws]]</f>
        <v>111.03492277413335</v>
      </c>
      <c r="K328">
        <v>1.3077569901452299</v>
      </c>
      <c r="L328">
        <v>0.64908692592479678</v>
      </c>
      <c r="M328">
        <v>0.953504081956982</v>
      </c>
      <c r="N328">
        <v>39</v>
      </c>
      <c r="O328">
        <v>14</v>
      </c>
      <c r="P328">
        <v>33</v>
      </c>
      <c r="Q328">
        <v>29.822054321934051</v>
      </c>
      <c r="R328">
        <v>21.56875980833119</v>
      </c>
      <c r="S328">
        <v>34.609185869734773</v>
      </c>
      <c r="T328">
        <v>9</v>
      </c>
      <c r="U328">
        <v>-9.6199252607020327</v>
      </c>
      <c r="V328">
        <v>24.46471536562137</v>
      </c>
      <c r="W328">
        <v>-5.8447901049193396</v>
      </c>
      <c r="X328">
        <v>1.2318155055949109</v>
      </c>
      <c r="Y328">
        <v>1.050755759207461</v>
      </c>
      <c r="Z328">
        <f>Table1[[#This Row],[xGoalsF]]/Table1[[#This Row],[Matches]]</f>
        <v>1.2271544724927743</v>
      </c>
      <c r="AA328">
        <f>Table1[[#This Row],[xGoalsA]]/Table1[[#This Row],[Matches]]</f>
        <v>1.3390140685474501</v>
      </c>
      <c r="AB328">
        <v>130</v>
      </c>
      <c r="AC328">
        <v>105.5352846343786</v>
      </c>
      <c r="AD328">
        <v>121</v>
      </c>
      <c r="AE328">
        <v>115.1552098950807</v>
      </c>
      <c r="AF328">
        <f>Table1[[#This Row],[SHGoalsF]]/Table1[[#This Row],[xSHGoalsF]]</f>
        <v>1.1478043489385925</v>
      </c>
      <c r="AG328">
        <v>68</v>
      </c>
      <c r="AH328">
        <v>59.243546221863987</v>
      </c>
      <c r="AI328">
        <f>Table1[[#This Row],[SHGoalsA]]/Table1[[#This Row],[xSHGoalsA]]</f>
        <v>0.99057919824717056</v>
      </c>
      <c r="AJ328">
        <v>-64</v>
      </c>
      <c r="AK328">
        <v>-64.608665428516943</v>
      </c>
      <c r="AL328">
        <f>Table1[[#This Row],[HTGoalsF]]/Table1[[#This Row],[xHTGoalsF]]</f>
        <v>1.3393318576093645</v>
      </c>
      <c r="AM328">
        <v>62</v>
      </c>
      <c r="AN328">
        <v>46.291738412514633</v>
      </c>
      <c r="AO328">
        <f>Table1[[#This Row],[HTGoalsA]]/Table1[[#This Row],[xHTGoalsA]]</f>
        <v>1.1276735254910495</v>
      </c>
      <c r="AP328">
        <v>57</v>
      </c>
      <c r="AQ328">
        <v>50.546544466563716</v>
      </c>
      <c r="AR328">
        <v>0.89529715156565415</v>
      </c>
      <c r="AS328">
        <v>847</v>
      </c>
      <c r="AT328">
        <v>946.05461272696516</v>
      </c>
      <c r="AU328">
        <v>0.88339440699828076</v>
      </c>
      <c r="AV328">
        <v>878</v>
      </c>
      <c r="AW328">
        <v>993.89354635308291</v>
      </c>
      <c r="AX328">
        <v>0.87728510898959933</v>
      </c>
      <c r="AY328">
        <v>352</v>
      </c>
      <c r="AZ328">
        <v>401.23786029539588</v>
      </c>
      <c r="BA328">
        <v>0.78083640424069944</v>
      </c>
      <c r="BB328">
        <v>332</v>
      </c>
      <c r="BC328">
        <v>425.18509408234269</v>
      </c>
      <c r="BD328">
        <v>0.83375790209166634</v>
      </c>
      <c r="BE328">
        <v>942</v>
      </c>
      <c r="BF328">
        <v>1129.824374241952</v>
      </c>
      <c r="BG328">
        <v>0.92462958808901619</v>
      </c>
      <c r="BH328">
        <v>1038</v>
      </c>
      <c r="BI328">
        <v>1122.6117067541529</v>
      </c>
      <c r="BJ328">
        <v>1.0412186305531981</v>
      </c>
      <c r="BK328">
        <v>158</v>
      </c>
      <c r="BL328">
        <v>151.74526786564971</v>
      </c>
      <c r="BM328">
        <v>0.99537343343210505</v>
      </c>
      <c r="BN328">
        <v>147</v>
      </c>
      <c r="BO328">
        <v>147.68326646325639</v>
      </c>
      <c r="BP328">
        <v>0.64166664620818947</v>
      </c>
      <c r="BQ328">
        <v>6</v>
      </c>
      <c r="BR328">
        <v>9.3506496487793029</v>
      </c>
      <c r="BS328">
        <v>0.67823876407708927</v>
      </c>
      <c r="BT328">
        <v>6</v>
      </c>
      <c r="BU328">
        <v>8.8464421643084297</v>
      </c>
    </row>
    <row r="329" spans="1:73" hidden="1" x14ac:dyDescent="0.45">
      <c r="A329" s="1">
        <v>633</v>
      </c>
      <c r="B329" s="21" t="s">
        <v>541</v>
      </c>
      <c r="C329" s="24" t="s">
        <v>535</v>
      </c>
      <c r="D329">
        <v>0.81158881124627047</v>
      </c>
      <c r="E329">
        <v>44</v>
      </c>
      <c r="F329">
        <v>54.214645877675281</v>
      </c>
      <c r="G329">
        <v>42</v>
      </c>
      <c r="H329">
        <f>(Table1[[#This Row],[xWins]]*3+Table1[[#This Row],[xDraws]])/Table1[[#This Row],[Matches]]</f>
        <v>1.2908249018494111</v>
      </c>
      <c r="I329">
        <f>Table1[[#This Row],[Wins]]*3+Table1[[#This Row],[Draws]]</f>
        <v>44</v>
      </c>
      <c r="J329">
        <f>Table1[[#This Row],[xWins]]*3+Table1[[#This Row],[xDraws]]</f>
        <v>54.214645877675267</v>
      </c>
      <c r="K329">
        <v>0.71966127844574035</v>
      </c>
      <c r="L329">
        <v>1.1174639786859071</v>
      </c>
      <c r="M329">
        <v>1.155608752616953</v>
      </c>
      <c r="N329">
        <v>10</v>
      </c>
      <c r="O329">
        <v>14</v>
      </c>
      <c r="P329">
        <v>18</v>
      </c>
      <c r="Q329">
        <v>13.89542594482379</v>
      </c>
      <c r="R329">
        <v>12.5283680432039</v>
      </c>
      <c r="S329">
        <v>15.57620601197231</v>
      </c>
      <c r="T329">
        <v>-10</v>
      </c>
      <c r="U329">
        <v>-3.3074336198764058</v>
      </c>
      <c r="V329">
        <v>-9.8789069222661396</v>
      </c>
      <c r="W329">
        <v>3.186340542142545</v>
      </c>
      <c r="X329">
        <v>0.80957758155798443</v>
      </c>
      <c r="Y329">
        <v>0.94226215199557717</v>
      </c>
      <c r="Z329">
        <f>Table1[[#This Row],[xGoalsF]]/Table1[[#This Row],[Matches]]</f>
        <v>1.2352120695777653</v>
      </c>
      <c r="AA329">
        <f>Table1[[#This Row],[xGoalsA]]/Table1[[#This Row],[Matches]]</f>
        <v>1.3139604890986323</v>
      </c>
      <c r="AB329">
        <v>42</v>
      </c>
      <c r="AC329">
        <v>51.87890692226614</v>
      </c>
      <c r="AD329">
        <v>52</v>
      </c>
      <c r="AE329">
        <v>55.186340542142553</v>
      </c>
      <c r="AF329">
        <f>Table1[[#This Row],[SHGoalsF]]/Table1[[#This Row],[xSHGoalsF]]</f>
        <v>0.92854449106591086</v>
      </c>
      <c r="AG329">
        <v>27</v>
      </c>
      <c r="AH329">
        <v>29.077766611921518</v>
      </c>
      <c r="AI329">
        <f>Table1[[#This Row],[SHGoalsA]]/Table1[[#This Row],[xSHGoalsA]]</f>
        <v>0.87124640329490277</v>
      </c>
      <c r="AJ329">
        <v>-27</v>
      </c>
      <c r="AK329">
        <v>-30.990084892047399</v>
      </c>
      <c r="AL329">
        <f>Table1[[#This Row],[HTGoalsF]]/Table1[[#This Row],[xHTGoalsF]]</f>
        <v>0.65786183479580929</v>
      </c>
      <c r="AM329">
        <v>15</v>
      </c>
      <c r="AN329">
        <v>22.801140310344621</v>
      </c>
      <c r="AO329">
        <f>Table1[[#This Row],[HTGoalsA]]/Table1[[#This Row],[xHTGoalsA]]</f>
        <v>1.0332177160601992</v>
      </c>
      <c r="AP329">
        <v>25</v>
      </c>
      <c r="AQ329">
        <v>24.19625565009515</v>
      </c>
      <c r="AR329">
        <v>0.96012968278651212</v>
      </c>
      <c r="AS329">
        <v>445</v>
      </c>
      <c r="AT329">
        <v>463.47905702541141</v>
      </c>
      <c r="AU329">
        <v>0.87563509536783068</v>
      </c>
      <c r="AV329">
        <v>420</v>
      </c>
      <c r="AW329">
        <v>479.65185751670828</v>
      </c>
      <c r="AX329">
        <v>0.85439777306205833</v>
      </c>
      <c r="AY329">
        <v>169</v>
      </c>
      <c r="AZ329">
        <v>197.800141021347</v>
      </c>
      <c r="BA329">
        <v>0.85444174696206188</v>
      </c>
      <c r="BB329">
        <v>176</v>
      </c>
      <c r="BC329">
        <v>205.98244482524629</v>
      </c>
      <c r="BD329">
        <v>1.227576502097032</v>
      </c>
      <c r="BE329">
        <v>677</v>
      </c>
      <c r="BF329">
        <v>551.49312392628985</v>
      </c>
      <c r="BG329">
        <v>1.274097913329622</v>
      </c>
      <c r="BH329">
        <v>700</v>
      </c>
      <c r="BI329">
        <v>549.40832464804669</v>
      </c>
      <c r="BJ329">
        <v>1.44116728875327</v>
      </c>
      <c r="BK329">
        <v>106</v>
      </c>
      <c r="BL329">
        <v>73.551489009786508</v>
      </c>
      <c r="BM329">
        <v>1.3048509056180391</v>
      </c>
      <c r="BN329">
        <v>94</v>
      </c>
      <c r="BO329">
        <v>72.038881680108261</v>
      </c>
      <c r="BP329">
        <v>1.311929095218429</v>
      </c>
      <c r="BQ329">
        <v>6</v>
      </c>
      <c r="BR329">
        <v>4.573417894204896</v>
      </c>
      <c r="BS329">
        <v>0.45724357506940522</v>
      </c>
      <c r="BT329">
        <v>2</v>
      </c>
      <c r="BU329">
        <v>4.3740363102891484</v>
      </c>
    </row>
    <row r="330" spans="1:73" hidden="1" x14ac:dyDescent="0.45">
      <c r="A330" s="1">
        <v>650</v>
      </c>
      <c r="B330" s="21" t="s">
        <v>279</v>
      </c>
      <c r="C330" s="24" t="s">
        <v>535</v>
      </c>
      <c r="D330">
        <v>0.90858300258551306</v>
      </c>
      <c r="E330">
        <v>177</v>
      </c>
      <c r="F330">
        <v>194.8088391443811</v>
      </c>
      <c r="G330">
        <v>151</v>
      </c>
      <c r="H330">
        <f>(Table1[[#This Row],[xWins]]*3+Table1[[#This Row],[xDraws]])/Table1[[#This Row],[Matches]]</f>
        <v>1.2901247625455703</v>
      </c>
      <c r="I330">
        <f>Table1[[#This Row],[Wins]]*3+Table1[[#This Row],[Draws]]</f>
        <v>177</v>
      </c>
      <c r="J330">
        <f>Table1[[#This Row],[xWins]]*3+Table1[[#This Row],[xDraws]]</f>
        <v>194.80883914438112</v>
      </c>
      <c r="K330">
        <v>0.85215328215751285</v>
      </c>
      <c r="L330">
        <v>1.105287290253345</v>
      </c>
      <c r="M330">
        <v>1.050567831216733</v>
      </c>
      <c r="N330">
        <v>43</v>
      </c>
      <c r="O330">
        <v>48</v>
      </c>
      <c r="P330">
        <v>60</v>
      </c>
      <c r="Q330">
        <v>50.460405305405892</v>
      </c>
      <c r="R330">
        <v>43.427623228163441</v>
      </c>
      <c r="S330">
        <v>57.111971466430681</v>
      </c>
      <c r="T330">
        <v>-44</v>
      </c>
      <c r="U330">
        <v>-13.492899423390551</v>
      </c>
      <c r="V330">
        <v>-10.2388504970728</v>
      </c>
      <c r="W330">
        <v>-20.268250079536639</v>
      </c>
      <c r="X330">
        <v>0.94472622525135674</v>
      </c>
      <c r="Y330">
        <v>1.101987981727371</v>
      </c>
      <c r="Z330">
        <f>Table1[[#This Row],[xGoalsF]]/Table1[[#This Row],[Matches]]</f>
        <v>1.2267473542852503</v>
      </c>
      <c r="AA330">
        <f>Table1[[#This Row],[xGoalsA]]/Table1[[#This Row],[Matches]]</f>
        <v>1.316104304109029</v>
      </c>
      <c r="AB330">
        <v>175</v>
      </c>
      <c r="AC330">
        <v>185.2388504970728</v>
      </c>
      <c r="AD330">
        <v>219</v>
      </c>
      <c r="AE330">
        <v>198.73174992046339</v>
      </c>
      <c r="AF330">
        <f>Table1[[#This Row],[SHGoalsF]]/Table1[[#This Row],[xSHGoalsF]]</f>
        <v>0.99133616818207237</v>
      </c>
      <c r="AG330">
        <v>103</v>
      </c>
      <c r="AH330">
        <v>103.90017363018541</v>
      </c>
      <c r="AI330">
        <f>Table1[[#This Row],[SHGoalsA]]/Table1[[#This Row],[xSHGoalsA]]</f>
        <v>1.0658618611005652</v>
      </c>
      <c r="AJ330">
        <v>-119</v>
      </c>
      <c r="AK330">
        <v>-111.64673804645329</v>
      </c>
      <c r="AL330">
        <f>Table1[[#This Row],[HTGoalsF]]/Table1[[#This Row],[xHTGoalsF]]</f>
        <v>0.88518774552762469</v>
      </c>
      <c r="AM330">
        <v>72</v>
      </c>
      <c r="AN330">
        <v>81.338676866887383</v>
      </c>
      <c r="AO330">
        <f>Table1[[#This Row],[HTGoalsA]]/Table1[[#This Row],[xHTGoalsA]]</f>
        <v>1.1483032251827066</v>
      </c>
      <c r="AP330">
        <v>100</v>
      </c>
      <c r="AQ330">
        <v>87.085011874010021</v>
      </c>
      <c r="AR330">
        <v>0.99663214057382543</v>
      </c>
      <c r="AS330">
        <v>1655</v>
      </c>
      <c r="AT330">
        <v>1660.5926425843641</v>
      </c>
      <c r="AU330">
        <v>1.079880205709945</v>
      </c>
      <c r="AV330">
        <v>1865</v>
      </c>
      <c r="AW330">
        <v>1727.043416611099</v>
      </c>
      <c r="AX330">
        <v>0.84022256214728352</v>
      </c>
      <c r="AY330">
        <v>595</v>
      </c>
      <c r="AZ330">
        <v>708.14570663207428</v>
      </c>
      <c r="BA330">
        <v>0.88197937264942605</v>
      </c>
      <c r="BB330">
        <v>654</v>
      </c>
      <c r="BC330">
        <v>741.5139404399149</v>
      </c>
      <c r="BD330">
        <v>1.131435019753015</v>
      </c>
      <c r="BE330">
        <v>2245</v>
      </c>
      <c r="BF330">
        <v>1984.205863179018</v>
      </c>
      <c r="BG330">
        <v>1.159592095398392</v>
      </c>
      <c r="BH330">
        <v>2289</v>
      </c>
      <c r="BI330">
        <v>1973.969992623644</v>
      </c>
      <c r="BJ330">
        <v>1.3259627529352389</v>
      </c>
      <c r="BK330">
        <v>352</v>
      </c>
      <c r="BL330">
        <v>265.46748709252159</v>
      </c>
      <c r="BM330">
        <v>1.334280071466325</v>
      </c>
      <c r="BN330">
        <v>346</v>
      </c>
      <c r="BO330">
        <v>259.31587183173519</v>
      </c>
      <c r="BP330">
        <v>1.220999412503829</v>
      </c>
      <c r="BQ330">
        <v>20</v>
      </c>
      <c r="BR330">
        <v>16.380024261426311</v>
      </c>
      <c r="BS330">
        <v>1.0234031983638481</v>
      </c>
      <c r="BT330">
        <v>16</v>
      </c>
      <c r="BU330">
        <v>15.63411178075248</v>
      </c>
    </row>
    <row r="331" spans="1:73" hidden="1" x14ac:dyDescent="0.45">
      <c r="A331" s="1">
        <v>504</v>
      </c>
      <c r="B331" s="21" t="s">
        <v>501</v>
      </c>
      <c r="C331" s="24" t="s">
        <v>495</v>
      </c>
      <c r="D331">
        <v>0.75292593496692906</v>
      </c>
      <c r="E331">
        <v>33</v>
      </c>
      <c r="F331">
        <v>43.829012214128959</v>
      </c>
      <c r="G331">
        <v>34</v>
      </c>
      <c r="H331">
        <f>(Table1[[#This Row],[xWins]]*3+Table1[[#This Row],[xDraws]])/Table1[[#This Row],[Matches]]</f>
        <v>1.2890885945332049</v>
      </c>
      <c r="I331">
        <f>Table1[[#This Row],[Wins]]*3+Table1[[#This Row],[Draws]]</f>
        <v>33</v>
      </c>
      <c r="J331">
        <f>Table1[[#This Row],[xWins]]*3+Table1[[#This Row],[xDraws]]</f>
        <v>43.829012214128966</v>
      </c>
      <c r="K331">
        <v>0.68333580169645314</v>
      </c>
      <c r="L331">
        <v>1.0336287836642331</v>
      </c>
      <c r="M331">
        <v>1.2513307024920861</v>
      </c>
      <c r="N331">
        <v>8</v>
      </c>
      <c r="O331">
        <v>9</v>
      </c>
      <c r="P331">
        <v>17</v>
      </c>
      <c r="Q331">
        <v>11.70727478369955</v>
      </c>
      <c r="R331">
        <v>8.7071878630303132</v>
      </c>
      <c r="S331">
        <v>13.585537353270141</v>
      </c>
      <c r="T331">
        <v>-11</v>
      </c>
      <c r="U331">
        <v>-4.6055144721278234</v>
      </c>
      <c r="V331">
        <v>6.6833818258897679</v>
      </c>
      <c r="W331">
        <v>-13.077867353761951</v>
      </c>
      <c r="X331">
        <v>1.157937522284773</v>
      </c>
      <c r="Y331">
        <v>1.2787142573497341</v>
      </c>
      <c r="Z331">
        <f>Table1[[#This Row],[xGoalsF]]/Table1[[#This Row],[Matches]]</f>
        <v>1.244606416885595</v>
      </c>
      <c r="AA331">
        <f>Table1[[#This Row],[xGoalsA]]/Table1[[#This Row],[Matches]]</f>
        <v>1.3800627248893544</v>
      </c>
      <c r="AB331">
        <v>49</v>
      </c>
      <c r="AC331">
        <v>42.316618174110232</v>
      </c>
      <c r="AD331">
        <v>60</v>
      </c>
      <c r="AE331">
        <v>46.922132646238047</v>
      </c>
      <c r="AF331">
        <f>Table1[[#This Row],[SHGoalsF]]/Table1[[#This Row],[xSHGoalsF]]</f>
        <v>1.0919963686585559</v>
      </c>
      <c r="AG331">
        <v>26</v>
      </c>
      <c r="AH331">
        <v>23.80960298607884</v>
      </c>
      <c r="AI331">
        <f>Table1[[#This Row],[SHGoalsA]]/Table1[[#This Row],[xSHGoalsA]]</f>
        <v>1.1443832244680339</v>
      </c>
      <c r="AJ331">
        <v>-30</v>
      </c>
      <c r="AK331">
        <v>-26.214994556517979</v>
      </c>
      <c r="AL331">
        <f>Table1[[#This Row],[HTGoalsF]]/Table1[[#This Row],[xHTGoalsF]]</f>
        <v>1.2427719849105783</v>
      </c>
      <c r="AM331">
        <v>23</v>
      </c>
      <c r="AN331">
        <v>18.507015188031399</v>
      </c>
      <c r="AO331">
        <f>Table1[[#This Row],[HTGoalsA]]/Table1[[#This Row],[xHTGoalsA]]</f>
        <v>1.4487757733596851</v>
      </c>
      <c r="AP331">
        <v>30</v>
      </c>
      <c r="AQ331">
        <v>20.707138089720079</v>
      </c>
      <c r="AR331">
        <v>0.86008419267155367</v>
      </c>
      <c r="AS331">
        <v>323</v>
      </c>
      <c r="AT331">
        <v>375.54463010965509</v>
      </c>
      <c r="AU331">
        <v>0.78910964215186929</v>
      </c>
      <c r="AV331">
        <v>316</v>
      </c>
      <c r="AW331">
        <v>400.45132275697603</v>
      </c>
      <c r="AX331">
        <v>0.95845439380504238</v>
      </c>
      <c r="AY331">
        <v>153</v>
      </c>
      <c r="AZ331">
        <v>159.63200856390611</v>
      </c>
      <c r="BA331">
        <v>0.9487774249874259</v>
      </c>
      <c r="BB331">
        <v>163</v>
      </c>
      <c r="BC331">
        <v>171.80004045960541</v>
      </c>
      <c r="BD331">
        <v>1.060565332768572</v>
      </c>
      <c r="BE331">
        <v>471</v>
      </c>
      <c r="BF331">
        <v>444.1027680684881</v>
      </c>
      <c r="BG331">
        <v>1.141408657335639</v>
      </c>
      <c r="BH331">
        <v>504</v>
      </c>
      <c r="BI331">
        <v>441.55964365687788</v>
      </c>
      <c r="BJ331">
        <v>1.265160124674533</v>
      </c>
      <c r="BK331">
        <v>75</v>
      </c>
      <c r="BL331">
        <v>59.281033710491023</v>
      </c>
      <c r="BM331">
        <v>1.322002270730835</v>
      </c>
      <c r="BN331">
        <v>77</v>
      </c>
      <c r="BO331">
        <v>58.244983162875002</v>
      </c>
      <c r="BP331">
        <v>0.54674360480859341</v>
      </c>
      <c r="BQ331">
        <v>2</v>
      </c>
      <c r="BR331">
        <v>3.6580217535423558</v>
      </c>
      <c r="BS331">
        <v>1.1479239673552439</v>
      </c>
      <c r="BT331">
        <v>4</v>
      </c>
      <c r="BU331">
        <v>3.484551341162244</v>
      </c>
    </row>
    <row r="332" spans="1:73" hidden="1" x14ac:dyDescent="0.45">
      <c r="A332" s="1">
        <v>658</v>
      </c>
      <c r="B332" s="21" t="s">
        <v>556</v>
      </c>
      <c r="C332" s="24" t="s">
        <v>535</v>
      </c>
      <c r="D332">
        <v>1.04202219111679</v>
      </c>
      <c r="E332">
        <v>204</v>
      </c>
      <c r="F332">
        <v>195.7731819332586</v>
      </c>
      <c r="G332">
        <v>152</v>
      </c>
      <c r="H332">
        <f>(Table1[[#This Row],[xWins]]*3+Table1[[#This Row],[xDraws]])/Table1[[#This Row],[Matches]]</f>
        <v>1.2879814600872275</v>
      </c>
      <c r="I332">
        <f>Table1[[#This Row],[Wins]]*3+Table1[[#This Row],[Draws]]</f>
        <v>204</v>
      </c>
      <c r="J332">
        <f>Table1[[#This Row],[xWins]]*3+Table1[[#This Row],[xDraws]]</f>
        <v>195.77318193325857</v>
      </c>
      <c r="K332">
        <v>1.0306483009450551</v>
      </c>
      <c r="L332">
        <v>1.0807855525148991</v>
      </c>
      <c r="M332">
        <v>0.9101382219419013</v>
      </c>
      <c r="N332">
        <v>52</v>
      </c>
      <c r="O332">
        <v>48</v>
      </c>
      <c r="P332">
        <v>52</v>
      </c>
      <c r="Q332">
        <v>50.453680418740788</v>
      </c>
      <c r="R332">
        <v>44.41214067703622</v>
      </c>
      <c r="S332">
        <v>57.134178904222992</v>
      </c>
      <c r="T332">
        <v>-14</v>
      </c>
      <c r="U332">
        <v>-12.839108839032351</v>
      </c>
      <c r="V332">
        <v>-2.4662934473092828</v>
      </c>
      <c r="W332">
        <v>1.3054022863416319</v>
      </c>
      <c r="X332">
        <v>0.98684406992874973</v>
      </c>
      <c r="Y332">
        <v>0.99348294019311811</v>
      </c>
      <c r="Z332">
        <f>Table1[[#This Row],[xGoalsF]]/Table1[[#This Row],[Matches]]</f>
        <v>1.2333308779428245</v>
      </c>
      <c r="AA332">
        <f>Table1[[#This Row],[xGoalsA]]/Table1[[#This Row],[Matches]]</f>
        <v>1.3177986992522475</v>
      </c>
      <c r="AB332">
        <v>185</v>
      </c>
      <c r="AC332">
        <v>187.46629344730931</v>
      </c>
      <c r="AD332">
        <v>199</v>
      </c>
      <c r="AE332">
        <v>200.3054022863416</v>
      </c>
      <c r="AF332">
        <f>Table1[[#This Row],[SHGoalsF]]/Table1[[#This Row],[xSHGoalsF]]</f>
        <v>1.0342276028360275</v>
      </c>
      <c r="AG332">
        <v>109</v>
      </c>
      <c r="AH332">
        <v>105.3926618290824</v>
      </c>
      <c r="AI332">
        <f>Table1[[#This Row],[SHGoalsA]]/Table1[[#This Row],[xSHGoalsA]]</f>
        <v>0.95109934254630923</v>
      </c>
      <c r="AJ332">
        <v>-107</v>
      </c>
      <c r="AK332">
        <v>-112.50139203496521</v>
      </c>
      <c r="AL332">
        <f>Table1[[#This Row],[HTGoalsF]]/Table1[[#This Row],[xHTGoalsF]]</f>
        <v>0.92599777177548348</v>
      </c>
      <c r="AM332">
        <v>76</v>
      </c>
      <c r="AN332">
        <v>82.073631618226926</v>
      </c>
      <c r="AO332">
        <f>Table1[[#This Row],[HTGoalsA]]/Table1[[#This Row],[xHTGoalsA]]</f>
        <v>1.0477881333279735</v>
      </c>
      <c r="AP332">
        <v>92</v>
      </c>
      <c r="AQ332">
        <v>87.804010251376468</v>
      </c>
      <c r="AR332">
        <v>0.98607899059864224</v>
      </c>
      <c r="AS332">
        <v>1654</v>
      </c>
      <c r="AT332">
        <v>1677.350410838656</v>
      </c>
      <c r="AU332">
        <v>1.072111979507637</v>
      </c>
      <c r="AV332">
        <v>1866</v>
      </c>
      <c r="AW332">
        <v>1740.489832840924</v>
      </c>
      <c r="AX332">
        <v>0.83493329856164655</v>
      </c>
      <c r="AY332">
        <v>596</v>
      </c>
      <c r="AZ332">
        <v>713.82947718906303</v>
      </c>
      <c r="BA332">
        <v>0.9107889341925105</v>
      </c>
      <c r="BB332">
        <v>681</v>
      </c>
      <c r="BC332">
        <v>747.70341890875375</v>
      </c>
      <c r="BD332">
        <v>1.2563823241482071</v>
      </c>
      <c r="BE332">
        <v>2513</v>
      </c>
      <c r="BF332">
        <v>2000.18732490824</v>
      </c>
      <c r="BG332">
        <v>1.177001050784839</v>
      </c>
      <c r="BH332">
        <v>2341</v>
      </c>
      <c r="BI332">
        <v>1988.953194594849</v>
      </c>
      <c r="BJ332">
        <v>1.459318961992935</v>
      </c>
      <c r="BK332">
        <v>390</v>
      </c>
      <c r="BL332">
        <v>267.24794932246488</v>
      </c>
      <c r="BM332">
        <v>1.362749523800872</v>
      </c>
      <c r="BN332">
        <v>356</v>
      </c>
      <c r="BO332">
        <v>261.23656165886842</v>
      </c>
      <c r="BP332">
        <v>1.2749497206600939</v>
      </c>
      <c r="BQ332">
        <v>21</v>
      </c>
      <c r="BR332">
        <v>16.471237774872741</v>
      </c>
      <c r="BS332">
        <v>1.3900813779368999</v>
      </c>
      <c r="BT332">
        <v>22</v>
      </c>
      <c r="BU332">
        <v>15.826411567825961</v>
      </c>
    </row>
    <row r="333" spans="1:73" hidden="1" x14ac:dyDescent="0.45">
      <c r="A333" s="1">
        <v>489</v>
      </c>
      <c r="B333" s="21" t="s">
        <v>487</v>
      </c>
      <c r="C333" s="26" t="s">
        <v>475</v>
      </c>
      <c r="D333">
        <v>0.99556382286860567</v>
      </c>
      <c r="E333">
        <v>458</v>
      </c>
      <c r="F333">
        <v>460.04082257662219</v>
      </c>
      <c r="G333">
        <v>332</v>
      </c>
      <c r="H333">
        <f>(Table1[[#This Row],[xWins]]*3+Table1[[#This Row],[xDraws]])/Table1[[#This Row],[Matches]]</f>
        <v>1.3856651282428378</v>
      </c>
      <c r="I333">
        <f>Table1[[#This Row],[Wins]]*3+Table1[[#This Row],[Draws]]</f>
        <v>458</v>
      </c>
      <c r="J333">
        <f>Table1[[#This Row],[xWins]]*3+Table1[[#This Row],[xDraws]]</f>
        <v>460.04082257662213</v>
      </c>
      <c r="K333">
        <v>0.96172392267385221</v>
      </c>
      <c r="L333">
        <v>1.1310271036020301</v>
      </c>
      <c r="M333">
        <v>0.93735210457194451</v>
      </c>
      <c r="N333">
        <v>118</v>
      </c>
      <c r="O333">
        <v>104</v>
      </c>
      <c r="P333">
        <v>110</v>
      </c>
      <c r="Q333">
        <v>122.69633438245781</v>
      </c>
      <c r="R333">
        <v>91.951819429248687</v>
      </c>
      <c r="S333">
        <v>117.35184618829349</v>
      </c>
      <c r="T333">
        <v>7</v>
      </c>
      <c r="U333">
        <v>5.4664025575576147</v>
      </c>
      <c r="V333">
        <v>-26.578061715400221</v>
      </c>
      <c r="W333">
        <v>28.11165915784261</v>
      </c>
      <c r="X333">
        <v>0.93884168563298098</v>
      </c>
      <c r="Y333">
        <v>0.9344887081068517</v>
      </c>
      <c r="Z333">
        <f>Table1[[#This Row],[xGoalsF]]/Table1[[#This Row],[Matches]]</f>
        <v>1.308970065407832</v>
      </c>
      <c r="AA333">
        <f>Table1[[#This Row],[xGoalsA]]/Table1[[#This Row],[Matches]]</f>
        <v>1.2925049974633813</v>
      </c>
      <c r="AB333">
        <v>408</v>
      </c>
      <c r="AC333">
        <v>434.57806171540022</v>
      </c>
      <c r="AD333">
        <v>401</v>
      </c>
      <c r="AE333">
        <v>429.11165915784261</v>
      </c>
      <c r="AF333">
        <f>Table1[[#This Row],[SHGoalsF]]/Table1[[#This Row],[xSHGoalsF]]</f>
        <v>0.88869665112066731</v>
      </c>
      <c r="AG333">
        <v>217</v>
      </c>
      <c r="AH333">
        <v>244.17780772140631</v>
      </c>
      <c r="AI333">
        <f>Table1[[#This Row],[SHGoalsA]]/Table1[[#This Row],[xSHGoalsA]]</f>
        <v>0.96281799475320595</v>
      </c>
      <c r="AJ333">
        <v>-232</v>
      </c>
      <c r="AK333">
        <v>-240.9593518860928</v>
      </c>
      <c r="AL333">
        <f>Table1[[#This Row],[HTGoalsF]]/Table1[[#This Row],[xHTGoalsF]]</f>
        <v>1.0031499223001299</v>
      </c>
      <c r="AM333">
        <v>191</v>
      </c>
      <c r="AN333">
        <v>190.40025399399391</v>
      </c>
      <c r="AO333">
        <f>Table1[[#This Row],[HTGoalsA]]/Table1[[#This Row],[xHTGoalsA]]</f>
        <v>0.8982084910386563</v>
      </c>
      <c r="AP333">
        <v>169</v>
      </c>
      <c r="AQ333">
        <v>188.15230727174981</v>
      </c>
      <c r="AR333">
        <v>1.044811907136157</v>
      </c>
      <c r="AS333">
        <v>3943</v>
      </c>
      <c r="AT333">
        <v>3773.8850151581978</v>
      </c>
      <c r="AU333">
        <v>1.007555998765773</v>
      </c>
      <c r="AV333">
        <v>3780</v>
      </c>
      <c r="AW333">
        <v>3751.652518202849</v>
      </c>
      <c r="AX333">
        <v>0.83714050365001103</v>
      </c>
      <c r="AY333">
        <v>1350</v>
      </c>
      <c r="AZ333">
        <v>1612.6325200057499</v>
      </c>
      <c r="BA333">
        <v>0.81378812460452787</v>
      </c>
      <c r="BB333">
        <v>1303</v>
      </c>
      <c r="BC333">
        <v>1601.1538637691619</v>
      </c>
      <c r="BD333">
        <v>1.0016591950315401</v>
      </c>
      <c r="BE333">
        <v>4336</v>
      </c>
      <c r="BF333">
        <v>4328.8176472672103</v>
      </c>
      <c r="BG333">
        <v>1.0547624462577541</v>
      </c>
      <c r="BH333">
        <v>4570</v>
      </c>
      <c r="BI333">
        <v>4332.7291526297122</v>
      </c>
      <c r="BJ333">
        <v>1.051084721717702</v>
      </c>
      <c r="BK333">
        <v>602</v>
      </c>
      <c r="BL333">
        <v>572.74165208699856</v>
      </c>
      <c r="BM333">
        <v>1.04621756160444</v>
      </c>
      <c r="BN333">
        <v>606</v>
      </c>
      <c r="BO333">
        <v>579.22942821821971</v>
      </c>
      <c r="BP333">
        <v>1.103697075438645</v>
      </c>
      <c r="BQ333">
        <v>38</v>
      </c>
      <c r="BR333">
        <v>34.429736968268728</v>
      </c>
      <c r="BS333">
        <v>1.174668899889473</v>
      </c>
      <c r="BT333">
        <v>41</v>
      </c>
      <c r="BU333">
        <v>34.903452371862208</v>
      </c>
    </row>
    <row r="334" spans="1:73" hidden="1" x14ac:dyDescent="0.45">
      <c r="A334" s="1">
        <v>338</v>
      </c>
      <c r="B334" s="21" t="s">
        <v>299</v>
      </c>
      <c r="C334" s="24" t="s">
        <v>379</v>
      </c>
      <c r="D334">
        <v>1.0857990573070211</v>
      </c>
      <c r="E334">
        <v>190</v>
      </c>
      <c r="F334">
        <v>174.98633722452709</v>
      </c>
      <c r="G334">
        <v>136</v>
      </c>
      <c r="H334">
        <f>(Table1[[#This Row],[xWins]]*3+Table1[[#This Row],[xDraws]])/Table1[[#This Row],[Matches]]</f>
        <v>1.286664244297993</v>
      </c>
      <c r="I334">
        <f>Table1[[#This Row],[Wins]]*3+Table1[[#This Row],[Draws]]</f>
        <v>190</v>
      </c>
      <c r="J334">
        <f>Table1[[#This Row],[xWins]]*3+Table1[[#This Row],[xDraws]]</f>
        <v>174.98633722452703</v>
      </c>
      <c r="K334">
        <v>1.057807581245654</v>
      </c>
      <c r="L334">
        <v>1.19379235356658</v>
      </c>
      <c r="M334">
        <v>0.820006499323368</v>
      </c>
      <c r="N334">
        <v>49</v>
      </c>
      <c r="O334">
        <v>43</v>
      </c>
      <c r="P334">
        <v>44</v>
      </c>
      <c r="Q334">
        <v>46.322224257741198</v>
      </c>
      <c r="R334">
        <v>36.019664451303441</v>
      </c>
      <c r="S334">
        <v>53.658111290955368</v>
      </c>
      <c r="T334">
        <v>-4</v>
      </c>
      <c r="U334">
        <v>-15.243592450460991</v>
      </c>
      <c r="V334">
        <v>21.58407804733389</v>
      </c>
      <c r="W334">
        <v>-10.340485596872901</v>
      </c>
      <c r="X334">
        <v>1.128924882386255</v>
      </c>
      <c r="Y334">
        <v>1.0566107143701891</v>
      </c>
      <c r="Z334">
        <f>Table1[[#This Row],[xGoalsF]]/Table1[[#This Row],[Matches]]</f>
        <v>1.230999426122545</v>
      </c>
      <c r="AA334">
        <f>Table1[[#This Row],[xGoalsA]]/Table1[[#This Row],[Matches]]</f>
        <v>1.3430846647288757</v>
      </c>
      <c r="AB334">
        <v>189</v>
      </c>
      <c r="AC334">
        <v>167.41592195266611</v>
      </c>
      <c r="AD334">
        <v>193</v>
      </c>
      <c r="AE334">
        <v>182.6595144031271</v>
      </c>
      <c r="AF334">
        <f>Table1[[#This Row],[SHGoalsF]]/Table1[[#This Row],[xSHGoalsF]]</f>
        <v>1.1257305897097518</v>
      </c>
      <c r="AG334">
        <v>106</v>
      </c>
      <c r="AH334">
        <v>94.161072790364585</v>
      </c>
      <c r="AI334">
        <f>Table1[[#This Row],[SHGoalsA]]/Table1[[#This Row],[xSHGoalsA]]</f>
        <v>1.0128346824929022</v>
      </c>
      <c r="AJ334">
        <v>-104</v>
      </c>
      <c r="AK334">
        <v>-102.6821077493353</v>
      </c>
      <c r="AL334">
        <f>Table1[[#This Row],[HTGoalsF]]/Table1[[#This Row],[xHTGoalsF]]</f>
        <v>1.1330307952188581</v>
      </c>
      <c r="AM334">
        <v>83</v>
      </c>
      <c r="AN334">
        <v>73.254849162301525</v>
      </c>
      <c r="AO334">
        <f>Table1[[#This Row],[HTGoalsA]]/Table1[[#This Row],[xHTGoalsA]]</f>
        <v>1.1128142774779557</v>
      </c>
      <c r="AP334">
        <v>89</v>
      </c>
      <c r="AQ334">
        <v>79.977406653791832</v>
      </c>
      <c r="AR334">
        <v>1.247895400494528</v>
      </c>
      <c r="AS334">
        <v>1869</v>
      </c>
      <c r="AT334">
        <v>1497.721683451462</v>
      </c>
      <c r="AU334">
        <v>1.0968383634561301</v>
      </c>
      <c r="AV334">
        <v>1723</v>
      </c>
      <c r="AW334">
        <v>1570.8786794900559</v>
      </c>
      <c r="AX334">
        <v>0.96046095596281655</v>
      </c>
      <c r="AY334">
        <v>610</v>
      </c>
      <c r="AZ334">
        <v>635.11170986487832</v>
      </c>
      <c r="BA334">
        <v>0.932741414350167</v>
      </c>
      <c r="BB334">
        <v>628</v>
      </c>
      <c r="BC334">
        <v>673.28413892452954</v>
      </c>
      <c r="BD334">
        <v>1.087912778412397</v>
      </c>
      <c r="BE334">
        <v>1945</v>
      </c>
      <c r="BF334">
        <v>1787.8271480902731</v>
      </c>
      <c r="BG334">
        <v>1.094051885701933</v>
      </c>
      <c r="BH334">
        <v>1939</v>
      </c>
      <c r="BI334">
        <v>1772.31082487094</v>
      </c>
      <c r="BJ334">
        <v>1.217891804904379</v>
      </c>
      <c r="BK334">
        <v>293</v>
      </c>
      <c r="BL334">
        <v>240.5796630046332</v>
      </c>
      <c r="BM334">
        <v>1.1541748138060841</v>
      </c>
      <c r="BN334">
        <v>270</v>
      </c>
      <c r="BO334">
        <v>233.9333667398528</v>
      </c>
      <c r="BP334">
        <v>0.5439657312389431</v>
      </c>
      <c r="BQ334">
        <v>8</v>
      </c>
      <c r="BR334">
        <v>14.706808794331771</v>
      </c>
      <c r="BS334">
        <v>0.7129015109720791</v>
      </c>
      <c r="BT334">
        <v>10</v>
      </c>
      <c r="BU334">
        <v>14.02718306258668</v>
      </c>
    </row>
    <row r="335" spans="1:73" hidden="1" x14ac:dyDescent="0.45">
      <c r="A335" s="1">
        <v>275</v>
      </c>
      <c r="B335" s="21" t="s">
        <v>348</v>
      </c>
      <c r="C335" s="24" t="s">
        <v>320</v>
      </c>
      <c r="D335">
        <v>0.92087868594676692</v>
      </c>
      <c r="E335">
        <v>123</v>
      </c>
      <c r="F335">
        <v>133.56808217745009</v>
      </c>
      <c r="G335">
        <v>104</v>
      </c>
      <c r="H335">
        <f>(Table1[[#This Row],[xWins]]*3+Table1[[#This Row],[xDraws]])/Table1[[#This Row],[Matches]]</f>
        <v>1.2843084824754811</v>
      </c>
      <c r="I335">
        <f>Table1[[#This Row],[Wins]]*3+Table1[[#This Row],[Draws]]</f>
        <v>123</v>
      </c>
      <c r="J335">
        <f>Table1[[#This Row],[xWins]]*3+Table1[[#This Row],[xDraws]]</f>
        <v>133.56808217745004</v>
      </c>
      <c r="K335">
        <v>0.85283804289060905</v>
      </c>
      <c r="L335">
        <v>1.1408381370546219</v>
      </c>
      <c r="M335">
        <v>1.014564435302522</v>
      </c>
      <c r="N335">
        <v>29</v>
      </c>
      <c r="O335">
        <v>36</v>
      </c>
      <c r="P335">
        <v>39</v>
      </c>
      <c r="Q335">
        <v>34.004111615034667</v>
      </c>
      <c r="R335">
        <v>31.555747332346041</v>
      </c>
      <c r="S335">
        <v>38.440141052619289</v>
      </c>
      <c r="T335">
        <v>-13</v>
      </c>
      <c r="U335">
        <v>-9.4036974602755379</v>
      </c>
      <c r="V335">
        <v>-11.46726540884524</v>
      </c>
      <c r="W335">
        <v>7.870962869120774</v>
      </c>
      <c r="X335">
        <v>0.91003756633466226</v>
      </c>
      <c r="Y335">
        <v>0.94249355229094745</v>
      </c>
      <c r="Z335">
        <f>Table1[[#This Row],[xGoalsF]]/Table1[[#This Row],[Matches]]</f>
        <v>1.2256467827773576</v>
      </c>
      <c r="AA335">
        <f>Table1[[#This Row],[xGoalsA]]/Table1[[#This Row],[Matches]]</f>
        <v>1.3160669506646232</v>
      </c>
      <c r="AB335">
        <v>116</v>
      </c>
      <c r="AC335">
        <v>127.46726540884519</v>
      </c>
      <c r="AD335">
        <v>129</v>
      </c>
      <c r="AE335">
        <v>136.8709628691208</v>
      </c>
      <c r="AF335">
        <f>Table1[[#This Row],[SHGoalsF]]/Table1[[#This Row],[xSHGoalsF]]</f>
        <v>0.94900895907204397</v>
      </c>
      <c r="AG335">
        <v>68</v>
      </c>
      <c r="AH335">
        <v>71.65369657467879</v>
      </c>
      <c r="AI335">
        <f>Table1[[#This Row],[SHGoalsA]]/Table1[[#This Row],[xSHGoalsA]]</f>
        <v>0.94861411013929964</v>
      </c>
      <c r="AJ335">
        <v>-73</v>
      </c>
      <c r="AK335">
        <v>-76.954368715093523</v>
      </c>
      <c r="AL335">
        <f>Table1[[#This Row],[HTGoalsF]]/Table1[[#This Row],[xHTGoalsF]]</f>
        <v>0.86000592692106526</v>
      </c>
      <c r="AM335">
        <v>48</v>
      </c>
      <c r="AN335">
        <v>55.813568834166453</v>
      </c>
      <c r="AO335">
        <f>Table1[[#This Row],[HTGoalsA]]/Table1[[#This Row],[xHTGoalsA]]</f>
        <v>0.93463256366076342</v>
      </c>
      <c r="AP335">
        <v>56</v>
      </c>
      <c r="AQ335">
        <v>59.916594154027251</v>
      </c>
      <c r="AR335">
        <v>0.95148440205713114</v>
      </c>
      <c r="AS335">
        <v>1089</v>
      </c>
      <c r="AT335">
        <v>1144.5274327624891</v>
      </c>
      <c r="AU335">
        <v>0.92657263818907698</v>
      </c>
      <c r="AV335">
        <v>1103</v>
      </c>
      <c r="AW335">
        <v>1190.408560040946</v>
      </c>
      <c r="AX335">
        <v>0.75614102837950536</v>
      </c>
      <c r="AY335">
        <v>367</v>
      </c>
      <c r="AZ335">
        <v>485.35919388810572</v>
      </c>
      <c r="BA335">
        <v>0.76531992584883302</v>
      </c>
      <c r="BB335">
        <v>389</v>
      </c>
      <c r="BC335">
        <v>508.28416569521778</v>
      </c>
      <c r="BD335">
        <v>1.1612382121378111</v>
      </c>
      <c r="BE335">
        <v>1583</v>
      </c>
      <c r="BF335">
        <v>1363.2000596033911</v>
      </c>
      <c r="BG335">
        <v>1.145886637545555</v>
      </c>
      <c r="BH335">
        <v>1553</v>
      </c>
      <c r="BI335">
        <v>1355.28240675401</v>
      </c>
      <c r="BJ335">
        <v>1.050453335637531</v>
      </c>
      <c r="BK335">
        <v>193</v>
      </c>
      <c r="BL335">
        <v>183.7301986221656</v>
      </c>
      <c r="BM335">
        <v>1.1887523506799951</v>
      </c>
      <c r="BN335">
        <v>213</v>
      </c>
      <c r="BO335">
        <v>179.1794564091999</v>
      </c>
      <c r="BP335">
        <v>1.339771463865616</v>
      </c>
      <c r="BQ335">
        <v>15</v>
      </c>
      <c r="BR335">
        <v>11.19593931096338</v>
      </c>
      <c r="BS335">
        <v>1.294584922699491</v>
      </c>
      <c r="BT335">
        <v>14</v>
      </c>
      <c r="BU335">
        <v>10.814277035458559</v>
      </c>
    </row>
    <row r="336" spans="1:73" hidden="1" x14ac:dyDescent="0.45">
      <c r="A336" s="1">
        <v>507</v>
      </c>
      <c r="B336" s="21" t="s">
        <v>504</v>
      </c>
      <c r="C336" s="24" t="s">
        <v>495</v>
      </c>
      <c r="D336">
        <v>0.90658445343927885</v>
      </c>
      <c r="E336">
        <v>163</v>
      </c>
      <c r="F336">
        <v>179.79571498455809</v>
      </c>
      <c r="G336">
        <v>140</v>
      </c>
      <c r="H336">
        <f>(Table1[[#This Row],[xWins]]*3+Table1[[#This Row],[xDraws]])/Table1[[#This Row],[Matches]]</f>
        <v>1.2842551070325581</v>
      </c>
      <c r="I336">
        <f>Table1[[#This Row],[Wins]]*3+Table1[[#This Row],[Draws]]</f>
        <v>163</v>
      </c>
      <c r="J336">
        <f>Table1[[#This Row],[xWins]]*3+Table1[[#This Row],[xDraws]]</f>
        <v>179.79571498455815</v>
      </c>
      <c r="K336">
        <v>0.78121531324115279</v>
      </c>
      <c r="L336">
        <v>1.3789662804047409</v>
      </c>
      <c r="M336">
        <v>0.92847990848364936</v>
      </c>
      <c r="N336">
        <v>37</v>
      </c>
      <c r="O336">
        <v>52</v>
      </c>
      <c r="P336">
        <v>51</v>
      </c>
      <c r="Q336">
        <v>47.362102832434488</v>
      </c>
      <c r="R336">
        <v>37.709406487254682</v>
      </c>
      <c r="S336">
        <v>54.928490680310837</v>
      </c>
      <c r="T336">
        <v>-17</v>
      </c>
      <c r="U336">
        <v>-17.332728790172919</v>
      </c>
      <c r="V336">
        <v>-11.76602734978843</v>
      </c>
      <c r="W336">
        <v>12.098756139961351</v>
      </c>
      <c r="X336">
        <v>0.93189617466883989</v>
      </c>
      <c r="Y336">
        <v>0.93635541659697352</v>
      </c>
      <c r="Z336">
        <f>Table1[[#This Row],[xGoalsF]]/Table1[[#This Row],[Matches]]</f>
        <v>1.2340430524984887</v>
      </c>
      <c r="AA336">
        <f>Table1[[#This Row],[xGoalsA]]/Table1[[#This Row],[Matches]]</f>
        <v>1.3578482581425815</v>
      </c>
      <c r="AB336">
        <v>161</v>
      </c>
      <c r="AC336">
        <v>172.7660273497884</v>
      </c>
      <c r="AD336">
        <v>178</v>
      </c>
      <c r="AE336">
        <v>190.09875613996141</v>
      </c>
      <c r="AF336">
        <f>Table1[[#This Row],[SHGoalsF]]/Table1[[#This Row],[xSHGoalsF]]</f>
        <v>0.94883332220134298</v>
      </c>
      <c r="AG336">
        <v>92</v>
      </c>
      <c r="AH336">
        <v>96.961181534555706</v>
      </c>
      <c r="AI336">
        <f>Table1[[#This Row],[SHGoalsA]]/Table1[[#This Row],[xSHGoalsA]]</f>
        <v>1.0201515913544767</v>
      </c>
      <c r="AJ336">
        <v>-109</v>
      </c>
      <c r="AK336">
        <v>-106.8468656263903</v>
      </c>
      <c r="AL336">
        <f>Table1[[#This Row],[HTGoalsF]]/Table1[[#This Row],[xHTGoalsF]]</f>
        <v>0.91023204727810003</v>
      </c>
      <c r="AM336">
        <v>69</v>
      </c>
      <c r="AN336">
        <v>75.804845815232724</v>
      </c>
      <c r="AO336">
        <f>Table1[[#This Row],[HTGoalsA]]/Table1[[#This Row],[xHTGoalsA]]</f>
        <v>0.8288100074886845</v>
      </c>
      <c r="AP336">
        <v>69</v>
      </c>
      <c r="AQ336">
        <v>83.251890513571098</v>
      </c>
      <c r="AR336">
        <v>0.97305024936830598</v>
      </c>
      <c r="AS336">
        <v>1499</v>
      </c>
      <c r="AT336">
        <v>1540.5165365027499</v>
      </c>
      <c r="AU336">
        <v>0.97248978379728412</v>
      </c>
      <c r="AV336">
        <v>1584</v>
      </c>
      <c r="AW336">
        <v>1628.8088845673519</v>
      </c>
      <c r="AX336">
        <v>0.83207515592023995</v>
      </c>
      <c r="AY336">
        <v>544</v>
      </c>
      <c r="AZ336">
        <v>653.78709618887615</v>
      </c>
      <c r="BA336">
        <v>0.85447001339225159</v>
      </c>
      <c r="BB336">
        <v>597</v>
      </c>
      <c r="BC336">
        <v>698.67870216990536</v>
      </c>
      <c r="BD336">
        <v>0.94829326300284833</v>
      </c>
      <c r="BE336">
        <v>1742</v>
      </c>
      <c r="BF336">
        <v>1836.984473013986</v>
      </c>
      <c r="BG336">
        <v>0.98552539694244412</v>
      </c>
      <c r="BH336">
        <v>1799</v>
      </c>
      <c r="BI336">
        <v>1825.4222626644939</v>
      </c>
      <c r="BJ336">
        <v>1.3567645419018819</v>
      </c>
      <c r="BK336">
        <v>334</v>
      </c>
      <c r="BL336">
        <v>246.1738862454396</v>
      </c>
      <c r="BM336">
        <v>1.228093721976534</v>
      </c>
      <c r="BN336">
        <v>295</v>
      </c>
      <c r="BO336">
        <v>240.20968002769141</v>
      </c>
      <c r="BP336">
        <v>1.052658332867221</v>
      </c>
      <c r="BQ336">
        <v>16</v>
      </c>
      <c r="BR336">
        <v>15.19961368321605</v>
      </c>
      <c r="BS336">
        <v>1.6784553214898159</v>
      </c>
      <c r="BT336">
        <v>24</v>
      </c>
      <c r="BU336">
        <v>14.29886139518884</v>
      </c>
    </row>
    <row r="337" spans="1:73" hidden="1" x14ac:dyDescent="0.45">
      <c r="A337" s="1">
        <v>636</v>
      </c>
      <c r="B337" s="21" t="s">
        <v>543</v>
      </c>
      <c r="C337" s="24" t="s">
        <v>535</v>
      </c>
      <c r="D337">
        <v>0.9891821338374337</v>
      </c>
      <c r="E337">
        <v>47</v>
      </c>
      <c r="F337">
        <v>47.514000093863579</v>
      </c>
      <c r="G337">
        <v>37</v>
      </c>
      <c r="H337">
        <f>(Table1[[#This Row],[xWins]]*3+Table1[[#This Row],[xDraws]])/Table1[[#This Row],[Matches]]</f>
        <v>1.2841621646990156</v>
      </c>
      <c r="I337">
        <f>Table1[[#This Row],[Wins]]*3+Table1[[#This Row],[Draws]]</f>
        <v>47</v>
      </c>
      <c r="J337">
        <f>Table1[[#This Row],[xWins]]*3+Table1[[#This Row],[xDraws]]</f>
        <v>47.514000093863579</v>
      </c>
      <c r="K337">
        <v>0.90670963783159697</v>
      </c>
      <c r="L337">
        <v>1.2591438333694509</v>
      </c>
      <c r="M337">
        <v>0.87275546588144071</v>
      </c>
      <c r="N337">
        <v>11</v>
      </c>
      <c r="O337">
        <v>14</v>
      </c>
      <c r="P337">
        <v>12</v>
      </c>
      <c r="Q337">
        <v>12.1317779595975</v>
      </c>
      <c r="R337">
        <v>11.11866621507108</v>
      </c>
      <c r="S337">
        <v>13.74955582533142</v>
      </c>
      <c r="T337">
        <v>-4</v>
      </c>
      <c r="U337">
        <v>-3.3438974992566561</v>
      </c>
      <c r="V337">
        <v>-3.9487421161731788</v>
      </c>
      <c r="W337">
        <v>3.292639615429835</v>
      </c>
      <c r="X337">
        <v>0.91215010853991474</v>
      </c>
      <c r="Y337">
        <v>0.93181901752212748</v>
      </c>
      <c r="Z337">
        <f>Table1[[#This Row],[xGoalsF]]/Table1[[#This Row],[Matches]]</f>
        <v>1.2148308680046804</v>
      </c>
      <c r="AA337">
        <f>Table1[[#This Row],[xGoalsA]]/Table1[[#This Row],[Matches]]</f>
        <v>1.305206476092698</v>
      </c>
      <c r="AB337">
        <v>41</v>
      </c>
      <c r="AC337">
        <v>44.948742116173179</v>
      </c>
      <c r="AD337">
        <v>45</v>
      </c>
      <c r="AE337">
        <v>48.292639615429827</v>
      </c>
      <c r="AF337">
        <f>Table1[[#This Row],[SHGoalsF]]/Table1[[#This Row],[xSHGoalsF]]</f>
        <v>0.79452765780702528</v>
      </c>
      <c r="AG337">
        <v>20</v>
      </c>
      <c r="AH337">
        <v>25.172188536774129</v>
      </c>
      <c r="AI337">
        <f>Table1[[#This Row],[SHGoalsA]]/Table1[[#This Row],[xSHGoalsA]]</f>
        <v>1.1818042925883314</v>
      </c>
      <c r="AJ337">
        <v>-32</v>
      </c>
      <c r="AK337">
        <v>-27.077241300177651</v>
      </c>
      <c r="AL337">
        <f>Table1[[#This Row],[HTGoalsF]]/Table1[[#This Row],[xHTGoalsF]]</f>
        <v>1.0618634796851256</v>
      </c>
      <c r="AM337">
        <v>21</v>
      </c>
      <c r="AN337">
        <v>19.776553579399049</v>
      </c>
      <c r="AO337">
        <f>Table1[[#This Row],[HTGoalsA]]/Table1[[#This Row],[xHTGoalsA]]</f>
        <v>0.61276247595379951</v>
      </c>
      <c r="AP337">
        <v>13</v>
      </c>
      <c r="AQ337">
        <v>21.215398315252191</v>
      </c>
      <c r="AR337">
        <v>1.032722372474435</v>
      </c>
      <c r="AS337">
        <v>419</v>
      </c>
      <c r="AT337">
        <v>405.72375613018119</v>
      </c>
      <c r="AU337">
        <v>1.1074325319006511</v>
      </c>
      <c r="AV337">
        <v>467</v>
      </c>
      <c r="AW337">
        <v>421.69611831657409</v>
      </c>
      <c r="AX337">
        <v>0.8875981890442961</v>
      </c>
      <c r="AY337">
        <v>153</v>
      </c>
      <c r="AZ337">
        <v>172.37529536280351</v>
      </c>
      <c r="BA337">
        <v>0.84277253553984155</v>
      </c>
      <c r="BB337">
        <v>152</v>
      </c>
      <c r="BC337">
        <v>180.3570875771785</v>
      </c>
      <c r="BD337">
        <v>1.3632967508038589</v>
      </c>
      <c r="BE337">
        <v>663</v>
      </c>
      <c r="BF337">
        <v>486.32111798775009</v>
      </c>
      <c r="BG337">
        <v>1.269776416884532</v>
      </c>
      <c r="BH337">
        <v>614</v>
      </c>
      <c r="BI337">
        <v>483.5496957066531</v>
      </c>
      <c r="BJ337">
        <v>1.5608552022475091</v>
      </c>
      <c r="BK337">
        <v>102</v>
      </c>
      <c r="BL337">
        <v>65.348790748256491</v>
      </c>
      <c r="BM337">
        <v>1.6354232387534671</v>
      </c>
      <c r="BN337">
        <v>104</v>
      </c>
      <c r="BO337">
        <v>63.592101136626653</v>
      </c>
      <c r="BP337">
        <v>1.244830332546361</v>
      </c>
      <c r="BQ337">
        <v>5</v>
      </c>
      <c r="BR337">
        <v>4.0166116371636438</v>
      </c>
      <c r="BS337">
        <v>2.0876529134307691</v>
      </c>
      <c r="BT337">
        <v>8</v>
      </c>
      <c r="BU337">
        <v>3.8320546238948818</v>
      </c>
    </row>
    <row r="338" spans="1:73" hidden="1" x14ac:dyDescent="0.45">
      <c r="A338" s="1">
        <v>91</v>
      </c>
      <c r="B338" s="21" t="s">
        <v>158</v>
      </c>
      <c r="C338" t="s">
        <v>140</v>
      </c>
      <c r="D338">
        <v>0.95440151493082215</v>
      </c>
      <c r="E338">
        <v>60</v>
      </c>
      <c r="F338">
        <v>62.866622759236691</v>
      </c>
      <c r="G338">
        <v>49</v>
      </c>
      <c r="H338">
        <f>(Table1[[#This Row],[xWins]]*3+Table1[[#This Row],[xDraws]])/Table1[[#This Row],[Matches]]</f>
        <v>1.2829923012089122</v>
      </c>
      <c r="I338">
        <f>Table1[[#This Row],[Wins]]*3+Table1[[#This Row],[Draws]]</f>
        <v>60</v>
      </c>
      <c r="J338">
        <f>Table1[[#This Row],[xWins]]*3+Table1[[#This Row],[xDraws]]</f>
        <v>62.866622759236698</v>
      </c>
      <c r="K338">
        <v>1.0034854643683371</v>
      </c>
      <c r="L338">
        <v>0.74727468781484552</v>
      </c>
      <c r="M338">
        <v>1.1491218947533539</v>
      </c>
      <c r="N338">
        <v>17</v>
      </c>
      <c r="O338">
        <v>9</v>
      </c>
      <c r="P338">
        <v>23</v>
      </c>
      <c r="Q338">
        <v>16.940952912258659</v>
      </c>
      <c r="R338">
        <v>12.043764022460721</v>
      </c>
      <c r="S338">
        <v>20.015283065280631</v>
      </c>
      <c r="T338">
        <v>-17</v>
      </c>
      <c r="U338">
        <v>-6.4414260454864234</v>
      </c>
      <c r="V338">
        <v>-9.7886013143209993E-2</v>
      </c>
      <c r="W338">
        <v>-10.46068794137037</v>
      </c>
      <c r="X338">
        <v>0.99837122368793796</v>
      </c>
      <c r="Y338">
        <v>1.1572106416151879</v>
      </c>
      <c r="Z338">
        <f>Table1[[#This Row],[xGoalsF]]/Table1[[#This Row],[Matches]]</f>
        <v>1.226487469655984</v>
      </c>
      <c r="AA338">
        <f>Table1[[#This Row],[xGoalsA]]/Table1[[#This Row],[Matches]]</f>
        <v>1.3579451440536661</v>
      </c>
      <c r="AB338">
        <v>60</v>
      </c>
      <c r="AC338">
        <v>60.09788601314321</v>
      </c>
      <c r="AD338">
        <v>77</v>
      </c>
      <c r="AE338">
        <v>66.539312058629633</v>
      </c>
      <c r="AF338">
        <f>Table1[[#This Row],[SHGoalsF]]/Table1[[#This Row],[xSHGoalsF]]</f>
        <v>1.0951425537328976</v>
      </c>
      <c r="AG338">
        <v>37</v>
      </c>
      <c r="AH338">
        <v>33.785555929574627</v>
      </c>
      <c r="AI338">
        <f>Table1[[#This Row],[SHGoalsA]]/Table1[[#This Row],[xSHGoalsA]]</f>
        <v>1.0420656323150073</v>
      </c>
      <c r="AJ338">
        <v>-39</v>
      </c>
      <c r="AK338">
        <v>-37.425665707215877</v>
      </c>
      <c r="AL338">
        <f>Table1[[#This Row],[HTGoalsF]]/Table1[[#This Row],[xHTGoalsF]]</f>
        <v>0.87411490837000982</v>
      </c>
      <c r="AM338">
        <v>23</v>
      </c>
      <c r="AN338">
        <v>26.312330083568579</v>
      </c>
      <c r="AO338">
        <f>Table1[[#This Row],[HTGoalsA]]/Table1[[#This Row],[xHTGoalsA]]</f>
        <v>1.3052298410623075</v>
      </c>
      <c r="AP338">
        <v>38</v>
      </c>
      <c r="AQ338">
        <v>29.113646351413749</v>
      </c>
      <c r="AR338">
        <v>0.79487360568041066</v>
      </c>
      <c r="AS338">
        <v>427</v>
      </c>
      <c r="AT338">
        <v>537.19232460170645</v>
      </c>
      <c r="AU338">
        <v>0.85243109631519365</v>
      </c>
      <c r="AV338">
        <v>488</v>
      </c>
      <c r="AW338">
        <v>572.48028856464646</v>
      </c>
      <c r="AX338">
        <v>0.81748512177680799</v>
      </c>
      <c r="AY338">
        <v>186</v>
      </c>
      <c r="AZ338">
        <v>227.527076695571</v>
      </c>
      <c r="BA338">
        <v>0.82318017746874328</v>
      </c>
      <c r="BB338">
        <v>201</v>
      </c>
      <c r="BC338">
        <v>244.17497590633141</v>
      </c>
      <c r="BD338">
        <v>0.74338005552144881</v>
      </c>
      <c r="BE338">
        <v>478</v>
      </c>
      <c r="BF338">
        <v>643.00891105385358</v>
      </c>
      <c r="BG338">
        <v>0.87734148876762963</v>
      </c>
      <c r="BH338">
        <v>559</v>
      </c>
      <c r="BI338">
        <v>637.15213193121349</v>
      </c>
      <c r="BJ338">
        <v>0.72436696564252512</v>
      </c>
      <c r="BK338">
        <v>63</v>
      </c>
      <c r="BL338">
        <v>86.972491828251705</v>
      </c>
      <c r="BM338">
        <v>1.094810288143651</v>
      </c>
      <c r="BN338">
        <v>92</v>
      </c>
      <c r="BO338">
        <v>84.032823765288384</v>
      </c>
      <c r="BP338">
        <v>0.56429691572262586</v>
      </c>
      <c r="BQ338">
        <v>3</v>
      </c>
      <c r="BR338">
        <v>5.3163501632084378</v>
      </c>
      <c r="BS338">
        <v>1.1771022674295359</v>
      </c>
      <c r="BT338">
        <v>6</v>
      </c>
      <c r="BU338">
        <v>5.0972631401877537</v>
      </c>
    </row>
    <row r="339" spans="1:73" hidden="1" x14ac:dyDescent="0.45">
      <c r="A339" s="1">
        <v>449</v>
      </c>
      <c r="B339" s="21" t="s">
        <v>465</v>
      </c>
      <c r="C339" s="24" t="s">
        <v>456</v>
      </c>
      <c r="D339">
        <v>0.92284148356547391</v>
      </c>
      <c r="E339">
        <v>150</v>
      </c>
      <c r="F339">
        <v>162.54145773818351</v>
      </c>
      <c r="G339">
        <v>127</v>
      </c>
      <c r="H339">
        <f>(Table1[[#This Row],[xWins]]*3+Table1[[#This Row],[xDraws]])/Table1[[#This Row],[Matches]]</f>
        <v>1.2798539979384524</v>
      </c>
      <c r="I339">
        <f>Table1[[#This Row],[Wins]]*3+Table1[[#This Row],[Draws]]</f>
        <v>150</v>
      </c>
      <c r="J339">
        <f>Table1[[#This Row],[xWins]]*3+Table1[[#This Row],[xDraws]]</f>
        <v>162.54145773818345</v>
      </c>
      <c r="K339">
        <v>0.90215591767505188</v>
      </c>
      <c r="L339">
        <v>1.0045012651572141</v>
      </c>
      <c r="M339">
        <v>1.0801660309251091</v>
      </c>
      <c r="N339">
        <v>39</v>
      </c>
      <c r="O339">
        <v>33</v>
      </c>
      <c r="P339">
        <v>55</v>
      </c>
      <c r="Q339">
        <v>43.229777952914162</v>
      </c>
      <c r="R339">
        <v>32.852123879440981</v>
      </c>
      <c r="S339">
        <v>50.918098167644857</v>
      </c>
      <c r="T339">
        <v>-26</v>
      </c>
      <c r="U339">
        <v>-16.465680471436599</v>
      </c>
      <c r="V339">
        <v>10.22586593576432</v>
      </c>
      <c r="W339">
        <v>-19.760185464327719</v>
      </c>
      <c r="X339">
        <v>1.0656454680181211</v>
      </c>
      <c r="Y339">
        <v>1.1147248417422979</v>
      </c>
      <c r="Z339">
        <f>Table1[[#This Row],[xGoalsF]]/Table1[[#This Row],[Matches]]</f>
        <v>1.2265679847577615</v>
      </c>
      <c r="AA339">
        <f>Table1[[#This Row],[xGoalsA]]/Table1[[#This Row],[Matches]]</f>
        <v>1.356219012091908</v>
      </c>
      <c r="AB339">
        <v>166</v>
      </c>
      <c r="AC339">
        <v>155.77413406423571</v>
      </c>
      <c r="AD339">
        <v>192</v>
      </c>
      <c r="AE339">
        <v>172.23981453567231</v>
      </c>
      <c r="AF339">
        <f>Table1[[#This Row],[SHGoalsF]]/Table1[[#This Row],[xSHGoalsF]]</f>
        <v>0.9944528406606723</v>
      </c>
      <c r="AG339">
        <v>87</v>
      </c>
      <c r="AH339">
        <v>87.485294870494698</v>
      </c>
      <c r="AI339">
        <f>Table1[[#This Row],[SHGoalsA]]/Table1[[#This Row],[xSHGoalsA]]</f>
        <v>1.0540992084904992</v>
      </c>
      <c r="AJ339">
        <v>-102</v>
      </c>
      <c r="AK339">
        <v>-96.765085466734163</v>
      </c>
      <c r="AL339">
        <f>Table1[[#This Row],[HTGoalsF]]/Table1[[#This Row],[xHTGoalsF]]</f>
        <v>1.1568508255920207</v>
      </c>
      <c r="AM339">
        <v>79</v>
      </c>
      <c r="AN339">
        <v>68.288839193740984</v>
      </c>
      <c r="AO339">
        <f>Table1[[#This Row],[HTGoalsA]]/Table1[[#This Row],[xHTGoalsA]]</f>
        <v>1.1924521109283426</v>
      </c>
      <c r="AP339">
        <v>90</v>
      </c>
      <c r="AQ339">
        <v>75.474729068938117</v>
      </c>
      <c r="AR339">
        <v>0.9154748267609345</v>
      </c>
      <c r="AS339">
        <v>1277</v>
      </c>
      <c r="AT339">
        <v>1394.9045486244411</v>
      </c>
      <c r="AU339">
        <v>0.87321202136255593</v>
      </c>
      <c r="AV339">
        <v>1287</v>
      </c>
      <c r="AW339">
        <v>1473.8688525975299</v>
      </c>
      <c r="AX339">
        <v>0.97760593924549544</v>
      </c>
      <c r="AY339">
        <v>579</v>
      </c>
      <c r="AZ339">
        <v>592.26317758141408</v>
      </c>
      <c r="BA339">
        <v>0.88521342264161251</v>
      </c>
      <c r="BB339">
        <v>560</v>
      </c>
      <c r="BC339">
        <v>632.61580278445638</v>
      </c>
      <c r="BD339">
        <v>0.79361376784493776</v>
      </c>
      <c r="BE339">
        <v>1321</v>
      </c>
      <c r="BF339">
        <v>1664.5376548685419</v>
      </c>
      <c r="BG339">
        <v>0.82169057201221918</v>
      </c>
      <c r="BH339">
        <v>1356</v>
      </c>
      <c r="BI339">
        <v>1650.2562475304089</v>
      </c>
      <c r="BJ339">
        <v>0.86590242810337781</v>
      </c>
      <c r="BK339">
        <v>195</v>
      </c>
      <c r="BL339">
        <v>225.19858320193961</v>
      </c>
      <c r="BM339">
        <v>0.86937289890668878</v>
      </c>
      <c r="BN339">
        <v>189</v>
      </c>
      <c r="BO339">
        <v>217.39808111994719</v>
      </c>
      <c r="BP339">
        <v>0.51067948865424051</v>
      </c>
      <c r="BQ339">
        <v>7</v>
      </c>
      <c r="BR339">
        <v>13.707227635961321</v>
      </c>
      <c r="BS339">
        <v>0.77568221738431975</v>
      </c>
      <c r="BT339">
        <v>10</v>
      </c>
      <c r="BU339">
        <v>12.89187733827524</v>
      </c>
    </row>
    <row r="340" spans="1:73" hidden="1" x14ac:dyDescent="0.45">
      <c r="A340" s="1">
        <v>596</v>
      </c>
      <c r="B340" s="21" t="s">
        <v>526</v>
      </c>
      <c r="C340" s="24" t="s">
        <v>530</v>
      </c>
      <c r="D340">
        <v>0.94928599367657651</v>
      </c>
      <c r="E340">
        <v>391</v>
      </c>
      <c r="F340">
        <v>411.88851684797368</v>
      </c>
      <c r="G340">
        <v>322</v>
      </c>
      <c r="H340">
        <f>(Table1[[#This Row],[xWins]]*3+Table1[[#This Row],[xDraws]])/Table1[[#This Row],[Matches]]</f>
        <v>1.2791568846210359</v>
      </c>
      <c r="I340">
        <f>Table1[[#This Row],[Wins]]*3+Table1[[#This Row],[Draws]]</f>
        <v>391</v>
      </c>
      <c r="J340">
        <f>Table1[[#This Row],[xWins]]*3+Table1[[#This Row],[xDraws]]</f>
        <v>411.88851684797356</v>
      </c>
      <c r="K340">
        <v>0.89374840740093631</v>
      </c>
      <c r="L340">
        <v>1.148910125282715</v>
      </c>
      <c r="M340">
        <v>0.98449586472525075</v>
      </c>
      <c r="N340">
        <v>96</v>
      </c>
      <c r="O340">
        <v>103</v>
      </c>
      <c r="P340">
        <v>123</v>
      </c>
      <c r="Q340">
        <v>107.4127788145353</v>
      </c>
      <c r="R340">
        <v>89.650180404367646</v>
      </c>
      <c r="S340">
        <v>124.937040781097</v>
      </c>
      <c r="T340">
        <v>-77</v>
      </c>
      <c r="U340">
        <v>-37.769518913563161</v>
      </c>
      <c r="V340">
        <v>-45.05600589289935</v>
      </c>
      <c r="W340">
        <v>5.8255248064625107</v>
      </c>
      <c r="X340">
        <v>0.88507762866612583</v>
      </c>
      <c r="Y340">
        <v>0.98644676858340241</v>
      </c>
      <c r="Z340">
        <f>Table1[[#This Row],[xGoalsF]]/Table1[[#This Row],[Matches]]</f>
        <v>1.2175652356922337</v>
      </c>
      <c r="AA340">
        <f>Table1[[#This Row],[xGoalsA]]/Table1[[#This Row],[Matches]]</f>
        <v>1.3348618782809394</v>
      </c>
      <c r="AB340">
        <v>347</v>
      </c>
      <c r="AC340">
        <v>392.05600589289929</v>
      </c>
      <c r="AD340">
        <v>424</v>
      </c>
      <c r="AE340">
        <v>429.82552480646251</v>
      </c>
      <c r="AF340">
        <f>Table1[[#This Row],[SHGoalsF]]/Table1[[#This Row],[xSHGoalsF]]</f>
        <v>0.88544462006565605</v>
      </c>
      <c r="AG340">
        <v>195</v>
      </c>
      <c r="AH340">
        <v>220.22834131121681</v>
      </c>
      <c r="AI340">
        <f>Table1[[#This Row],[SHGoalsA]]/Table1[[#This Row],[xSHGoalsA]]</f>
        <v>0.99705363597948349</v>
      </c>
      <c r="AJ340">
        <v>-241</v>
      </c>
      <c r="AK340">
        <v>-241.7121720470403</v>
      </c>
      <c r="AL340">
        <f>Table1[[#This Row],[HTGoalsF]]/Table1[[#This Row],[xHTGoalsF]]</f>
        <v>0.88460726257350131</v>
      </c>
      <c r="AM340">
        <v>152</v>
      </c>
      <c r="AN340">
        <v>171.8276645816826</v>
      </c>
      <c r="AO340">
        <f>Table1[[#This Row],[HTGoalsA]]/Table1[[#This Row],[xHTGoalsA]]</f>
        <v>0.97281770440846016</v>
      </c>
      <c r="AP340">
        <v>183</v>
      </c>
      <c r="AQ340">
        <v>188.11335275942221</v>
      </c>
      <c r="AR340">
        <v>1.067248913850686</v>
      </c>
      <c r="AS340">
        <v>3765</v>
      </c>
      <c r="AT340">
        <v>3527.7618474360388</v>
      </c>
      <c r="AU340">
        <v>1.050197059992624</v>
      </c>
      <c r="AV340">
        <v>3898</v>
      </c>
      <c r="AW340">
        <v>3711.6843576265378</v>
      </c>
      <c r="AX340">
        <v>0.84954312506523899</v>
      </c>
      <c r="AY340">
        <v>1272</v>
      </c>
      <c r="AZ340">
        <v>1497.275373633704</v>
      </c>
      <c r="BA340">
        <v>0.87166566278464663</v>
      </c>
      <c r="BB340">
        <v>1387</v>
      </c>
      <c r="BC340">
        <v>1591.206421472486</v>
      </c>
      <c r="BD340">
        <v>0.93398374179636756</v>
      </c>
      <c r="BE340">
        <v>3952</v>
      </c>
      <c r="BF340">
        <v>4231.3370384788104</v>
      </c>
      <c r="BG340">
        <v>0.89485099777550847</v>
      </c>
      <c r="BH340">
        <v>3757</v>
      </c>
      <c r="BI340">
        <v>4198.464335782659</v>
      </c>
      <c r="BJ340">
        <v>0.95015264478436057</v>
      </c>
      <c r="BK340">
        <v>541</v>
      </c>
      <c r="BL340">
        <v>569.38219660776849</v>
      </c>
      <c r="BM340">
        <v>0.88265015158454885</v>
      </c>
      <c r="BN340">
        <v>487</v>
      </c>
      <c r="BO340">
        <v>551.74748355928921</v>
      </c>
      <c r="BP340">
        <v>0.68611845798350779</v>
      </c>
      <c r="BQ340">
        <v>24</v>
      </c>
      <c r="BR340">
        <v>34.979382526066487</v>
      </c>
      <c r="BS340">
        <v>0.63229797391049269</v>
      </c>
      <c r="BT340">
        <v>21</v>
      </c>
      <c r="BU340">
        <v>33.212189294430253</v>
      </c>
    </row>
    <row r="341" spans="1:73" hidden="1" x14ac:dyDescent="0.45">
      <c r="A341" s="1">
        <v>125</v>
      </c>
      <c r="B341" s="21" t="s">
        <v>194</v>
      </c>
      <c r="C341" t="s">
        <v>193</v>
      </c>
      <c r="D341">
        <v>0.9523714343908033</v>
      </c>
      <c r="E341">
        <v>168</v>
      </c>
      <c r="F341">
        <v>176.40176293975401</v>
      </c>
      <c r="G341">
        <v>138</v>
      </c>
      <c r="H341">
        <f>(Table1[[#This Row],[xWins]]*3+Table1[[#This Row],[xDraws]])/Table1[[#This Row],[Matches]]</f>
        <v>1.2782736444909713</v>
      </c>
      <c r="I341">
        <f>Table1[[#This Row],[Wins]]*3+Table1[[#This Row],[Draws]]</f>
        <v>168</v>
      </c>
      <c r="J341">
        <f>Table1[[#This Row],[xWins]]*3+Table1[[#This Row],[xDraws]]</f>
        <v>176.40176293975404</v>
      </c>
      <c r="K341">
        <v>0.96081876121569376</v>
      </c>
      <c r="L341">
        <v>0.91930721162810569</v>
      </c>
      <c r="M341">
        <v>1.085612328241935</v>
      </c>
      <c r="N341">
        <v>45</v>
      </c>
      <c r="O341">
        <v>33</v>
      </c>
      <c r="P341">
        <v>60</v>
      </c>
      <c r="Q341">
        <v>46.835055492737169</v>
      </c>
      <c r="R341">
        <v>35.896596461542543</v>
      </c>
      <c r="S341">
        <v>55.268348045720288</v>
      </c>
      <c r="T341">
        <v>-37</v>
      </c>
      <c r="U341">
        <v>-17.357772868088599</v>
      </c>
      <c r="V341">
        <v>11.224570819370509</v>
      </c>
      <c r="W341">
        <v>-30.86679795128191</v>
      </c>
      <c r="X341">
        <v>1.0665059533479699</v>
      </c>
      <c r="Y341">
        <v>1.165831767849794</v>
      </c>
      <c r="Z341">
        <f>Table1[[#This Row],[xGoalsF]]/Table1[[#This Row],[Matches]]</f>
        <v>1.223010356381373</v>
      </c>
      <c r="AA341">
        <f>Table1[[#This Row],[xGoalsA]]/Table1[[#This Row],[Matches]]</f>
        <v>1.3487913191936094</v>
      </c>
      <c r="AB341">
        <v>180</v>
      </c>
      <c r="AC341">
        <v>168.77542918062949</v>
      </c>
      <c r="AD341">
        <v>217</v>
      </c>
      <c r="AE341">
        <v>186.13320204871809</v>
      </c>
      <c r="AF341">
        <f>Table1[[#This Row],[SHGoalsF]]/Table1[[#This Row],[xSHGoalsF]]</f>
        <v>1.056865868217326</v>
      </c>
      <c r="AG341">
        <v>100</v>
      </c>
      <c r="AH341">
        <v>94.619386439904176</v>
      </c>
      <c r="AI341">
        <f>Table1[[#This Row],[SHGoalsA]]/Table1[[#This Row],[xSHGoalsA]]</f>
        <v>1.1769517968200887</v>
      </c>
      <c r="AJ341">
        <v>-123</v>
      </c>
      <c r="AK341">
        <v>-104.5072536805023</v>
      </c>
      <c r="AL341">
        <f>Table1[[#This Row],[HTGoalsF]]/Table1[[#This Row],[xHTGoalsF]]</f>
        <v>1.0788062178520925</v>
      </c>
      <c r="AM341">
        <v>80</v>
      </c>
      <c r="AN341">
        <v>74.156042740725312</v>
      </c>
      <c r="AO341">
        <f>Table1[[#This Row],[HTGoalsA]]/Table1[[#This Row],[xHTGoalsA]]</f>
        <v>1.1515945833298586</v>
      </c>
      <c r="AP341">
        <v>94</v>
      </c>
      <c r="AQ341">
        <v>81.625948368215774</v>
      </c>
      <c r="AR341">
        <v>0.85333865342700865</v>
      </c>
      <c r="AS341">
        <v>1293</v>
      </c>
      <c r="AT341">
        <v>1515.2249283532519</v>
      </c>
      <c r="AU341">
        <v>0.84416443159529275</v>
      </c>
      <c r="AV341">
        <v>1350</v>
      </c>
      <c r="AW341">
        <v>1599.2145007208901</v>
      </c>
      <c r="AX341">
        <v>0.90977934669161964</v>
      </c>
      <c r="AY341">
        <v>585</v>
      </c>
      <c r="AZ341">
        <v>643.01305819628874</v>
      </c>
      <c r="BA341">
        <v>0.92115138301023813</v>
      </c>
      <c r="BB341">
        <v>631</v>
      </c>
      <c r="BC341">
        <v>685.01227011997742</v>
      </c>
      <c r="BD341">
        <v>0.77939021274453568</v>
      </c>
      <c r="BE341">
        <v>1410</v>
      </c>
      <c r="BF341">
        <v>1809.1066284176729</v>
      </c>
      <c r="BG341">
        <v>0.7521815238102697</v>
      </c>
      <c r="BH341">
        <v>1351</v>
      </c>
      <c r="BI341">
        <v>1796.108993951806</v>
      </c>
      <c r="BJ341">
        <v>0.90813746822706176</v>
      </c>
      <c r="BK341">
        <v>221</v>
      </c>
      <c r="BL341">
        <v>243.3552272999525</v>
      </c>
      <c r="BM341">
        <v>0.8917700299911504</v>
      </c>
      <c r="BN341">
        <v>210</v>
      </c>
      <c r="BO341">
        <v>235.4867207211303</v>
      </c>
      <c r="BP341">
        <v>1.275645831185604</v>
      </c>
      <c r="BQ341">
        <v>19</v>
      </c>
      <c r="BR341">
        <v>14.89441625215137</v>
      </c>
      <c r="BS341">
        <v>0.85834226836268801</v>
      </c>
      <c r="BT341">
        <v>12</v>
      </c>
      <c r="BU341">
        <v>13.98043699151661</v>
      </c>
    </row>
    <row r="342" spans="1:73" hidden="1" x14ac:dyDescent="0.45">
      <c r="A342" s="1">
        <v>394</v>
      </c>
      <c r="B342" s="21" t="s">
        <v>221</v>
      </c>
      <c r="C342" t="s">
        <v>396</v>
      </c>
      <c r="D342">
        <v>0.85041646359607459</v>
      </c>
      <c r="E342">
        <v>50</v>
      </c>
      <c r="F342">
        <v>58.794722515801013</v>
      </c>
      <c r="G342">
        <v>46</v>
      </c>
      <c r="H342">
        <f>(Table1[[#This Row],[xWins]]*3+Table1[[#This Row],[xDraws]])/Table1[[#This Row],[Matches]]</f>
        <v>1.2781461416478481</v>
      </c>
      <c r="I342">
        <f>Table1[[#This Row],[Wins]]*3+Table1[[#This Row],[Draws]]</f>
        <v>50</v>
      </c>
      <c r="J342">
        <f>Table1[[#This Row],[xWins]]*3+Table1[[#This Row],[xDraws]]</f>
        <v>58.794722515801013</v>
      </c>
      <c r="K342">
        <v>0.85037387626195959</v>
      </c>
      <c r="L342">
        <v>0.85056748943113458</v>
      </c>
      <c r="M342">
        <v>1.2373408554845859</v>
      </c>
      <c r="N342">
        <v>13</v>
      </c>
      <c r="O342">
        <v>11</v>
      </c>
      <c r="P342">
        <v>22</v>
      </c>
      <c r="Q342">
        <v>15.28739341940382</v>
      </c>
      <c r="R342">
        <v>12.932542257589549</v>
      </c>
      <c r="S342">
        <v>17.780064323006631</v>
      </c>
      <c r="T342">
        <v>-6</v>
      </c>
      <c r="U342">
        <v>-5.2447424993802017</v>
      </c>
      <c r="V342">
        <v>-2.5124345655249338</v>
      </c>
      <c r="W342">
        <v>1.7571770649051359</v>
      </c>
      <c r="X342">
        <v>0.95474104882646893</v>
      </c>
      <c r="Y342">
        <v>0.9710786914436792</v>
      </c>
      <c r="Z342">
        <f>Table1[[#This Row],[xGoalsF]]/Table1[[#This Row],[Matches]]</f>
        <v>1.2067920557722811</v>
      </c>
      <c r="AA342">
        <f>Table1[[#This Row],[xGoalsA]]/Table1[[#This Row],[Matches]]</f>
        <v>1.3208081970631553</v>
      </c>
      <c r="AB342">
        <v>53</v>
      </c>
      <c r="AC342">
        <v>55.512434565524927</v>
      </c>
      <c r="AD342">
        <v>59</v>
      </c>
      <c r="AE342">
        <v>60.757177064905143</v>
      </c>
      <c r="AF342">
        <f>Table1[[#This Row],[SHGoalsF]]/Table1[[#This Row],[xSHGoalsF]]</f>
        <v>0.89725642711626707</v>
      </c>
      <c r="AG342">
        <v>28</v>
      </c>
      <c r="AH342">
        <v>31.206240661870169</v>
      </c>
      <c r="AI342">
        <f>Table1[[#This Row],[SHGoalsA]]/Table1[[#This Row],[xSHGoalsA]]</f>
        <v>0.96623730869107749</v>
      </c>
      <c r="AJ342">
        <v>-33</v>
      </c>
      <c r="AK342">
        <v>-34.153100592548803</v>
      </c>
      <c r="AL342">
        <f>Table1[[#This Row],[HTGoalsF]]/Table1[[#This Row],[xHTGoalsF]]</f>
        <v>1.02854441543153</v>
      </c>
      <c r="AM342">
        <v>25</v>
      </c>
      <c r="AN342">
        <v>24.306193903654759</v>
      </c>
      <c r="AO342">
        <f>Table1[[#This Row],[HTGoalsA]]/Table1[[#This Row],[xHTGoalsA]]</f>
        <v>0.97729383792051483</v>
      </c>
      <c r="AP342">
        <v>26</v>
      </c>
      <c r="AQ342">
        <v>26.60407647235634</v>
      </c>
      <c r="AR342">
        <v>0.97219115138831269</v>
      </c>
      <c r="AS342">
        <v>487</v>
      </c>
      <c r="AT342">
        <v>500.93029473118747</v>
      </c>
      <c r="AU342">
        <v>0.94402186173314684</v>
      </c>
      <c r="AV342">
        <v>497</v>
      </c>
      <c r="AW342">
        <v>526.47085851120937</v>
      </c>
      <c r="AX342">
        <v>0.80384091245253297</v>
      </c>
      <c r="AY342">
        <v>171</v>
      </c>
      <c r="AZ342">
        <v>212.7286598019451</v>
      </c>
      <c r="BA342">
        <v>0.80476431185234343</v>
      </c>
      <c r="BB342">
        <v>182</v>
      </c>
      <c r="BC342">
        <v>226.15316971634419</v>
      </c>
      <c r="BD342">
        <v>0.94107572896619673</v>
      </c>
      <c r="BE342">
        <v>569</v>
      </c>
      <c r="BF342">
        <v>604.62721807209459</v>
      </c>
      <c r="BG342">
        <v>0.98230362922078129</v>
      </c>
      <c r="BH342">
        <v>589</v>
      </c>
      <c r="BI342">
        <v>599.61093747279347</v>
      </c>
      <c r="BJ342">
        <v>1.0406724087670021</v>
      </c>
      <c r="BK342">
        <v>85</v>
      </c>
      <c r="BL342">
        <v>81.677960599252117</v>
      </c>
      <c r="BM342">
        <v>1.026208723864378</v>
      </c>
      <c r="BN342">
        <v>81</v>
      </c>
      <c r="BO342">
        <v>78.931311064068538</v>
      </c>
      <c r="BP342">
        <v>0.59476158188388795</v>
      </c>
      <c r="BQ342">
        <v>3</v>
      </c>
      <c r="BR342">
        <v>5.0440379664362274</v>
      </c>
      <c r="BS342">
        <v>1.664533090258874</v>
      </c>
      <c r="BT342">
        <v>8</v>
      </c>
      <c r="BU342">
        <v>4.806152576249362</v>
      </c>
    </row>
    <row r="343" spans="1:73" hidden="1" x14ac:dyDescent="0.45">
      <c r="A343" s="1">
        <v>565</v>
      </c>
      <c r="B343" s="21" t="s">
        <v>429</v>
      </c>
      <c r="C343" t="s">
        <v>520</v>
      </c>
      <c r="D343">
        <v>0.90194147775150224</v>
      </c>
      <c r="E343">
        <v>159</v>
      </c>
      <c r="F343">
        <v>176.2863821235714</v>
      </c>
      <c r="G343">
        <v>138</v>
      </c>
      <c r="H343">
        <f>(Table1[[#This Row],[xWins]]*3+Table1[[#This Row],[xDraws]])/Table1[[#This Row],[Matches]]</f>
        <v>1.2774375516200827</v>
      </c>
      <c r="I343">
        <f>Table1[[#This Row],[Wins]]*3+Table1[[#This Row],[Draws]]</f>
        <v>159</v>
      </c>
      <c r="J343">
        <f>Table1[[#This Row],[xWins]]*3+Table1[[#This Row],[xDraws]]</f>
        <v>176.2863821235714</v>
      </c>
      <c r="K343">
        <v>0.92359586479123368</v>
      </c>
      <c r="L343">
        <v>0.81933849487548116</v>
      </c>
      <c r="M343">
        <v>1.1855270082919971</v>
      </c>
      <c r="N343">
        <v>43</v>
      </c>
      <c r="O343">
        <v>30</v>
      </c>
      <c r="P343">
        <v>65</v>
      </c>
      <c r="Q343">
        <v>46.557159510149567</v>
      </c>
      <c r="R343">
        <v>36.614903593122698</v>
      </c>
      <c r="S343">
        <v>54.827936896727721</v>
      </c>
      <c r="T343">
        <v>-34</v>
      </c>
      <c r="U343">
        <v>-17.68144690901315</v>
      </c>
      <c r="V343">
        <v>-0.15604254237737791</v>
      </c>
      <c r="W343">
        <v>-16.162510548609479</v>
      </c>
      <c r="X343">
        <v>0.99907752309623654</v>
      </c>
      <c r="Y343">
        <v>1.0865057146510979</v>
      </c>
      <c r="Z343">
        <f>Table1[[#This Row],[xGoalsF]]/Table1[[#This Row],[Matches]]</f>
        <v>1.2257684242201261</v>
      </c>
      <c r="AA343">
        <f>Table1[[#This Row],[xGoalsA]]/Table1[[#This Row],[Matches]]</f>
        <v>1.3538948510970326</v>
      </c>
      <c r="AB343">
        <v>169</v>
      </c>
      <c r="AC343">
        <v>169.15604254237741</v>
      </c>
      <c r="AD343">
        <v>203</v>
      </c>
      <c r="AE343">
        <v>186.8374894513905</v>
      </c>
      <c r="AF343">
        <f>Table1[[#This Row],[SHGoalsF]]/Table1[[#This Row],[xSHGoalsF]]</f>
        <v>1.0100353952757553</v>
      </c>
      <c r="AG343">
        <v>96</v>
      </c>
      <c r="AH343">
        <v>95.046174073721957</v>
      </c>
      <c r="AI343">
        <f>Table1[[#This Row],[SHGoalsA]]/Table1[[#This Row],[xSHGoalsA]]</f>
        <v>1.1724358547485676</v>
      </c>
      <c r="AJ343">
        <v>-123</v>
      </c>
      <c r="AK343">
        <v>-104.9097905883966</v>
      </c>
      <c r="AL343">
        <f>Table1[[#This Row],[HTGoalsF]]/Table1[[#This Row],[xHTGoalsF]]</f>
        <v>0.98502401243466198</v>
      </c>
      <c r="AM343">
        <v>73</v>
      </c>
      <c r="AN343">
        <v>74.109868468655421</v>
      </c>
      <c r="AO343">
        <f>Table1[[#This Row],[HTGoalsA]]/Table1[[#This Row],[xHTGoalsA]]</f>
        <v>0.97647073102568627</v>
      </c>
      <c r="AP343">
        <v>80</v>
      </c>
      <c r="AQ343">
        <v>81.927698862993964</v>
      </c>
      <c r="AR343">
        <v>0.92758587446832808</v>
      </c>
      <c r="AS343">
        <v>1406</v>
      </c>
      <c r="AT343">
        <v>1515.7626250031981</v>
      </c>
      <c r="AU343">
        <v>1.021008102909658</v>
      </c>
      <c r="AV343">
        <v>1636</v>
      </c>
      <c r="AW343">
        <v>1602.3379200789341</v>
      </c>
      <c r="AX343">
        <v>0.83940449750109025</v>
      </c>
      <c r="AY343">
        <v>539</v>
      </c>
      <c r="AZ343">
        <v>642.12188712903571</v>
      </c>
      <c r="BA343">
        <v>0.99414682110981278</v>
      </c>
      <c r="BB343">
        <v>682</v>
      </c>
      <c r="BC343">
        <v>686.01537068604352</v>
      </c>
      <c r="BD343">
        <v>0.78887277026739222</v>
      </c>
      <c r="BE343">
        <v>1428</v>
      </c>
      <c r="BF343">
        <v>1810.1778307241771</v>
      </c>
      <c r="BG343">
        <v>0.79729167110001553</v>
      </c>
      <c r="BH343">
        <v>1431</v>
      </c>
      <c r="BI343">
        <v>1794.8262246683989</v>
      </c>
      <c r="BJ343">
        <v>0.8574254284348487</v>
      </c>
      <c r="BK343">
        <v>209</v>
      </c>
      <c r="BL343">
        <v>243.7529761410392</v>
      </c>
      <c r="BM343">
        <v>0.84650884832768447</v>
      </c>
      <c r="BN343">
        <v>200</v>
      </c>
      <c r="BO343">
        <v>236.26451205455069</v>
      </c>
      <c r="BP343">
        <v>1.291382497078803</v>
      </c>
      <c r="BQ343">
        <v>19</v>
      </c>
      <c r="BR343">
        <v>14.71291429377378</v>
      </c>
      <c r="BS343">
        <v>0.76817910145804713</v>
      </c>
      <c r="BT343">
        <v>11</v>
      </c>
      <c r="BU343">
        <v>14.319577269313079</v>
      </c>
    </row>
    <row r="344" spans="1:73" hidden="1" x14ac:dyDescent="0.45">
      <c r="A344" s="1">
        <v>393</v>
      </c>
      <c r="B344" s="21" t="s">
        <v>421</v>
      </c>
      <c r="C344" t="s">
        <v>396</v>
      </c>
      <c r="D344">
        <v>0.90245823016471627</v>
      </c>
      <c r="E344">
        <v>212</v>
      </c>
      <c r="F344">
        <v>234.91391946340369</v>
      </c>
      <c r="G344">
        <v>184</v>
      </c>
      <c r="H344">
        <f>(Table1[[#This Row],[xWins]]*3+Table1[[#This Row],[xDraws]])/Table1[[#This Row],[Matches]]</f>
        <v>1.2767060840402376</v>
      </c>
      <c r="I344">
        <f>Table1[[#This Row],[Wins]]*3+Table1[[#This Row],[Draws]]</f>
        <v>212</v>
      </c>
      <c r="J344">
        <f>Table1[[#This Row],[xWins]]*3+Table1[[#This Row],[xDraws]]</f>
        <v>234.91391946340372</v>
      </c>
      <c r="K344">
        <v>0.78086739948930017</v>
      </c>
      <c r="L344">
        <v>1.3464384444378139</v>
      </c>
      <c r="M344">
        <v>0.94409974472657987</v>
      </c>
      <c r="N344">
        <v>48</v>
      </c>
      <c r="O344">
        <v>68</v>
      </c>
      <c r="P344">
        <v>68</v>
      </c>
      <c r="Q344">
        <v>61.470103671113392</v>
      </c>
      <c r="R344">
        <v>50.503608450063552</v>
      </c>
      <c r="S344">
        <v>72.026287878823055</v>
      </c>
      <c r="T344">
        <v>-40</v>
      </c>
      <c r="U344">
        <v>-22.63661059036815</v>
      </c>
      <c r="V344">
        <v>-24.273658673665011</v>
      </c>
      <c r="W344">
        <v>6.9102692640331611</v>
      </c>
      <c r="X344">
        <v>0.8912829268895387</v>
      </c>
      <c r="Y344">
        <v>0.97189922452317912</v>
      </c>
      <c r="Z344">
        <f>Table1[[#This Row],[xGoalsF]]/Table1[[#This Row],[Matches]]</f>
        <v>1.2134437971394838</v>
      </c>
      <c r="AA344">
        <f>Table1[[#This Row],[xGoalsA]]/Table1[[#This Row],[Matches]]</f>
        <v>1.3364688546958325</v>
      </c>
      <c r="AB344">
        <v>199</v>
      </c>
      <c r="AC344">
        <v>223.27365867366501</v>
      </c>
      <c r="AD344">
        <v>239</v>
      </c>
      <c r="AE344">
        <v>245.91026926403319</v>
      </c>
      <c r="AF344">
        <f>Table1[[#This Row],[SHGoalsF]]/Table1[[#This Row],[xSHGoalsF]]</f>
        <v>0.82944310215618677</v>
      </c>
      <c r="AG344">
        <v>104</v>
      </c>
      <c r="AH344">
        <v>125.38533352034131</v>
      </c>
      <c r="AI344">
        <f>Table1[[#This Row],[SHGoalsA]]/Table1[[#This Row],[xSHGoalsA]]</f>
        <v>1.0567453613654905</v>
      </c>
      <c r="AJ344">
        <v>-146</v>
      </c>
      <c r="AK344">
        <v>-138.16005760493121</v>
      </c>
      <c r="AL344">
        <f>Table1[[#This Row],[HTGoalsF]]/Table1[[#This Row],[xHTGoalsF]]</f>
        <v>0.97049367073346371</v>
      </c>
      <c r="AM344">
        <v>95</v>
      </c>
      <c r="AN344">
        <v>97.888325153323734</v>
      </c>
      <c r="AO344">
        <f>Table1[[#This Row],[HTGoalsA]]/Table1[[#This Row],[xHTGoalsA]]</f>
        <v>0.86310735327584842</v>
      </c>
      <c r="AP344">
        <v>93</v>
      </c>
      <c r="AQ344">
        <v>107.75021165910201</v>
      </c>
      <c r="AR344">
        <v>0.87949280507284655</v>
      </c>
      <c r="AS344">
        <v>1768</v>
      </c>
      <c r="AT344">
        <v>2010.249532233024</v>
      </c>
      <c r="AU344">
        <v>0.92908036408318528</v>
      </c>
      <c r="AV344">
        <v>1970</v>
      </c>
      <c r="AW344">
        <v>2120.3763163631079</v>
      </c>
      <c r="AX344">
        <v>0.9084151167908513</v>
      </c>
      <c r="AY344">
        <v>775</v>
      </c>
      <c r="AZ344">
        <v>853.13419567238657</v>
      </c>
      <c r="BA344">
        <v>0.91451320606366493</v>
      </c>
      <c r="BB344">
        <v>832</v>
      </c>
      <c r="BC344">
        <v>909.77363091471784</v>
      </c>
      <c r="BD344">
        <v>0.77429795411895286</v>
      </c>
      <c r="BE344">
        <v>1874</v>
      </c>
      <c r="BF344">
        <v>2420.256943765738</v>
      </c>
      <c r="BG344">
        <v>0.84203307224942403</v>
      </c>
      <c r="BH344">
        <v>2023</v>
      </c>
      <c r="BI344">
        <v>2402.5184599884151</v>
      </c>
      <c r="BJ344">
        <v>0.72171350331466855</v>
      </c>
      <c r="BK344">
        <v>235</v>
      </c>
      <c r="BL344">
        <v>325.61397136217852</v>
      </c>
      <c r="BM344">
        <v>0.78859927465296786</v>
      </c>
      <c r="BN344">
        <v>249</v>
      </c>
      <c r="BO344">
        <v>315.7497197921914</v>
      </c>
      <c r="BP344">
        <v>0.80133327447024472</v>
      </c>
      <c r="BQ344">
        <v>16</v>
      </c>
      <c r="BR344">
        <v>19.966723596468</v>
      </c>
      <c r="BS344">
        <v>0.63090117620618091</v>
      </c>
      <c r="BT344">
        <v>12</v>
      </c>
      <c r="BU344">
        <v>19.020411520168661</v>
      </c>
    </row>
    <row r="345" spans="1:73" hidden="1" x14ac:dyDescent="0.45">
      <c r="A345" s="1">
        <v>537</v>
      </c>
      <c r="B345" s="21" t="s">
        <v>406</v>
      </c>
      <c r="C345" t="s">
        <v>520</v>
      </c>
      <c r="D345">
        <v>0.99329948233965115</v>
      </c>
      <c r="E345">
        <v>175</v>
      </c>
      <c r="F345">
        <v>176.18050055538041</v>
      </c>
      <c r="G345">
        <v>138</v>
      </c>
      <c r="H345">
        <f>(Table1[[#This Row],[xWins]]*3+Table1[[#This Row],[xDraws]])/Table1[[#This Row],[Matches]]</f>
        <v>1.2766702938795682</v>
      </c>
      <c r="I345">
        <f>Table1[[#This Row],[Wins]]*3+Table1[[#This Row],[Draws]]</f>
        <v>175</v>
      </c>
      <c r="J345">
        <f>Table1[[#This Row],[xWins]]*3+Table1[[#This Row],[xDraws]]</f>
        <v>176.18050055538041</v>
      </c>
      <c r="K345">
        <v>0.97137914910340417</v>
      </c>
      <c r="L345">
        <v>1.0751866838258839</v>
      </c>
      <c r="M345">
        <v>0.97298994574144104</v>
      </c>
      <c r="N345">
        <v>45</v>
      </c>
      <c r="O345">
        <v>40</v>
      </c>
      <c r="P345">
        <v>53</v>
      </c>
      <c r="Q345">
        <v>46.325886283986627</v>
      </c>
      <c r="R345">
        <v>37.202841703420518</v>
      </c>
      <c r="S345">
        <v>54.471272012592863</v>
      </c>
      <c r="T345">
        <v>-31</v>
      </c>
      <c r="U345">
        <v>-16.849441158133541</v>
      </c>
      <c r="V345">
        <v>-9.3215999232683657</v>
      </c>
      <c r="W345">
        <v>-4.8289589185980901</v>
      </c>
      <c r="X345">
        <v>0.94494736685991243</v>
      </c>
      <c r="Y345">
        <v>1.025938292499996</v>
      </c>
      <c r="Z345">
        <f>Table1[[#This Row],[xGoalsF]]/Table1[[#This Row],[Matches]]</f>
        <v>1.2269681153860028</v>
      </c>
      <c r="AA345">
        <f>Table1[[#This Row],[xGoalsA]]/Table1[[#This Row],[Matches]]</f>
        <v>1.3490655150826225</v>
      </c>
      <c r="AB345">
        <v>160</v>
      </c>
      <c r="AC345">
        <v>169.32159992326839</v>
      </c>
      <c r="AD345">
        <v>191</v>
      </c>
      <c r="AE345">
        <v>186.17104108140191</v>
      </c>
      <c r="AF345">
        <f>Table1[[#This Row],[SHGoalsF]]/Table1[[#This Row],[xSHGoalsF]]</f>
        <v>1.0423363406069168</v>
      </c>
      <c r="AG345">
        <v>99</v>
      </c>
      <c r="AH345">
        <v>94.978939276314293</v>
      </c>
      <c r="AI345">
        <f>Table1[[#This Row],[SHGoalsA]]/Table1[[#This Row],[xSHGoalsA]]</f>
        <v>1.0813469343024495</v>
      </c>
      <c r="AJ345">
        <v>-113</v>
      </c>
      <c r="AK345">
        <v>-104.49930213460451</v>
      </c>
      <c r="AL345">
        <f>Table1[[#This Row],[HTGoalsF]]/Table1[[#This Row],[xHTGoalsF]]</f>
        <v>0.82052484359798417</v>
      </c>
      <c r="AM345">
        <v>61</v>
      </c>
      <c r="AN345">
        <v>74.342660646954073</v>
      </c>
      <c r="AO345">
        <f>Table1[[#This Row],[HTGoalsA]]/Table1[[#This Row],[xHTGoalsA]]</f>
        <v>0.95504272354003295</v>
      </c>
      <c r="AP345">
        <v>78</v>
      </c>
      <c r="AQ345">
        <v>81.671738946797433</v>
      </c>
      <c r="AR345">
        <v>0.95253219627334551</v>
      </c>
      <c r="AS345">
        <v>1441</v>
      </c>
      <c r="AT345">
        <v>1512.809756602159</v>
      </c>
      <c r="AU345">
        <v>0.99164838106248543</v>
      </c>
      <c r="AV345">
        <v>1585</v>
      </c>
      <c r="AW345">
        <v>1598.348800107733</v>
      </c>
      <c r="AX345">
        <v>0.99003231088051424</v>
      </c>
      <c r="AY345">
        <v>636</v>
      </c>
      <c r="AZ345">
        <v>642.40327614596208</v>
      </c>
      <c r="BA345">
        <v>1.064983296512378</v>
      </c>
      <c r="BB345">
        <v>731</v>
      </c>
      <c r="BC345">
        <v>686.39574197444108</v>
      </c>
      <c r="BD345">
        <v>0.80368468085998745</v>
      </c>
      <c r="BE345">
        <v>1454</v>
      </c>
      <c r="BF345">
        <v>1809.1672450993331</v>
      </c>
      <c r="BG345">
        <v>0.84064831294392361</v>
      </c>
      <c r="BH345">
        <v>1509</v>
      </c>
      <c r="BI345">
        <v>1795.043155104338</v>
      </c>
      <c r="BJ345">
        <v>0.8006718685104286</v>
      </c>
      <c r="BK345">
        <v>195</v>
      </c>
      <c r="BL345">
        <v>243.5454618416635</v>
      </c>
      <c r="BM345">
        <v>0.79890111202198444</v>
      </c>
      <c r="BN345">
        <v>189</v>
      </c>
      <c r="BO345">
        <v>236.57496172667621</v>
      </c>
      <c r="BP345">
        <v>0.80422570210810274</v>
      </c>
      <c r="BQ345">
        <v>12</v>
      </c>
      <c r="BR345">
        <v>14.92118439953437</v>
      </c>
      <c r="BS345">
        <v>0.91515234792172195</v>
      </c>
      <c r="BT345">
        <v>13</v>
      </c>
      <c r="BU345">
        <v>14.20528508670991</v>
      </c>
    </row>
    <row r="346" spans="1:73" hidden="1" x14ac:dyDescent="0.45">
      <c r="A346" s="1">
        <v>476</v>
      </c>
      <c r="B346" s="21" t="s">
        <v>330</v>
      </c>
      <c r="C346" s="26" t="s">
        <v>475</v>
      </c>
      <c r="D346">
        <v>0.84901370785397645</v>
      </c>
      <c r="E346">
        <v>314</v>
      </c>
      <c r="F346">
        <v>369.84090727308433</v>
      </c>
      <c r="G346">
        <v>293</v>
      </c>
      <c r="H346">
        <f>(Table1[[#This Row],[xWins]]*3+Table1[[#This Row],[xDraws]])/Table1[[#This Row],[Matches]]</f>
        <v>1.2622556562221308</v>
      </c>
      <c r="I346">
        <f>Table1[[#This Row],[Wins]]*3+Table1[[#This Row],[Draws]]</f>
        <v>314</v>
      </c>
      <c r="J346">
        <f>Table1[[#This Row],[xWins]]*3+Table1[[#This Row],[xDraws]]</f>
        <v>369.84090727308433</v>
      </c>
      <c r="K346">
        <v>0.78948137715166145</v>
      </c>
      <c r="L346">
        <v>1.061155614360791</v>
      </c>
      <c r="M346">
        <v>1.132331033496593</v>
      </c>
      <c r="N346">
        <v>76</v>
      </c>
      <c r="O346">
        <v>86</v>
      </c>
      <c r="P346">
        <v>131</v>
      </c>
      <c r="Q346">
        <v>96.265728615660805</v>
      </c>
      <c r="R346">
        <v>81.043721426101925</v>
      </c>
      <c r="S346">
        <v>115.6905499582373</v>
      </c>
      <c r="T346">
        <v>-113</v>
      </c>
      <c r="U346">
        <v>-46.684441884463581</v>
      </c>
      <c r="V346">
        <v>-43.393052531903663</v>
      </c>
      <c r="W346">
        <v>-22.922505583632759</v>
      </c>
      <c r="X346">
        <v>0.87892328764369432</v>
      </c>
      <c r="Y346">
        <v>1.0565879514404011</v>
      </c>
      <c r="Z346">
        <f>Table1[[#This Row],[xGoalsF]]/Table1[[#This Row],[Matches]]</f>
        <v>1.2231844796310707</v>
      </c>
      <c r="AA346">
        <f>Table1[[#This Row],[xGoalsA]]/Table1[[#This Row],[Matches]]</f>
        <v>1.3825170457896492</v>
      </c>
      <c r="AB346">
        <v>315</v>
      </c>
      <c r="AC346">
        <v>358.39305253190372</v>
      </c>
      <c r="AD346">
        <v>428</v>
      </c>
      <c r="AE346">
        <v>405.07749441636719</v>
      </c>
      <c r="AF346">
        <f>Table1[[#This Row],[SHGoalsF]]/Table1[[#This Row],[xSHGoalsF]]</f>
        <v>0.91973754753165438</v>
      </c>
      <c r="AG346">
        <v>185</v>
      </c>
      <c r="AH346">
        <v>201.14433785648279</v>
      </c>
      <c r="AI346">
        <f>Table1[[#This Row],[SHGoalsA]]/Table1[[#This Row],[xSHGoalsA]]</f>
        <v>1.0643842459318995</v>
      </c>
      <c r="AJ346">
        <v>-242</v>
      </c>
      <c r="AK346">
        <v>-227.36150119182</v>
      </c>
      <c r="AL346">
        <f>Table1[[#This Row],[HTGoalsF]]/Table1[[#This Row],[xHTGoalsF]]</f>
        <v>0.82671581938418226</v>
      </c>
      <c r="AM346">
        <v>130</v>
      </c>
      <c r="AN346">
        <v>157.24871467542081</v>
      </c>
      <c r="AO346">
        <f>Table1[[#This Row],[HTGoalsA]]/Table1[[#This Row],[xHTGoalsA]]</f>
        <v>1.0466137381624721</v>
      </c>
      <c r="AP346">
        <v>186</v>
      </c>
      <c r="AQ346">
        <v>177.7159932245473</v>
      </c>
      <c r="AR346">
        <v>1.024251179000089</v>
      </c>
      <c r="AS346">
        <v>3288</v>
      </c>
      <c r="AT346">
        <v>3210.1500758923839</v>
      </c>
      <c r="AU346">
        <v>1.060988847272001</v>
      </c>
      <c r="AV346">
        <v>3649</v>
      </c>
      <c r="AW346">
        <v>3439.2444457660949</v>
      </c>
      <c r="AX346">
        <v>0.82099692934815527</v>
      </c>
      <c r="AY346">
        <v>1118</v>
      </c>
      <c r="AZ346">
        <v>1361.759051751455</v>
      </c>
      <c r="BA346">
        <v>0.84857917098442437</v>
      </c>
      <c r="BB346">
        <v>1251</v>
      </c>
      <c r="BC346">
        <v>1474.228973295129</v>
      </c>
      <c r="BD346">
        <v>1.136150590712141</v>
      </c>
      <c r="BE346">
        <v>4361</v>
      </c>
      <c r="BF346">
        <v>3838.39962382673</v>
      </c>
      <c r="BG346">
        <v>1.085974143764969</v>
      </c>
      <c r="BH346">
        <v>4126</v>
      </c>
      <c r="BI346">
        <v>3799.3538093785101</v>
      </c>
      <c r="BJ346">
        <v>1.1118617500573571</v>
      </c>
      <c r="BK346">
        <v>573</v>
      </c>
      <c r="BL346">
        <v>515.35184115330981</v>
      </c>
      <c r="BM346">
        <v>1.0245568140325449</v>
      </c>
      <c r="BN346">
        <v>511</v>
      </c>
      <c r="BO346">
        <v>498.75223413795788</v>
      </c>
      <c r="BP346">
        <v>1.407630824444678</v>
      </c>
      <c r="BQ346">
        <v>44</v>
      </c>
      <c r="BR346">
        <v>31.258195853560089</v>
      </c>
      <c r="BS346">
        <v>1.4424665442469871</v>
      </c>
      <c r="BT346">
        <v>43</v>
      </c>
      <c r="BU346">
        <v>29.810050133569899</v>
      </c>
    </row>
    <row r="347" spans="1:73" hidden="1" x14ac:dyDescent="0.45">
      <c r="A347" s="1">
        <v>642</v>
      </c>
      <c r="B347" s="21" t="s">
        <v>547</v>
      </c>
      <c r="C347" s="24" t="s">
        <v>535</v>
      </c>
      <c r="D347">
        <v>0.99230808256918501</v>
      </c>
      <c r="E347">
        <v>48</v>
      </c>
      <c r="F347">
        <v>48.3720739991588</v>
      </c>
      <c r="G347">
        <v>38</v>
      </c>
      <c r="H347">
        <f>(Table1[[#This Row],[xWins]]*3+Table1[[#This Row],[xDraws]])/Table1[[#This Row],[Matches]]</f>
        <v>1.2729493157673368</v>
      </c>
      <c r="I347">
        <f>Table1[[#This Row],[Wins]]*3+Table1[[#This Row],[Draws]]</f>
        <v>48</v>
      </c>
      <c r="J347">
        <f>Table1[[#This Row],[xWins]]*3+Table1[[#This Row],[xDraws]]</f>
        <v>48.3720739991588</v>
      </c>
      <c r="K347">
        <v>0.88559240154324503</v>
      </c>
      <c r="L347">
        <v>1.3502709336605341</v>
      </c>
      <c r="M347">
        <v>0.82929889600276152</v>
      </c>
      <c r="N347">
        <v>11</v>
      </c>
      <c r="O347">
        <v>15</v>
      </c>
      <c r="P347">
        <v>12</v>
      </c>
      <c r="Q347">
        <v>12.42106411576167</v>
      </c>
      <c r="R347">
        <v>11.108881651873791</v>
      </c>
      <c r="S347">
        <v>14.470054232364539</v>
      </c>
      <c r="T347">
        <v>-5</v>
      </c>
      <c r="U347">
        <v>-4.2703473588287011</v>
      </c>
      <c r="V347">
        <v>1.648466944567488</v>
      </c>
      <c r="W347">
        <v>-2.3781195857387871</v>
      </c>
      <c r="X347">
        <v>1.035564453555313</v>
      </c>
      <c r="Y347">
        <v>1.046978096551878</v>
      </c>
      <c r="Z347">
        <f>Table1[[#This Row],[xGoalsF]]/Table1[[#This Row],[Matches]]</f>
        <v>1.2197771856692767</v>
      </c>
      <c r="AA347">
        <f>Table1[[#This Row],[xGoalsA]]/Table1[[#This Row],[Matches]]</f>
        <v>1.3321547477437161</v>
      </c>
      <c r="AB347">
        <v>48</v>
      </c>
      <c r="AC347">
        <v>46.351533055432512</v>
      </c>
      <c r="AD347">
        <v>53</v>
      </c>
      <c r="AE347">
        <v>50.621880414261213</v>
      </c>
      <c r="AF347">
        <f>Table1[[#This Row],[SHGoalsF]]/Table1[[#This Row],[xSHGoalsF]]</f>
        <v>1.0010066532754223</v>
      </c>
      <c r="AG347">
        <v>26</v>
      </c>
      <c r="AH347">
        <v>25.973853335464518</v>
      </c>
      <c r="AI347">
        <f>Table1[[#This Row],[SHGoalsA]]/Table1[[#This Row],[xSHGoalsA]]</f>
        <v>1.2293403839065811</v>
      </c>
      <c r="AJ347">
        <v>-35</v>
      </c>
      <c r="AK347">
        <v>-28.47055254849554</v>
      </c>
      <c r="AL347">
        <f>Table1[[#This Row],[HTGoalsF]]/Table1[[#This Row],[xHTGoalsF]]</f>
        <v>1.0796126105781467</v>
      </c>
      <c r="AM347">
        <v>22</v>
      </c>
      <c r="AN347">
        <v>20.37767971996799</v>
      </c>
      <c r="AO347">
        <f>Table1[[#This Row],[HTGoalsA]]/Table1[[#This Row],[xHTGoalsA]]</f>
        <v>0.81259236958966041</v>
      </c>
      <c r="AP347">
        <v>18</v>
      </c>
      <c r="AQ347">
        <v>22.151327865765669</v>
      </c>
      <c r="AR347">
        <v>1.166010465513361</v>
      </c>
      <c r="AS347">
        <v>487</v>
      </c>
      <c r="AT347">
        <v>417.66348965451868</v>
      </c>
      <c r="AU347">
        <v>1.061148402199767</v>
      </c>
      <c r="AV347">
        <v>465</v>
      </c>
      <c r="AW347">
        <v>438.20449527705279</v>
      </c>
      <c r="AX347">
        <v>0.90116571401314849</v>
      </c>
      <c r="AY347">
        <v>159</v>
      </c>
      <c r="AZ347">
        <v>176.43813732318731</v>
      </c>
      <c r="BA347">
        <v>0.77963441723950488</v>
      </c>
      <c r="BB347">
        <v>146</v>
      </c>
      <c r="BC347">
        <v>187.26725856581649</v>
      </c>
      <c r="BD347">
        <v>1.241519863597643</v>
      </c>
      <c r="BE347">
        <v>620</v>
      </c>
      <c r="BF347">
        <v>499.38790202146288</v>
      </c>
      <c r="BG347">
        <v>1.191068283109862</v>
      </c>
      <c r="BH347">
        <v>591</v>
      </c>
      <c r="BI347">
        <v>496.19321442840169</v>
      </c>
      <c r="BJ347">
        <v>1.631165205510565</v>
      </c>
      <c r="BK347">
        <v>110</v>
      </c>
      <c r="BL347">
        <v>67.436455625945811</v>
      </c>
      <c r="BM347">
        <v>1.268228217904491</v>
      </c>
      <c r="BN347">
        <v>83</v>
      </c>
      <c r="BO347">
        <v>65.445634175481359</v>
      </c>
      <c r="BP347">
        <v>1.1941042552186409</v>
      </c>
      <c r="BQ347">
        <v>5</v>
      </c>
      <c r="BR347">
        <v>4.1872390774493127</v>
      </c>
      <c r="BS347">
        <v>0.51263920719058398</v>
      </c>
      <c r="BT347">
        <v>2</v>
      </c>
      <c r="BU347">
        <v>3.9013793169675748</v>
      </c>
    </row>
    <row r="348" spans="1:73" hidden="1" x14ac:dyDescent="0.45">
      <c r="A348" s="1">
        <v>464</v>
      </c>
      <c r="B348" s="21" t="s">
        <v>473</v>
      </c>
      <c r="C348" s="24" t="s">
        <v>466</v>
      </c>
      <c r="D348">
        <v>1.0917380201526909</v>
      </c>
      <c r="E348">
        <v>459</v>
      </c>
      <c r="F348">
        <v>420.43053509834181</v>
      </c>
      <c r="G348">
        <v>331</v>
      </c>
      <c r="H348">
        <f>(Table1[[#This Row],[xWins]]*3+Table1[[#This Row],[xDraws]])/Table1[[#This Row],[Matches]]</f>
        <v>1.2701828854934794</v>
      </c>
      <c r="I348">
        <f>Table1[[#This Row],[Wins]]*3+Table1[[#This Row],[Draws]]</f>
        <v>459</v>
      </c>
      <c r="J348">
        <f>Table1[[#This Row],[xWins]]*3+Table1[[#This Row],[xDraws]]</f>
        <v>420.43053509834169</v>
      </c>
      <c r="K348">
        <v>1.113443685081162</v>
      </c>
      <c r="L348">
        <v>1.0077385766065921</v>
      </c>
      <c r="M348">
        <v>0.90021236648915492</v>
      </c>
      <c r="N348">
        <v>124</v>
      </c>
      <c r="O348">
        <v>87</v>
      </c>
      <c r="P348">
        <v>120</v>
      </c>
      <c r="Q348">
        <v>111.3662070758085</v>
      </c>
      <c r="R348">
        <v>86.331913870916225</v>
      </c>
      <c r="S348">
        <v>133.3018790532752</v>
      </c>
      <c r="T348">
        <v>-29</v>
      </c>
      <c r="U348">
        <v>-54.876886578038523</v>
      </c>
      <c r="V348">
        <v>-26.06342566160043</v>
      </c>
      <c r="W348">
        <v>51.940312239638963</v>
      </c>
      <c r="X348">
        <v>0.93565593926672008</v>
      </c>
      <c r="Y348">
        <v>0.887071624605549</v>
      </c>
      <c r="Z348">
        <f>Table1[[#This Row],[xGoalsF]]/Table1[[#This Row],[Matches]]</f>
        <v>1.2237565729957716</v>
      </c>
      <c r="AA348">
        <f>Table1[[#This Row],[xGoalsA]]/Table1[[#This Row],[Matches]]</f>
        <v>1.3895477711167341</v>
      </c>
      <c r="AB348">
        <v>379</v>
      </c>
      <c r="AC348">
        <v>405.06342566160038</v>
      </c>
      <c r="AD348">
        <v>408</v>
      </c>
      <c r="AE348">
        <v>459.94031223963901</v>
      </c>
      <c r="AF348">
        <f>Table1[[#This Row],[SHGoalsF]]/Table1[[#This Row],[xSHGoalsF]]</f>
        <v>0.97293881139030458</v>
      </c>
      <c r="AG348">
        <v>221</v>
      </c>
      <c r="AH348">
        <v>227.14686413238741</v>
      </c>
      <c r="AI348">
        <f>Table1[[#This Row],[SHGoalsA]]/Table1[[#This Row],[xSHGoalsA]]</f>
        <v>0.82679572410725288</v>
      </c>
      <c r="AJ348">
        <v>-213</v>
      </c>
      <c r="AK348">
        <v>-257.62107106926618</v>
      </c>
      <c r="AL348">
        <f>Table1[[#This Row],[HTGoalsF]]/Table1[[#This Row],[xHTGoalsF]]</f>
        <v>0.88805673087413617</v>
      </c>
      <c r="AM348">
        <v>158</v>
      </c>
      <c r="AN348">
        <v>177.916561529213</v>
      </c>
      <c r="AO348">
        <f>Table1[[#This Row],[HTGoalsA]]/Table1[[#This Row],[xHTGoalsA]]</f>
        <v>0.96382330653262405</v>
      </c>
      <c r="AP348">
        <v>195</v>
      </c>
      <c r="AQ348">
        <v>202.31924117037269</v>
      </c>
      <c r="AR348">
        <v>0.84367427022619801</v>
      </c>
      <c r="AS348">
        <v>3059</v>
      </c>
      <c r="AT348">
        <v>3625.8069114515602</v>
      </c>
      <c r="AU348">
        <v>0.88602535219716694</v>
      </c>
      <c r="AV348">
        <v>3442</v>
      </c>
      <c r="AW348">
        <v>3884.7646869974128</v>
      </c>
      <c r="AX348">
        <v>0.7997494156860131</v>
      </c>
      <c r="AY348">
        <v>1227</v>
      </c>
      <c r="AZ348">
        <v>1534.230567642863</v>
      </c>
      <c r="BA348">
        <v>0.82801076683143615</v>
      </c>
      <c r="BB348">
        <v>1382</v>
      </c>
      <c r="BC348">
        <v>1669.060422110844</v>
      </c>
      <c r="BD348">
        <v>0.85537222549312353</v>
      </c>
      <c r="BE348">
        <v>3709</v>
      </c>
      <c r="BF348">
        <v>4336.1239580368128</v>
      </c>
      <c r="BG348">
        <v>0.96899879208620665</v>
      </c>
      <c r="BH348">
        <v>4146</v>
      </c>
      <c r="BI348">
        <v>4278.6431044706114</v>
      </c>
      <c r="BJ348">
        <v>0.96116701530963611</v>
      </c>
      <c r="BK348">
        <v>563</v>
      </c>
      <c r="BL348">
        <v>585.74627617514716</v>
      </c>
      <c r="BM348">
        <v>0.98206439277516799</v>
      </c>
      <c r="BN348">
        <v>558</v>
      </c>
      <c r="BO348">
        <v>568.19084787625275</v>
      </c>
      <c r="BP348">
        <v>0.96531418107488942</v>
      </c>
      <c r="BQ348">
        <v>34</v>
      </c>
      <c r="BR348">
        <v>35.22169327517863</v>
      </c>
      <c r="BS348">
        <v>1.243353840197517</v>
      </c>
      <c r="BT348">
        <v>42</v>
      </c>
      <c r="BU348">
        <v>33.779603715486139</v>
      </c>
    </row>
    <row r="349" spans="1:73" hidden="1" x14ac:dyDescent="0.45">
      <c r="A349" s="1">
        <v>562</v>
      </c>
      <c r="B349" s="21" t="s">
        <v>426</v>
      </c>
      <c r="C349" t="s">
        <v>520</v>
      </c>
      <c r="D349">
        <v>1.0056777257727281</v>
      </c>
      <c r="E349">
        <v>162</v>
      </c>
      <c r="F349">
        <v>161.08540126562389</v>
      </c>
      <c r="G349">
        <v>127</v>
      </c>
      <c r="H349">
        <f>(Table1[[#This Row],[xWins]]*3+Table1[[#This Row],[xDraws]])/Table1[[#This Row],[Matches]]</f>
        <v>1.268388986343495</v>
      </c>
      <c r="I349">
        <f>Table1[[#This Row],[Wins]]*3+Table1[[#This Row],[Draws]]</f>
        <v>162</v>
      </c>
      <c r="J349">
        <f>Table1[[#This Row],[xWins]]*3+Table1[[#This Row],[xDraws]]</f>
        <v>161.08540126562386</v>
      </c>
      <c r="K349">
        <v>0.99157970610715929</v>
      </c>
      <c r="L349">
        <v>1.058343078912108</v>
      </c>
      <c r="M349">
        <v>0.96784560692382926</v>
      </c>
      <c r="N349">
        <v>42</v>
      </c>
      <c r="O349">
        <v>36</v>
      </c>
      <c r="P349">
        <v>49</v>
      </c>
      <c r="Q349">
        <v>42.356655487522737</v>
      </c>
      <c r="R349">
        <v>34.015434803055648</v>
      </c>
      <c r="S349">
        <v>50.627909709421623</v>
      </c>
      <c r="T349">
        <v>-27</v>
      </c>
      <c r="U349">
        <v>-16.38949716248624</v>
      </c>
      <c r="V349">
        <v>6.8034958710722444</v>
      </c>
      <c r="W349">
        <v>-17.413998708586011</v>
      </c>
      <c r="X349">
        <v>1.044122244596309</v>
      </c>
      <c r="Y349">
        <v>1.102083398266881</v>
      </c>
      <c r="Z349">
        <f>Table1[[#This Row],[xGoalsF]]/Table1[[#This Row],[Matches]]</f>
        <v>1.2141457018025812</v>
      </c>
      <c r="AA349">
        <f>Table1[[#This Row],[xGoalsA]]/Table1[[#This Row],[Matches]]</f>
        <v>1.3431968605623148</v>
      </c>
      <c r="AB349">
        <v>161</v>
      </c>
      <c r="AC349">
        <v>154.19650412892781</v>
      </c>
      <c r="AD349">
        <v>188</v>
      </c>
      <c r="AE349">
        <v>170.58600129141399</v>
      </c>
      <c r="AF349">
        <f>Table1[[#This Row],[SHGoalsF]]/Table1[[#This Row],[xSHGoalsF]]</f>
        <v>1.0174379530543358</v>
      </c>
      <c r="AG349">
        <v>88</v>
      </c>
      <c r="AH349">
        <v>86.491760736686814</v>
      </c>
      <c r="AI349">
        <f>Table1[[#This Row],[SHGoalsA]]/Table1[[#This Row],[xSHGoalsA]]</f>
        <v>1.1158537682709655</v>
      </c>
      <c r="AJ349">
        <v>-107</v>
      </c>
      <c r="AK349">
        <v>-95.890700952507729</v>
      </c>
      <c r="AL349">
        <f>Table1[[#This Row],[HTGoalsF]]/Table1[[#This Row],[xHTGoalsF]]</f>
        <v>1.0782110136225094</v>
      </c>
      <c r="AM349">
        <v>73</v>
      </c>
      <c r="AN349">
        <v>67.704743392240943</v>
      </c>
      <c r="AO349">
        <f>Table1[[#This Row],[HTGoalsA]]/Table1[[#This Row],[xHTGoalsA]]</f>
        <v>1.084405573476352</v>
      </c>
      <c r="AP349">
        <v>81</v>
      </c>
      <c r="AQ349">
        <v>74.695300338906264</v>
      </c>
      <c r="AR349">
        <v>1.201211758884321</v>
      </c>
      <c r="AS349">
        <v>1666</v>
      </c>
      <c r="AT349">
        <v>1386.9328098714011</v>
      </c>
      <c r="AU349">
        <v>1.1151251427587849</v>
      </c>
      <c r="AV349">
        <v>1639</v>
      </c>
      <c r="AW349">
        <v>1469.790194080967</v>
      </c>
      <c r="AX349">
        <v>0.96076679151550959</v>
      </c>
      <c r="AY349">
        <v>566</v>
      </c>
      <c r="AZ349">
        <v>589.11278470313687</v>
      </c>
      <c r="BA349">
        <v>0.93274171505599124</v>
      </c>
      <c r="BB349">
        <v>589</v>
      </c>
      <c r="BC349">
        <v>631.47170378741248</v>
      </c>
      <c r="BD349">
        <v>0.92541327839917931</v>
      </c>
      <c r="BE349">
        <v>1541</v>
      </c>
      <c r="BF349">
        <v>1665.2019545966421</v>
      </c>
      <c r="BG349">
        <v>1.0225065325827241</v>
      </c>
      <c r="BH349">
        <v>1688</v>
      </c>
      <c r="BI349">
        <v>1650.845198745403</v>
      </c>
      <c r="BJ349">
        <v>0.95369141117388756</v>
      </c>
      <c r="BK349">
        <v>214</v>
      </c>
      <c r="BL349">
        <v>224.3912417504001</v>
      </c>
      <c r="BM349">
        <v>0.89571196566972466</v>
      </c>
      <c r="BN349">
        <v>194</v>
      </c>
      <c r="BO349">
        <v>216.58748284661581</v>
      </c>
      <c r="BP349">
        <v>1.2366815810799709</v>
      </c>
      <c r="BQ349">
        <v>17</v>
      </c>
      <c r="BR349">
        <v>13.746464943024559</v>
      </c>
      <c r="BS349">
        <v>0.69590495492982385</v>
      </c>
      <c r="BT349">
        <v>9</v>
      </c>
      <c r="BU349">
        <v>12.93280057318686</v>
      </c>
    </row>
    <row r="350" spans="1:73" hidden="1" x14ac:dyDescent="0.45">
      <c r="A350" s="1">
        <v>170</v>
      </c>
      <c r="B350" s="21" t="s">
        <v>240</v>
      </c>
      <c r="C350" s="24" t="s">
        <v>234</v>
      </c>
      <c r="D350">
        <v>1.0898567670822339</v>
      </c>
      <c r="E350">
        <v>94</v>
      </c>
      <c r="F350">
        <v>86.249865889860843</v>
      </c>
      <c r="G350">
        <v>68</v>
      </c>
      <c r="H350">
        <f>(Table1[[#This Row],[xWins]]*3+Table1[[#This Row],[xDraws]])/Table1[[#This Row],[Matches]]</f>
        <v>1.2683803807332474</v>
      </c>
      <c r="I350">
        <f>Table1[[#This Row],[Wins]]*3+Table1[[#This Row],[Draws]]</f>
        <v>94</v>
      </c>
      <c r="J350">
        <f>Table1[[#This Row],[xWins]]*3+Table1[[#This Row],[xDraws]]</f>
        <v>86.249865889860828</v>
      </c>
      <c r="K350">
        <v>1.052406069158631</v>
      </c>
      <c r="L350">
        <v>1.2335151131272171</v>
      </c>
      <c r="M350">
        <v>0.80409635080295061</v>
      </c>
      <c r="N350">
        <v>24</v>
      </c>
      <c r="O350">
        <v>22</v>
      </c>
      <c r="P350">
        <v>22</v>
      </c>
      <c r="Q350">
        <v>22.804885588684709</v>
      </c>
      <c r="R350">
        <v>17.83520912380671</v>
      </c>
      <c r="S350">
        <v>27.359905287508582</v>
      </c>
      <c r="T350">
        <v>-6</v>
      </c>
      <c r="U350">
        <v>-11.67363936865218</v>
      </c>
      <c r="V350">
        <v>9.3751095313263022</v>
      </c>
      <c r="W350">
        <v>-3.7014701626741271</v>
      </c>
      <c r="X350">
        <v>1.112109079949567</v>
      </c>
      <c r="Y350">
        <v>1.038840789768662</v>
      </c>
      <c r="Z350">
        <f>Table1[[#This Row],[xGoalsF]]/Table1[[#This Row],[Matches]]</f>
        <v>1.2297778010099074</v>
      </c>
      <c r="AA350">
        <f>Table1[[#This Row],[xGoalsA]]/Table1[[#This Row],[Matches]]</f>
        <v>1.4014489681959688</v>
      </c>
      <c r="AB350">
        <v>93</v>
      </c>
      <c r="AC350">
        <v>83.624890468673698</v>
      </c>
      <c r="AD350">
        <v>99</v>
      </c>
      <c r="AE350">
        <v>95.298529837325873</v>
      </c>
      <c r="AF350">
        <f>Table1[[#This Row],[SHGoalsF]]/Table1[[#This Row],[xSHGoalsF]]</f>
        <v>1.2354425482581126</v>
      </c>
      <c r="AG350">
        <v>58</v>
      </c>
      <c r="AH350">
        <v>46.946739920667241</v>
      </c>
      <c r="AI350">
        <f>Table1[[#This Row],[SHGoalsA]]/Table1[[#This Row],[xSHGoalsA]]</f>
        <v>0.9937419853363596</v>
      </c>
      <c r="AJ350">
        <v>-53</v>
      </c>
      <c r="AK350">
        <v>-53.333763473886712</v>
      </c>
      <c r="AL350">
        <f>Table1[[#This Row],[HTGoalsF]]/Table1[[#This Row],[xHTGoalsF]]</f>
        <v>0.95424658760233838</v>
      </c>
      <c r="AM350">
        <v>35</v>
      </c>
      <c r="AN350">
        <v>36.678150548006457</v>
      </c>
      <c r="AO350">
        <f>Table1[[#This Row],[HTGoalsA]]/Table1[[#This Row],[xHTGoalsA]]</f>
        <v>1.0961576576314849</v>
      </c>
      <c r="AP350">
        <v>46</v>
      </c>
      <c r="AQ350">
        <v>41.964766363439161</v>
      </c>
      <c r="AR350">
        <v>1.092898866930867</v>
      </c>
      <c r="AS350">
        <v>815</v>
      </c>
      <c r="AT350">
        <v>745.72316310357564</v>
      </c>
      <c r="AU350">
        <v>0.9913919944801336</v>
      </c>
      <c r="AV350">
        <v>797</v>
      </c>
      <c r="AW350">
        <v>803.92014908081956</v>
      </c>
      <c r="AX350">
        <v>0.95707986635893227</v>
      </c>
      <c r="AY350">
        <v>301</v>
      </c>
      <c r="AZ350">
        <v>314.49830947244732</v>
      </c>
      <c r="BA350">
        <v>0.80632669623871811</v>
      </c>
      <c r="BB350">
        <v>279</v>
      </c>
      <c r="BC350">
        <v>346.01359635176988</v>
      </c>
      <c r="BD350">
        <v>1.223860703989669</v>
      </c>
      <c r="BE350">
        <v>1091</v>
      </c>
      <c r="BF350">
        <v>891.4413188064982</v>
      </c>
      <c r="BG350">
        <v>1.2037908631622189</v>
      </c>
      <c r="BH350">
        <v>1057</v>
      </c>
      <c r="BI350">
        <v>878.05949716496775</v>
      </c>
      <c r="BJ350">
        <v>1.634563107263465</v>
      </c>
      <c r="BK350">
        <v>196</v>
      </c>
      <c r="BL350">
        <v>119.9097172382271</v>
      </c>
      <c r="BM350">
        <v>1.705647106825922</v>
      </c>
      <c r="BN350">
        <v>199</v>
      </c>
      <c r="BO350">
        <v>116.67126171856481</v>
      </c>
      <c r="BP350">
        <v>2.0567279813383581</v>
      </c>
      <c r="BQ350">
        <v>15</v>
      </c>
      <c r="BR350">
        <v>7.2931375155596267</v>
      </c>
      <c r="BS350">
        <v>2.0360996572170418</v>
      </c>
      <c r="BT350">
        <v>14</v>
      </c>
      <c r="BU350">
        <v>6.8758913397860466</v>
      </c>
    </row>
    <row r="351" spans="1:73" hidden="1" x14ac:dyDescent="0.45">
      <c r="A351" s="1">
        <v>356</v>
      </c>
      <c r="B351" s="21" t="s">
        <v>394</v>
      </c>
      <c r="C351" s="24" t="s">
        <v>379</v>
      </c>
      <c r="D351">
        <v>0.90544142874071309</v>
      </c>
      <c r="E351">
        <v>155</v>
      </c>
      <c r="F351">
        <v>171.1872188304591</v>
      </c>
      <c r="G351">
        <v>135</v>
      </c>
      <c r="H351">
        <f>(Table1[[#This Row],[xWins]]*3+Table1[[#This Row],[xDraws]])/Table1[[#This Row],[Matches]]</f>
        <v>1.2680534728182156</v>
      </c>
      <c r="I351">
        <f>Table1[[#This Row],[Wins]]*3+Table1[[#This Row],[Draws]]</f>
        <v>155</v>
      </c>
      <c r="J351">
        <f>Table1[[#This Row],[xWins]]*3+Table1[[#This Row],[xDraws]]</f>
        <v>171.1872188304591</v>
      </c>
      <c r="K351">
        <v>0.87016119279829029</v>
      </c>
      <c r="L351">
        <v>1.0345943173023291</v>
      </c>
      <c r="M351">
        <v>1.0850989723537121</v>
      </c>
      <c r="N351">
        <v>39</v>
      </c>
      <c r="O351">
        <v>38</v>
      </c>
      <c r="P351">
        <v>58</v>
      </c>
      <c r="Q351">
        <v>44.819282131604417</v>
      </c>
      <c r="R351">
        <v>36.729372435645843</v>
      </c>
      <c r="S351">
        <v>53.45134543274974</v>
      </c>
      <c r="T351">
        <v>-27</v>
      </c>
      <c r="U351">
        <v>-19.379352382782319</v>
      </c>
      <c r="V351">
        <v>-0.16463310268892431</v>
      </c>
      <c r="W351">
        <v>-7.4560145145287606</v>
      </c>
      <c r="X351">
        <v>0.99898477800282959</v>
      </c>
      <c r="Y351">
        <v>1.0410700166936979</v>
      </c>
      <c r="Z351">
        <f>Table1[[#This Row],[xGoalsF]]/Table1[[#This Row],[Matches]]</f>
        <v>1.2012195044643621</v>
      </c>
      <c r="AA351">
        <f>Table1[[#This Row],[xGoalsA]]/Table1[[#This Row],[Matches]]</f>
        <v>1.3447702628553424</v>
      </c>
      <c r="AB351">
        <v>162</v>
      </c>
      <c r="AC351">
        <v>162.1646331026889</v>
      </c>
      <c r="AD351">
        <v>189</v>
      </c>
      <c r="AE351">
        <v>181.54398548547121</v>
      </c>
      <c r="AF351">
        <f>Table1[[#This Row],[SHGoalsF]]/Table1[[#This Row],[xSHGoalsF]]</f>
        <v>0.98898021371653189</v>
      </c>
      <c r="AG351">
        <v>90</v>
      </c>
      <c r="AH351">
        <v>91.00283175715424</v>
      </c>
      <c r="AI351">
        <f>Table1[[#This Row],[SHGoalsA]]/Table1[[#This Row],[xSHGoalsA]]</f>
        <v>1.1081539708522545</v>
      </c>
      <c r="AJ351">
        <v>-113</v>
      </c>
      <c r="AK351">
        <v>-101.9713893305769</v>
      </c>
      <c r="AL351">
        <f>Table1[[#This Row],[HTGoalsF]]/Table1[[#This Row],[xHTGoalsF]]</f>
        <v>1.0117787722994158</v>
      </c>
      <c r="AM351">
        <v>72</v>
      </c>
      <c r="AN351">
        <v>71.161801345534684</v>
      </c>
      <c r="AO351">
        <f>Table1[[#This Row],[HTGoalsA]]/Table1[[#This Row],[xHTGoalsA]]</f>
        <v>0.95510268198438519</v>
      </c>
      <c r="AP351">
        <v>76</v>
      </c>
      <c r="AQ351">
        <v>79.572596154894384</v>
      </c>
      <c r="AR351">
        <v>1.1391090284917249</v>
      </c>
      <c r="AS351">
        <v>1673</v>
      </c>
      <c r="AT351">
        <v>1468.691721472168</v>
      </c>
      <c r="AU351">
        <v>1.1272526178559861</v>
      </c>
      <c r="AV351">
        <v>1764</v>
      </c>
      <c r="AW351">
        <v>1564.866625331149</v>
      </c>
      <c r="AX351">
        <v>0.86081212755109338</v>
      </c>
      <c r="AY351">
        <v>537</v>
      </c>
      <c r="AZ351">
        <v>623.82950101748702</v>
      </c>
      <c r="BA351">
        <v>0.89226247032410455</v>
      </c>
      <c r="BB351">
        <v>599</v>
      </c>
      <c r="BC351">
        <v>671.32712617893685</v>
      </c>
      <c r="BD351">
        <v>1.1410481524995619</v>
      </c>
      <c r="BE351">
        <v>2030</v>
      </c>
      <c r="BF351">
        <v>1779.0660241227461</v>
      </c>
      <c r="BG351">
        <v>1.0246075149428491</v>
      </c>
      <c r="BH351">
        <v>1808</v>
      </c>
      <c r="BI351">
        <v>1764.578117603254</v>
      </c>
      <c r="BJ351">
        <v>1.2917472400571059</v>
      </c>
      <c r="BK351">
        <v>309</v>
      </c>
      <c r="BL351">
        <v>239.21088462038421</v>
      </c>
      <c r="BM351">
        <v>1.235579048775556</v>
      </c>
      <c r="BN351">
        <v>285</v>
      </c>
      <c r="BO351">
        <v>230.66108176763899</v>
      </c>
      <c r="BP351">
        <v>0.60802548170032578</v>
      </c>
      <c r="BQ351">
        <v>9</v>
      </c>
      <c r="BR351">
        <v>14.80201121642428</v>
      </c>
      <c r="BS351">
        <v>1.010524948841709</v>
      </c>
      <c r="BT351">
        <v>14</v>
      </c>
      <c r="BU351">
        <v>13.854185407344151</v>
      </c>
    </row>
    <row r="352" spans="1:73" hidden="1" x14ac:dyDescent="0.45">
      <c r="A352" s="1">
        <v>612</v>
      </c>
      <c r="B352" s="21" t="s">
        <v>87</v>
      </c>
      <c r="C352" s="24" t="s">
        <v>530</v>
      </c>
      <c r="D352">
        <v>0.97538097542607494</v>
      </c>
      <c r="E352">
        <v>398</v>
      </c>
      <c r="F352">
        <v>408.04568679037641</v>
      </c>
      <c r="G352">
        <v>322</v>
      </c>
      <c r="H352">
        <f>(Table1[[#This Row],[xWins]]*3+Table1[[#This Row],[xDraws]])/Table1[[#This Row],[Matches]]</f>
        <v>1.2672226297837774</v>
      </c>
      <c r="I352">
        <f>Table1[[#This Row],[Wins]]*3+Table1[[#This Row],[Draws]]</f>
        <v>398</v>
      </c>
      <c r="J352">
        <f>Table1[[#This Row],[xWins]]*3+Table1[[#This Row],[xDraws]]</f>
        <v>408.04568679037629</v>
      </c>
      <c r="K352">
        <v>0.98597509788364091</v>
      </c>
      <c r="L352">
        <v>0.9371647788711237</v>
      </c>
      <c r="M352">
        <v>1.0556048789901</v>
      </c>
      <c r="N352">
        <v>105</v>
      </c>
      <c r="O352">
        <v>83</v>
      </c>
      <c r="P352">
        <v>134</v>
      </c>
      <c r="Q352">
        <v>106.49356177998671</v>
      </c>
      <c r="R352">
        <v>88.565001450416148</v>
      </c>
      <c r="S352">
        <v>126.9414367695971</v>
      </c>
      <c r="T352">
        <v>-96</v>
      </c>
      <c r="U352">
        <v>-42.592648936151761</v>
      </c>
      <c r="V352">
        <v>-3.547280844711167</v>
      </c>
      <c r="W352">
        <v>-49.860070219137071</v>
      </c>
      <c r="X352">
        <v>0.99089383748997273</v>
      </c>
      <c r="Y352">
        <v>1.1153794564747139</v>
      </c>
      <c r="Z352">
        <f>Table1[[#This Row],[xGoalsF]]/Table1[[#This Row],[Matches]]</f>
        <v>1.2097741641140101</v>
      </c>
      <c r="AA352">
        <f>Table1[[#This Row],[xGoalsA]]/Table1[[#This Row],[Matches]]</f>
        <v>1.3420494713691393</v>
      </c>
      <c r="AB352">
        <v>386</v>
      </c>
      <c r="AC352">
        <v>389.54728084471122</v>
      </c>
      <c r="AD352">
        <v>482</v>
      </c>
      <c r="AE352">
        <v>432.13992978086287</v>
      </c>
      <c r="AF352">
        <f>Table1[[#This Row],[SHGoalsF]]/Table1[[#This Row],[xSHGoalsF]]</f>
        <v>1.0070649937674421</v>
      </c>
      <c r="AG352">
        <v>220</v>
      </c>
      <c r="AH352">
        <v>218.45660544408099</v>
      </c>
      <c r="AI352">
        <f>Table1[[#This Row],[SHGoalsA]]/Table1[[#This Row],[xSHGoalsA]]</f>
        <v>1.0887505407837261</v>
      </c>
      <c r="AJ352">
        <v>-264</v>
      </c>
      <c r="AK352">
        <v>-242.4797877114828</v>
      </c>
      <c r="AL352">
        <f>Table1[[#This Row],[HTGoalsF]]/Table1[[#This Row],[xHTGoalsF]]</f>
        <v>0.97024574607172698</v>
      </c>
      <c r="AM352">
        <v>166</v>
      </c>
      <c r="AN352">
        <v>171.09067540063009</v>
      </c>
      <c r="AO352">
        <f>Table1[[#This Row],[HTGoalsA]]/Table1[[#This Row],[xHTGoalsA]]</f>
        <v>1.1494244263523372</v>
      </c>
      <c r="AP352">
        <v>218</v>
      </c>
      <c r="AQ352">
        <v>189.6601420693801</v>
      </c>
      <c r="AR352">
        <v>1.1017672479163729</v>
      </c>
      <c r="AS352">
        <v>3872</v>
      </c>
      <c r="AT352">
        <v>3514.353877665726</v>
      </c>
      <c r="AU352">
        <v>1.0167914076386491</v>
      </c>
      <c r="AV352">
        <v>3783</v>
      </c>
      <c r="AW352">
        <v>3720.5271126213302</v>
      </c>
      <c r="AX352">
        <v>0.89871866811405787</v>
      </c>
      <c r="AY352">
        <v>1343</v>
      </c>
      <c r="AZ352">
        <v>1494.3497310657369</v>
      </c>
      <c r="BA352">
        <v>0.86232024114604211</v>
      </c>
      <c r="BB352">
        <v>1379</v>
      </c>
      <c r="BC352">
        <v>1599.173873232153</v>
      </c>
      <c r="BD352">
        <v>0.88847465199578179</v>
      </c>
      <c r="BE352">
        <v>3758</v>
      </c>
      <c r="BF352">
        <v>4229.7211198523219</v>
      </c>
      <c r="BG352">
        <v>0.88063641804508586</v>
      </c>
      <c r="BH352">
        <v>3693</v>
      </c>
      <c r="BI352">
        <v>4193.5581181142225</v>
      </c>
      <c r="BJ352">
        <v>0.94809264252204428</v>
      </c>
      <c r="BK352">
        <v>540</v>
      </c>
      <c r="BL352">
        <v>569.56459293211356</v>
      </c>
      <c r="BM352">
        <v>1.0235620580382561</v>
      </c>
      <c r="BN352">
        <v>563</v>
      </c>
      <c r="BO352">
        <v>550.03992730937853</v>
      </c>
      <c r="BP352">
        <v>0.65869604273066662</v>
      </c>
      <c r="BQ352">
        <v>23</v>
      </c>
      <c r="BR352">
        <v>34.917471045752798</v>
      </c>
      <c r="BS352">
        <v>0.63782320483130972</v>
      </c>
      <c r="BT352">
        <v>21</v>
      </c>
      <c r="BU352">
        <v>32.924484153181673</v>
      </c>
    </row>
    <row r="353" spans="1:73" hidden="1" x14ac:dyDescent="0.45">
      <c r="A353" s="1">
        <v>313</v>
      </c>
      <c r="B353" s="21" t="s">
        <v>175</v>
      </c>
      <c r="C353" s="24" t="s">
        <v>357</v>
      </c>
      <c r="D353">
        <v>1.0756450863506311</v>
      </c>
      <c r="E353">
        <v>113</v>
      </c>
      <c r="F353">
        <v>105.0532386880304</v>
      </c>
      <c r="G353">
        <v>83</v>
      </c>
      <c r="H353">
        <f>(Table1[[#This Row],[xWins]]*3+Table1[[#This Row],[xDraws]])/Table1[[#This Row],[Matches]]</f>
        <v>1.2657016709401256</v>
      </c>
      <c r="I353">
        <f>Table1[[#This Row],[Wins]]*3+Table1[[#This Row],[Draws]]</f>
        <v>113</v>
      </c>
      <c r="J353">
        <f>Table1[[#This Row],[xWins]]*3+Table1[[#This Row],[xDraws]]</f>
        <v>105.05323868803043</v>
      </c>
      <c r="K353">
        <v>1.047681445197979</v>
      </c>
      <c r="L353">
        <v>1.1657730968981621</v>
      </c>
      <c r="M353">
        <v>0.82807497410681041</v>
      </c>
      <c r="N353">
        <v>28</v>
      </c>
      <c r="O353">
        <v>29</v>
      </c>
      <c r="P353">
        <v>26</v>
      </c>
      <c r="Q353">
        <v>26.72568091029699</v>
      </c>
      <c r="R353">
        <v>24.876195957139458</v>
      </c>
      <c r="S353">
        <v>31.398123132563541</v>
      </c>
      <c r="T353">
        <v>4</v>
      </c>
      <c r="U353">
        <v>-9.4597986703625736</v>
      </c>
      <c r="V353">
        <v>-1.30144627524578</v>
      </c>
      <c r="W353">
        <v>14.76124494560835</v>
      </c>
      <c r="X353">
        <v>0.98715273746724574</v>
      </c>
      <c r="Y353">
        <v>0.86672915284712471</v>
      </c>
      <c r="Z353">
        <f>Table1[[#This Row],[xGoalsF]]/Table1[[#This Row],[Matches]]</f>
        <v>1.2204993527138048</v>
      </c>
      <c r="AA353">
        <f>Table1[[#This Row],[xGoalsA]]/Table1[[#This Row],[Matches]]</f>
        <v>1.3344728306699807</v>
      </c>
      <c r="AB353">
        <v>100</v>
      </c>
      <c r="AC353">
        <v>101.30144627524579</v>
      </c>
      <c r="AD353">
        <v>96</v>
      </c>
      <c r="AE353">
        <v>110.7612449456084</v>
      </c>
      <c r="AF353">
        <f>Table1[[#This Row],[SHGoalsF]]/Table1[[#This Row],[xSHGoalsF]]</f>
        <v>1.0029867775309476</v>
      </c>
      <c r="AG353">
        <v>57</v>
      </c>
      <c r="AH353">
        <v>56.830260654399552</v>
      </c>
      <c r="AI353">
        <f>Table1[[#This Row],[SHGoalsA]]/Table1[[#This Row],[xSHGoalsA]]</f>
        <v>0.94860498504950641</v>
      </c>
      <c r="AJ353">
        <v>-59</v>
      </c>
      <c r="AK353">
        <v>-62.196594926096523</v>
      </c>
      <c r="AL353">
        <f>Table1[[#This Row],[HTGoalsF]]/Table1[[#This Row],[xHTGoalsF]]</f>
        <v>0.96691822805469319</v>
      </c>
      <c r="AM353">
        <v>43</v>
      </c>
      <c r="AN353">
        <v>44.471185620846242</v>
      </c>
      <c r="AO353">
        <f>Table1[[#This Row],[HTGoalsA]]/Table1[[#This Row],[xHTGoalsA]]</f>
        <v>0.761871031401122</v>
      </c>
      <c r="AP353">
        <v>37</v>
      </c>
      <c r="AQ353">
        <v>48.564650019511831</v>
      </c>
      <c r="AR353">
        <v>0.95833764208488026</v>
      </c>
      <c r="AS353">
        <v>873</v>
      </c>
      <c r="AT353">
        <v>910.95242601633936</v>
      </c>
      <c r="AU353">
        <v>1.0861819506875141</v>
      </c>
      <c r="AV353">
        <v>1037</v>
      </c>
      <c r="AW353">
        <v>954.72033883790493</v>
      </c>
      <c r="AX353">
        <v>0.7109359526476452</v>
      </c>
      <c r="AY353">
        <v>276</v>
      </c>
      <c r="AZ353">
        <v>388.22062518027047</v>
      </c>
      <c r="BA353">
        <v>0.87463173922595983</v>
      </c>
      <c r="BB353">
        <v>360</v>
      </c>
      <c r="BC353">
        <v>411.60180205510989</v>
      </c>
      <c r="BD353">
        <v>1.1882635374337811</v>
      </c>
      <c r="BE353">
        <v>1300</v>
      </c>
      <c r="BF353">
        <v>1094.0334017212449</v>
      </c>
      <c r="BG353">
        <v>1.2986172984976969</v>
      </c>
      <c r="BH353">
        <v>1409</v>
      </c>
      <c r="BI353">
        <v>1085.0001779816109</v>
      </c>
      <c r="BJ353">
        <v>1.7707111163162059</v>
      </c>
      <c r="BK353">
        <v>260</v>
      </c>
      <c r="BL353">
        <v>146.8336633820343</v>
      </c>
      <c r="BM353">
        <v>1.5342944065056821</v>
      </c>
      <c r="BN353">
        <v>218</v>
      </c>
      <c r="BO353">
        <v>142.084856123858</v>
      </c>
      <c r="BP353">
        <v>0.77082964538424681</v>
      </c>
      <c r="BQ353">
        <v>7</v>
      </c>
      <c r="BR353">
        <v>9.0811245285079902</v>
      </c>
      <c r="BS353">
        <v>1.960246534379577</v>
      </c>
      <c r="BT353">
        <v>17</v>
      </c>
      <c r="BU353">
        <v>8.6723785512930611</v>
      </c>
    </row>
    <row r="354" spans="1:73" hidden="1" x14ac:dyDescent="0.45">
      <c r="A354" s="1">
        <v>346</v>
      </c>
      <c r="B354" s="21" t="s">
        <v>306</v>
      </c>
      <c r="C354" s="24" t="s">
        <v>379</v>
      </c>
      <c r="D354">
        <v>1.116200687816342</v>
      </c>
      <c r="E354">
        <v>192</v>
      </c>
      <c r="F354">
        <v>172.01207820039559</v>
      </c>
      <c r="G354">
        <v>136</v>
      </c>
      <c r="H354">
        <f>(Table1[[#This Row],[xWins]]*3+Table1[[#This Row],[xDraws]])/Table1[[#This Row],[Matches]]</f>
        <v>1.2647946926499676</v>
      </c>
      <c r="I354">
        <f>Table1[[#This Row],[Wins]]*3+Table1[[#This Row],[Draws]]</f>
        <v>192</v>
      </c>
      <c r="J354">
        <f>Table1[[#This Row],[xWins]]*3+Table1[[#This Row],[xDraws]]</f>
        <v>172.01207820039559</v>
      </c>
      <c r="K354">
        <v>1.128178094017771</v>
      </c>
      <c r="L354">
        <v>1.071570107924025</v>
      </c>
      <c r="M354">
        <v>0.8456009946336086</v>
      </c>
      <c r="N354">
        <v>51</v>
      </c>
      <c r="O354">
        <v>39</v>
      </c>
      <c r="P354">
        <v>46</v>
      </c>
      <c r="Q354">
        <v>45.205628677272138</v>
      </c>
      <c r="R354">
        <v>36.395192168579172</v>
      </c>
      <c r="S354">
        <v>54.39917915414869</v>
      </c>
      <c r="T354">
        <v>7</v>
      </c>
      <c r="U354">
        <v>-19.37914629351252</v>
      </c>
      <c r="V354">
        <v>39.208741890052011</v>
      </c>
      <c r="W354">
        <v>-12.829595596539489</v>
      </c>
      <c r="X354">
        <v>1.2393823842767751</v>
      </c>
      <c r="Y354">
        <v>1.070041858772558</v>
      </c>
      <c r="Z354">
        <f>Table1[[#This Row],[xGoalsF]]/Table1[[#This Row],[Matches]]</f>
        <v>1.2043474861025587</v>
      </c>
      <c r="AA354">
        <f>Table1[[#This Row],[xGoalsA]]/Table1[[#This Row],[Matches]]</f>
        <v>1.3468412088489743</v>
      </c>
      <c r="AB354">
        <v>203</v>
      </c>
      <c r="AC354">
        <v>163.79125810994799</v>
      </c>
      <c r="AD354">
        <v>196</v>
      </c>
      <c r="AE354">
        <v>183.17040440346051</v>
      </c>
      <c r="AF354">
        <f>Table1[[#This Row],[SHGoalsF]]/Table1[[#This Row],[xSHGoalsF]]</f>
        <v>1.4049452571232306</v>
      </c>
      <c r="AG354">
        <v>129</v>
      </c>
      <c r="AH354">
        <v>91.818524135339416</v>
      </c>
      <c r="AI354">
        <f>Table1[[#This Row],[SHGoalsA]]/Table1[[#This Row],[xSHGoalsA]]</f>
        <v>1.0990119592316938</v>
      </c>
      <c r="AJ354">
        <v>-113</v>
      </c>
      <c r="AK354">
        <v>-102.8196272577388</v>
      </c>
      <c r="AL354">
        <f>Table1[[#This Row],[HTGoalsF]]/Table1[[#This Row],[xHTGoalsF]]</f>
        <v>1.0281671393239922</v>
      </c>
      <c r="AM354">
        <v>74</v>
      </c>
      <c r="AN354">
        <v>71.972733974608573</v>
      </c>
      <c r="AO354">
        <f>Table1[[#This Row],[HTGoalsA]]/Table1[[#This Row],[xHTGoalsA]]</f>
        <v>1.0329707184968944</v>
      </c>
      <c r="AP354">
        <v>83</v>
      </c>
      <c r="AQ354">
        <v>80.350777145721707</v>
      </c>
      <c r="AR354">
        <v>1.158261609854256</v>
      </c>
      <c r="AS354">
        <v>1714</v>
      </c>
      <c r="AT354">
        <v>1479.8038590052829</v>
      </c>
      <c r="AU354">
        <v>1.160032620727405</v>
      </c>
      <c r="AV354">
        <v>1826</v>
      </c>
      <c r="AW354">
        <v>1574.093665447956</v>
      </c>
      <c r="AX354">
        <v>0.99116084316736963</v>
      </c>
      <c r="AY354">
        <v>625</v>
      </c>
      <c r="AZ354">
        <v>630.57374018402493</v>
      </c>
      <c r="BA354">
        <v>0.92397121471570454</v>
      </c>
      <c r="BB354">
        <v>627</v>
      </c>
      <c r="BC354">
        <v>678.59256870131048</v>
      </c>
      <c r="BD354">
        <v>1.005983471680024</v>
      </c>
      <c r="BE354">
        <v>1802</v>
      </c>
      <c r="BF354">
        <v>1791.2819153883349</v>
      </c>
      <c r="BG354">
        <v>1.018229110961268</v>
      </c>
      <c r="BH354">
        <v>1807</v>
      </c>
      <c r="BI354">
        <v>1774.6497134560279</v>
      </c>
      <c r="BJ354">
        <v>1.1216406935231811</v>
      </c>
      <c r="BK354">
        <v>270</v>
      </c>
      <c r="BL354">
        <v>240.71879841654459</v>
      </c>
      <c r="BM354">
        <v>1.317246077987529</v>
      </c>
      <c r="BN354">
        <v>306</v>
      </c>
      <c r="BO354">
        <v>232.30283628363711</v>
      </c>
      <c r="BP354">
        <v>0.67267960448675024</v>
      </c>
      <c r="BQ354">
        <v>10</v>
      </c>
      <c r="BR354">
        <v>14.86591823700368</v>
      </c>
      <c r="BS354">
        <v>1.0694850219941689</v>
      </c>
      <c r="BT354">
        <v>15</v>
      </c>
      <c r="BU354">
        <v>14.025441863627879</v>
      </c>
    </row>
    <row r="355" spans="1:73" hidden="1" x14ac:dyDescent="0.45">
      <c r="A355" s="1">
        <v>486</v>
      </c>
      <c r="B355" s="21" t="s">
        <v>486</v>
      </c>
      <c r="C355" s="26" t="s">
        <v>475</v>
      </c>
      <c r="D355">
        <v>0.9905296380525338</v>
      </c>
      <c r="E355">
        <v>369</v>
      </c>
      <c r="F355">
        <v>372.52797475650061</v>
      </c>
      <c r="G355">
        <v>292</v>
      </c>
      <c r="H355">
        <f>(Table1[[#This Row],[xWins]]*3+Table1[[#This Row],[xDraws]])/Table1[[#This Row],[Matches]]</f>
        <v>1.275780735467468</v>
      </c>
      <c r="I355">
        <f>Table1[[#This Row],[Wins]]*3+Table1[[#This Row],[Draws]]</f>
        <v>369</v>
      </c>
      <c r="J355">
        <f>Table1[[#This Row],[xWins]]*3+Table1[[#This Row],[xDraws]]</f>
        <v>372.52797475650061</v>
      </c>
      <c r="K355">
        <v>1.002464317733168</v>
      </c>
      <c r="L355">
        <v>0.94840519659174627</v>
      </c>
      <c r="M355">
        <v>1.0354429205168449</v>
      </c>
      <c r="N355">
        <v>97</v>
      </c>
      <c r="O355">
        <v>78</v>
      </c>
      <c r="P355">
        <v>117</v>
      </c>
      <c r="Q355">
        <v>96.761548799404792</v>
      </c>
      <c r="R355">
        <v>82.243328358286234</v>
      </c>
      <c r="S355">
        <v>112.995122842309</v>
      </c>
      <c r="T355">
        <v>-54</v>
      </c>
      <c r="U355">
        <v>-40.789454093968168</v>
      </c>
      <c r="V355">
        <v>-57.797584876551809</v>
      </c>
      <c r="W355">
        <v>44.587038970519977</v>
      </c>
      <c r="X355">
        <v>0.83846289824316933</v>
      </c>
      <c r="Y355">
        <v>0.88813725833714907</v>
      </c>
      <c r="Z355">
        <f>Table1[[#This Row],[xGoalsF]]/Table1[[#This Row],[Matches]]</f>
        <v>1.2253341947827117</v>
      </c>
      <c r="AA355">
        <f>Table1[[#This Row],[xGoalsA]]/Table1[[#This Row],[Matches]]</f>
        <v>1.3650241060634245</v>
      </c>
      <c r="AB355">
        <v>300</v>
      </c>
      <c r="AC355">
        <v>357.79758487655181</v>
      </c>
      <c r="AD355">
        <v>354</v>
      </c>
      <c r="AE355">
        <v>398.58703897051998</v>
      </c>
      <c r="AF355">
        <f>Table1[[#This Row],[SHGoalsF]]/Table1[[#This Row],[xSHGoalsF]]</f>
        <v>0.82631783167175454</v>
      </c>
      <c r="AG355">
        <v>166</v>
      </c>
      <c r="AH355">
        <v>200.89122325263051</v>
      </c>
      <c r="AI355">
        <f>Table1[[#This Row],[SHGoalsA]]/Table1[[#This Row],[xSHGoalsA]]</f>
        <v>0.92138587877915445</v>
      </c>
      <c r="AJ355">
        <v>-206</v>
      </c>
      <c r="AK355">
        <v>-223.5762504554032</v>
      </c>
      <c r="AL355">
        <f>Table1[[#This Row],[HTGoalsF]]/Table1[[#This Row],[xHTGoalsF]]</f>
        <v>0.85401253724291892</v>
      </c>
      <c r="AM355">
        <v>134</v>
      </c>
      <c r="AN355">
        <v>156.9063616239213</v>
      </c>
      <c r="AO355">
        <f>Table1[[#This Row],[HTGoalsA]]/Table1[[#This Row],[xHTGoalsA]]</f>
        <v>0.84566215177766768</v>
      </c>
      <c r="AP355">
        <v>148</v>
      </c>
      <c r="AQ355">
        <v>175.01078851511679</v>
      </c>
      <c r="AR355">
        <v>1.0776159960862171</v>
      </c>
      <c r="AS355">
        <v>3456</v>
      </c>
      <c r="AT355">
        <v>3207.0793423184241</v>
      </c>
      <c r="AU355">
        <v>0.95482484230785492</v>
      </c>
      <c r="AV355">
        <v>3248</v>
      </c>
      <c r="AW355">
        <v>3401.6710249698122</v>
      </c>
      <c r="AX355">
        <v>0.78513294443984893</v>
      </c>
      <c r="AY355">
        <v>1068</v>
      </c>
      <c r="AZ355">
        <v>1360.2791827337751</v>
      </c>
      <c r="BA355">
        <v>0.77555580988613004</v>
      </c>
      <c r="BB355">
        <v>1132</v>
      </c>
      <c r="BC355">
        <v>1459.5983752171289</v>
      </c>
      <c r="BD355">
        <v>1.059608805257777</v>
      </c>
      <c r="BE355">
        <v>4056</v>
      </c>
      <c r="BF355">
        <v>3827.8277604660639</v>
      </c>
      <c r="BG355">
        <v>0.92125121435182833</v>
      </c>
      <c r="BH355">
        <v>3497</v>
      </c>
      <c r="BI355">
        <v>3795.9244400675339</v>
      </c>
      <c r="BJ355">
        <v>1.0464936057288079</v>
      </c>
      <c r="BK355">
        <v>537</v>
      </c>
      <c r="BL355">
        <v>513.14217025341293</v>
      </c>
      <c r="BM355">
        <v>1.0777405050900291</v>
      </c>
      <c r="BN355">
        <v>539</v>
      </c>
      <c r="BO355">
        <v>500.12038839996501</v>
      </c>
      <c r="BP355">
        <v>0.98962675149461909</v>
      </c>
      <c r="BQ355">
        <v>31</v>
      </c>
      <c r="BR355">
        <v>31.324941401575028</v>
      </c>
      <c r="BS355">
        <v>0.86791426706450947</v>
      </c>
      <c r="BT355">
        <v>26</v>
      </c>
      <c r="BU355">
        <v>29.956875911186621</v>
      </c>
    </row>
    <row r="356" spans="1:73" hidden="1" x14ac:dyDescent="0.45">
      <c r="A356" s="1">
        <v>529</v>
      </c>
      <c r="B356" s="21" t="s">
        <v>400</v>
      </c>
      <c r="C356" t="s">
        <v>520</v>
      </c>
      <c r="D356">
        <v>0.92151446668542991</v>
      </c>
      <c r="E356">
        <v>321</v>
      </c>
      <c r="F356">
        <v>348.3396209227144</v>
      </c>
      <c r="G356">
        <v>276</v>
      </c>
      <c r="H356">
        <f>(Table1[[#This Row],[xWins]]*3+Table1[[#This Row],[xDraws]])/Table1[[#This Row],[Matches]]</f>
        <v>1.2621000758069363</v>
      </c>
      <c r="I356">
        <f>Table1[[#This Row],[Wins]]*3+Table1[[#This Row],[Draws]]</f>
        <v>321</v>
      </c>
      <c r="J356">
        <f>Table1[[#This Row],[xWins]]*3+Table1[[#This Row],[xDraws]]</f>
        <v>348.3396209227144</v>
      </c>
      <c r="K356">
        <v>0.84778297170011352</v>
      </c>
      <c r="L356">
        <v>1.1863299042710591</v>
      </c>
      <c r="M356">
        <v>0.99715816928197221</v>
      </c>
      <c r="N356">
        <v>77</v>
      </c>
      <c r="O356">
        <v>90</v>
      </c>
      <c r="P356">
        <v>109</v>
      </c>
      <c r="Q356">
        <v>90.825131631963501</v>
      </c>
      <c r="R356">
        <v>75.8642260268239</v>
      </c>
      <c r="S356">
        <v>109.3106423412126</v>
      </c>
      <c r="T356">
        <v>-79</v>
      </c>
      <c r="U356">
        <v>-39.199664866445687</v>
      </c>
      <c r="V356">
        <v>-49.930180717312624</v>
      </c>
      <c r="W356">
        <v>10.129845583758311</v>
      </c>
      <c r="X356">
        <v>0.8500280731241131</v>
      </c>
      <c r="Y356">
        <v>0.97277873381032454</v>
      </c>
      <c r="Z356">
        <f>Table1[[#This Row],[xGoalsF]]/Table1[[#This Row],[Matches]]</f>
        <v>1.2062687707149009</v>
      </c>
      <c r="AA356">
        <f>Table1[[#This Row],[xGoalsA]]/Table1[[#This Row],[Matches]]</f>
        <v>1.3482965419701387</v>
      </c>
      <c r="AB356">
        <v>283</v>
      </c>
      <c r="AC356">
        <v>332.93018071731262</v>
      </c>
      <c r="AD356">
        <v>362</v>
      </c>
      <c r="AE356">
        <v>372.12984558375831</v>
      </c>
      <c r="AF356">
        <f>Table1[[#This Row],[SHGoalsF]]/Table1[[#This Row],[xSHGoalsF]]</f>
        <v>0.85111449119448024</v>
      </c>
      <c r="AG356">
        <v>159</v>
      </c>
      <c r="AH356">
        <v>186.81387950151631</v>
      </c>
      <c r="AI356">
        <f>Table1[[#This Row],[SHGoalsA]]/Table1[[#This Row],[xSHGoalsA]]</f>
        <v>0.97120284606882368</v>
      </c>
      <c r="AJ356">
        <v>-203</v>
      </c>
      <c r="AK356">
        <v>-209.01915683391081</v>
      </c>
      <c r="AL356">
        <f>Table1[[#This Row],[HTGoalsF]]/Table1[[#This Row],[xHTGoalsF]]</f>
        <v>0.84863905647917282</v>
      </c>
      <c r="AM356">
        <v>124</v>
      </c>
      <c r="AN356">
        <v>146.11630121579631</v>
      </c>
      <c r="AO356">
        <f>Table1[[#This Row],[HTGoalsA]]/Table1[[#This Row],[xHTGoalsA]]</f>
        <v>0.97479816447742484</v>
      </c>
      <c r="AP356">
        <v>159</v>
      </c>
      <c r="AQ356">
        <v>163.11068874984761</v>
      </c>
      <c r="AR356">
        <v>0.96578907598632702</v>
      </c>
      <c r="AS356">
        <v>2904</v>
      </c>
      <c r="AT356">
        <v>3006.8677231974748</v>
      </c>
      <c r="AU356">
        <v>0.93319639105650964</v>
      </c>
      <c r="AV356">
        <v>2984</v>
      </c>
      <c r="AW356">
        <v>3197.6120231473378</v>
      </c>
      <c r="AX356">
        <v>0.88167943149356409</v>
      </c>
      <c r="AY356">
        <v>1123</v>
      </c>
      <c r="AZ356">
        <v>1273.705566770044</v>
      </c>
      <c r="BA356">
        <v>0.90054119185732318</v>
      </c>
      <c r="BB356">
        <v>1235</v>
      </c>
      <c r="BC356">
        <v>1371.3975675592051</v>
      </c>
      <c r="BD356">
        <v>0.86092150745633356</v>
      </c>
      <c r="BE356">
        <v>3119</v>
      </c>
      <c r="BF356">
        <v>3622.8622156453648</v>
      </c>
      <c r="BG356">
        <v>0.87007704123938046</v>
      </c>
      <c r="BH356">
        <v>3122</v>
      </c>
      <c r="BI356">
        <v>3588.1880017807039</v>
      </c>
      <c r="BJ356">
        <v>0.90484423562042016</v>
      </c>
      <c r="BK356">
        <v>443</v>
      </c>
      <c r="BL356">
        <v>489.58702786701218</v>
      </c>
      <c r="BM356">
        <v>0.88710192513110309</v>
      </c>
      <c r="BN356">
        <v>418</v>
      </c>
      <c r="BO356">
        <v>471.19726398770308</v>
      </c>
      <c r="BP356">
        <v>0.99771222023032591</v>
      </c>
      <c r="BQ356">
        <v>30</v>
      </c>
      <c r="BR356">
        <v>30.068790771224968</v>
      </c>
      <c r="BS356">
        <v>0.60444286274435388</v>
      </c>
      <c r="BT356">
        <v>17</v>
      </c>
      <c r="BU356">
        <v>28.12507359722116</v>
      </c>
    </row>
    <row r="357" spans="1:73" hidden="1" x14ac:dyDescent="0.45">
      <c r="A357" s="1">
        <v>523</v>
      </c>
      <c r="B357" s="21" t="s">
        <v>395</v>
      </c>
      <c r="C357" t="s">
        <v>520</v>
      </c>
      <c r="D357">
        <v>1.008648065603901</v>
      </c>
      <c r="E357">
        <v>117</v>
      </c>
      <c r="F357">
        <v>115.9968516173671</v>
      </c>
      <c r="G357">
        <v>92</v>
      </c>
      <c r="H357">
        <f>(Table1[[#This Row],[xWins]]*3+Table1[[#This Row],[xDraws]])/Table1[[#This Row],[Matches]]</f>
        <v>1.2608353436670334</v>
      </c>
      <c r="I357">
        <f>Table1[[#This Row],[Wins]]*3+Table1[[#This Row],[Draws]]</f>
        <v>117</v>
      </c>
      <c r="J357">
        <f>Table1[[#This Row],[xWins]]*3+Table1[[#This Row],[xDraws]]</f>
        <v>115.99685161736708</v>
      </c>
      <c r="K357">
        <v>1.0864606852331751</v>
      </c>
      <c r="L357">
        <v>0.72360980770250494</v>
      </c>
      <c r="M357">
        <v>1.115620162375063</v>
      </c>
      <c r="N357">
        <v>33</v>
      </c>
      <c r="O357">
        <v>18</v>
      </c>
      <c r="P357">
        <v>41</v>
      </c>
      <c r="Q357">
        <v>30.373855629131739</v>
      </c>
      <c r="R357">
        <v>24.87528472997187</v>
      </c>
      <c r="S357">
        <v>36.750859640896401</v>
      </c>
      <c r="T357">
        <v>-24</v>
      </c>
      <c r="U357">
        <v>-14.251417086238501</v>
      </c>
      <c r="V357">
        <v>-3.6912729038902938</v>
      </c>
      <c r="W357">
        <v>-6.0573100098712018</v>
      </c>
      <c r="X357">
        <v>0.96665253902089188</v>
      </c>
      <c r="Y357">
        <v>1.048480707517581</v>
      </c>
      <c r="Z357">
        <f>Table1[[#This Row],[xGoalsF]]/Table1[[#This Row],[Matches]]</f>
        <v>1.2031660098248944</v>
      </c>
      <c r="AA357">
        <f>Table1[[#This Row],[xGoalsA]]/Table1[[#This Row],[Matches]]</f>
        <v>1.3580727172840086</v>
      </c>
      <c r="AB357">
        <v>107</v>
      </c>
      <c r="AC357">
        <v>110.69127290389029</v>
      </c>
      <c r="AD357">
        <v>131</v>
      </c>
      <c r="AE357">
        <v>124.9426899901288</v>
      </c>
      <c r="AF357">
        <f>Table1[[#This Row],[SHGoalsF]]/Table1[[#This Row],[xSHGoalsF]]</f>
        <v>1.0142311293974979</v>
      </c>
      <c r="AG357">
        <v>63</v>
      </c>
      <c r="AH357">
        <v>62.116018897413483</v>
      </c>
      <c r="AI357">
        <f>Table1[[#This Row],[SHGoalsA]]/Table1[[#This Row],[xSHGoalsA]]</f>
        <v>1.0972516988214362</v>
      </c>
      <c r="AJ357">
        <v>-77</v>
      </c>
      <c r="AK357">
        <v>-70.1753299472729</v>
      </c>
      <c r="AL357">
        <f>Table1[[#This Row],[HTGoalsF]]/Table1[[#This Row],[xHTGoalsF]]</f>
        <v>0.90581101221072835</v>
      </c>
      <c r="AM357">
        <v>44</v>
      </c>
      <c r="AN357">
        <v>48.575254006476811</v>
      </c>
      <c r="AO357">
        <f>Table1[[#This Row],[HTGoalsA]]/Table1[[#This Row],[xHTGoalsA]]</f>
        <v>0.98598873412456933</v>
      </c>
      <c r="AP357">
        <v>54</v>
      </c>
      <c r="AQ357">
        <v>54.767360042855891</v>
      </c>
      <c r="AR357">
        <v>0.92784528290787849</v>
      </c>
      <c r="AS357">
        <v>929</v>
      </c>
      <c r="AT357">
        <v>1001.244514698078</v>
      </c>
      <c r="AU357">
        <v>0.9131286264372257</v>
      </c>
      <c r="AV357">
        <v>975</v>
      </c>
      <c r="AW357">
        <v>1067.7575664276119</v>
      </c>
      <c r="AX357">
        <v>0.91983859138273838</v>
      </c>
      <c r="AY357">
        <v>391</v>
      </c>
      <c r="AZ357">
        <v>425.07457684748039</v>
      </c>
      <c r="BA357">
        <v>0.99101939569062825</v>
      </c>
      <c r="BB357">
        <v>455</v>
      </c>
      <c r="BC357">
        <v>459.12320382278352</v>
      </c>
      <c r="BD357">
        <v>0.944798429624367</v>
      </c>
      <c r="BE357">
        <v>1139</v>
      </c>
      <c r="BF357">
        <v>1205.548151104404</v>
      </c>
      <c r="BG357">
        <v>0.78323972482483206</v>
      </c>
      <c r="BH357">
        <v>935</v>
      </c>
      <c r="BI357">
        <v>1193.7596758248039</v>
      </c>
      <c r="BJ357">
        <v>0.90298604849299802</v>
      </c>
      <c r="BK357">
        <v>147</v>
      </c>
      <c r="BL357">
        <v>162.79321285786159</v>
      </c>
      <c r="BM357">
        <v>0.82454453922428572</v>
      </c>
      <c r="BN357">
        <v>129</v>
      </c>
      <c r="BO357">
        <v>156.45000829350039</v>
      </c>
      <c r="BP357">
        <v>0.60273548525992837</v>
      </c>
      <c r="BQ357">
        <v>6</v>
      </c>
      <c r="BR357">
        <v>9.9546154934158437</v>
      </c>
      <c r="BS357">
        <v>0.64260260144783632</v>
      </c>
      <c r="BT357">
        <v>6</v>
      </c>
      <c r="BU357">
        <v>9.3370303613485355</v>
      </c>
    </row>
    <row r="358" spans="1:73" hidden="1" x14ac:dyDescent="0.45">
      <c r="A358" s="1">
        <v>340</v>
      </c>
      <c r="B358" s="21" t="s">
        <v>384</v>
      </c>
      <c r="C358" s="24" t="s">
        <v>379</v>
      </c>
      <c r="D358">
        <v>1.040175095694404</v>
      </c>
      <c r="E358">
        <v>178</v>
      </c>
      <c r="F358">
        <v>171.12503532991249</v>
      </c>
      <c r="G358">
        <v>136</v>
      </c>
      <c r="H358">
        <f>(Table1[[#This Row],[xWins]]*3+Table1[[#This Row],[xDraws]])/Table1[[#This Row],[Matches]]</f>
        <v>1.2582723186022975</v>
      </c>
      <c r="I358">
        <f>Table1[[#This Row],[Wins]]*3+Table1[[#This Row],[Draws]]</f>
        <v>178</v>
      </c>
      <c r="J358">
        <f>Table1[[#This Row],[xWins]]*3+Table1[[#This Row],[xDraws]]</f>
        <v>171.12503532991246</v>
      </c>
      <c r="K358">
        <v>1.0210456973996109</v>
      </c>
      <c r="L358">
        <v>1.112053938694282</v>
      </c>
      <c r="M358">
        <v>0.90944361833717635</v>
      </c>
      <c r="N358">
        <v>46</v>
      </c>
      <c r="O358">
        <v>40</v>
      </c>
      <c r="P358">
        <v>50</v>
      </c>
      <c r="Q358">
        <v>45.051852348188071</v>
      </c>
      <c r="R358">
        <v>35.969478285348259</v>
      </c>
      <c r="S358">
        <v>54.978669366463677</v>
      </c>
      <c r="T358">
        <v>-18</v>
      </c>
      <c r="U358">
        <v>-20.213129987064551</v>
      </c>
      <c r="V358">
        <v>31.819920786703189</v>
      </c>
      <c r="W358">
        <v>-29.606790799638649</v>
      </c>
      <c r="X358">
        <v>1.1949988070854569</v>
      </c>
      <c r="Y358">
        <v>1.161438860952003</v>
      </c>
      <c r="Z358">
        <f>Table1[[#This Row],[xGoalsF]]/Table1[[#This Row],[Matches]]</f>
        <v>1.1998535236271823</v>
      </c>
      <c r="AA358">
        <f>Table1[[#This Row],[xGoalsA]]/Table1[[#This Row],[Matches]]</f>
        <v>1.3484794794144221</v>
      </c>
      <c r="AB358">
        <v>195</v>
      </c>
      <c r="AC358">
        <v>163.18007921329681</v>
      </c>
      <c r="AD358">
        <v>213</v>
      </c>
      <c r="AE358">
        <v>183.39320920036141</v>
      </c>
      <c r="AF358">
        <f>Table1[[#This Row],[SHGoalsF]]/Table1[[#This Row],[xSHGoalsF]]</f>
        <v>1.1366925023560819</v>
      </c>
      <c r="AG358">
        <v>104</v>
      </c>
      <c r="AH358">
        <v>91.49352158515498</v>
      </c>
      <c r="AI358">
        <f>Table1[[#This Row],[SHGoalsA]]/Table1[[#This Row],[xSHGoalsA]]</f>
        <v>1.1948552305504139</v>
      </c>
      <c r="AJ358">
        <v>-123</v>
      </c>
      <c r="AK358">
        <v>-102.9413412228523</v>
      </c>
      <c r="AL358">
        <f>Table1[[#This Row],[HTGoalsF]]/Table1[[#This Row],[xHTGoalsF]]</f>
        <v>1.2694151178529507</v>
      </c>
      <c r="AM358">
        <v>91</v>
      </c>
      <c r="AN358">
        <v>71.686557628141827</v>
      </c>
      <c r="AO358">
        <f>Table1[[#This Row],[HTGoalsA]]/Table1[[#This Row],[xHTGoalsA]]</f>
        <v>1.1186812968116557</v>
      </c>
      <c r="AP358">
        <v>90</v>
      </c>
      <c r="AQ358">
        <v>80.451867977509096</v>
      </c>
      <c r="AR358">
        <v>1.303352237675433</v>
      </c>
      <c r="AS358">
        <v>1928</v>
      </c>
      <c r="AT358">
        <v>1479.262431342923</v>
      </c>
      <c r="AU358">
        <v>1.1463720550351451</v>
      </c>
      <c r="AV358">
        <v>1806</v>
      </c>
      <c r="AW358">
        <v>1575.4047667749819</v>
      </c>
      <c r="AX358">
        <v>0.99830551753965435</v>
      </c>
      <c r="AY358">
        <v>629</v>
      </c>
      <c r="AZ358">
        <v>630.06763856237535</v>
      </c>
      <c r="BA358">
        <v>1.002740376382063</v>
      </c>
      <c r="BB358">
        <v>681</v>
      </c>
      <c r="BC358">
        <v>679.13890378791962</v>
      </c>
      <c r="BD358">
        <v>1.1834067167138</v>
      </c>
      <c r="BE358">
        <v>2119</v>
      </c>
      <c r="BF358">
        <v>1790.593183283806</v>
      </c>
      <c r="BG358">
        <v>1.0355438456452171</v>
      </c>
      <c r="BH358">
        <v>1837</v>
      </c>
      <c r="BI358">
        <v>1773.947098160213</v>
      </c>
      <c r="BJ358">
        <v>1.3872288171807381</v>
      </c>
      <c r="BK358">
        <v>334</v>
      </c>
      <c r="BL358">
        <v>240.76777807916901</v>
      </c>
      <c r="BM358">
        <v>1.195819350274312</v>
      </c>
      <c r="BN358">
        <v>277</v>
      </c>
      <c r="BO358">
        <v>231.64033926734689</v>
      </c>
      <c r="BP358">
        <v>0.67360364163728847</v>
      </c>
      <c r="BQ358">
        <v>10</v>
      </c>
      <c r="BR358">
        <v>14.845525442370819</v>
      </c>
      <c r="BS358">
        <v>1.142885385381559</v>
      </c>
      <c r="BT358">
        <v>16</v>
      </c>
      <c r="BU358">
        <v>13.999654037625399</v>
      </c>
    </row>
    <row r="359" spans="1:73" hidden="1" x14ac:dyDescent="0.45">
      <c r="A359" s="1">
        <v>360</v>
      </c>
      <c r="B359" s="21" t="s">
        <v>192</v>
      </c>
      <c r="C359" t="s">
        <v>396</v>
      </c>
      <c r="D359">
        <v>0.82967148040189442</v>
      </c>
      <c r="E359">
        <v>48</v>
      </c>
      <c r="F359">
        <v>57.854224393429448</v>
      </c>
      <c r="G359">
        <v>46</v>
      </c>
      <c r="H359">
        <f>(Table1[[#This Row],[xWins]]*3+Table1[[#This Row],[xDraws]])/Table1[[#This Row],[Matches]]</f>
        <v>1.2577005302919446</v>
      </c>
      <c r="I359">
        <f>Table1[[#This Row],[Wins]]*3+Table1[[#This Row],[Draws]]</f>
        <v>48</v>
      </c>
      <c r="J359">
        <f>Table1[[#This Row],[xWins]]*3+Table1[[#This Row],[xDraws]]</f>
        <v>57.854224393429448</v>
      </c>
      <c r="K359">
        <v>0.72857631307199922</v>
      </c>
      <c r="L359">
        <v>1.194228493755976</v>
      </c>
      <c r="M359">
        <v>1.0904143442515231</v>
      </c>
      <c r="N359">
        <v>11</v>
      </c>
      <c r="O359">
        <v>15</v>
      </c>
      <c r="P359">
        <v>20</v>
      </c>
      <c r="Q359">
        <v>15.097937995841709</v>
      </c>
      <c r="R359">
        <v>12.560410405904319</v>
      </c>
      <c r="S359">
        <v>18.341651598253971</v>
      </c>
      <c r="T359">
        <v>-18</v>
      </c>
      <c r="U359">
        <v>-6.5311557077810178</v>
      </c>
      <c r="V359">
        <v>-13.23778626927689</v>
      </c>
      <c r="W359">
        <v>1.768941977057906</v>
      </c>
      <c r="X359">
        <v>0.7603490805235309</v>
      </c>
      <c r="Y359">
        <v>0.97136195116123369</v>
      </c>
      <c r="Z359">
        <f>Table1[[#This Row],[xGoalsF]]/Table1[[#This Row],[Matches]]</f>
        <v>1.2008214406364541</v>
      </c>
      <c r="AA359">
        <f>Table1[[#This Row],[xGoalsA]]/Table1[[#This Row],[Matches]]</f>
        <v>1.3428030864577807</v>
      </c>
      <c r="AB359">
        <v>42</v>
      </c>
      <c r="AC359">
        <v>55.237786269276889</v>
      </c>
      <c r="AD359">
        <v>60</v>
      </c>
      <c r="AE359">
        <v>61.768941977057906</v>
      </c>
      <c r="AF359">
        <f>Table1[[#This Row],[SHGoalsF]]/Table1[[#This Row],[xSHGoalsF]]</f>
        <v>0.64473862151690042</v>
      </c>
      <c r="AG359">
        <v>20</v>
      </c>
      <c r="AH359">
        <v>31.020322550160341</v>
      </c>
      <c r="AI359">
        <f>Table1[[#This Row],[SHGoalsA]]/Table1[[#This Row],[xSHGoalsA]]</f>
        <v>1.2120032005825572</v>
      </c>
      <c r="AJ359">
        <v>-42</v>
      </c>
      <c r="AK359">
        <v>-34.65337383582191</v>
      </c>
      <c r="AL359">
        <f>Table1[[#This Row],[HTGoalsF]]/Table1[[#This Row],[xHTGoalsF]]</f>
        <v>0.90843534464072917</v>
      </c>
      <c r="AM359">
        <v>22</v>
      </c>
      <c r="AN359">
        <v>24.217463719116552</v>
      </c>
      <c r="AO359">
        <f>Table1[[#This Row],[HTGoalsA]]/Table1[[#This Row],[xHTGoalsA]]</f>
        <v>0.663825294245873</v>
      </c>
      <c r="AP359">
        <v>18</v>
      </c>
      <c r="AQ359">
        <v>27.11556814123599</v>
      </c>
      <c r="AR359">
        <v>0.69942823597267001</v>
      </c>
      <c r="AS359">
        <v>350</v>
      </c>
      <c r="AT359">
        <v>500.40873673518121</v>
      </c>
      <c r="AU359">
        <v>0.6890191554558619</v>
      </c>
      <c r="AV359">
        <v>366</v>
      </c>
      <c r="AW359">
        <v>531.18987636541215</v>
      </c>
      <c r="AX359">
        <v>0.76648354136257812</v>
      </c>
      <c r="AY359">
        <v>163</v>
      </c>
      <c r="AZ359">
        <v>212.65949130523379</v>
      </c>
      <c r="BA359">
        <v>0.85106568384232706</v>
      </c>
      <c r="BB359">
        <v>195</v>
      </c>
      <c r="BC359">
        <v>229.12450084889889</v>
      </c>
      <c r="BD359">
        <v>0.75912243115742217</v>
      </c>
      <c r="BE359">
        <v>461</v>
      </c>
      <c r="BF359">
        <v>607.2801712592269</v>
      </c>
      <c r="BG359">
        <v>0.81842174685905134</v>
      </c>
      <c r="BH359">
        <v>492</v>
      </c>
      <c r="BI359">
        <v>601.15704633729911</v>
      </c>
      <c r="BJ359">
        <v>0.78676446214322038</v>
      </c>
      <c r="BK359">
        <v>64</v>
      </c>
      <c r="BL359">
        <v>81.345819593399</v>
      </c>
      <c r="BM359">
        <v>0.71484178630348594</v>
      </c>
      <c r="BN359">
        <v>56</v>
      </c>
      <c r="BO359">
        <v>78.339013013748485</v>
      </c>
      <c r="BP359">
        <v>0.99918341718485315</v>
      </c>
      <c r="BQ359">
        <v>5</v>
      </c>
      <c r="BR359">
        <v>5.0040862508379469</v>
      </c>
      <c r="BS359">
        <v>1.2709436416032709</v>
      </c>
      <c r="BT359">
        <v>6</v>
      </c>
      <c r="BU359">
        <v>4.7209017013776577</v>
      </c>
    </row>
    <row r="360" spans="1:73" hidden="1" x14ac:dyDescent="0.45">
      <c r="A360" s="1">
        <v>611</v>
      </c>
      <c r="B360" s="21" t="s">
        <v>528</v>
      </c>
      <c r="C360" s="24" t="s">
        <v>530</v>
      </c>
      <c r="D360">
        <v>1.0428947538920079</v>
      </c>
      <c r="E360">
        <v>421</v>
      </c>
      <c r="F360">
        <v>403.68407111921732</v>
      </c>
      <c r="G360">
        <v>322</v>
      </c>
      <c r="H360">
        <f>(Table1[[#This Row],[xWins]]*3+Table1[[#This Row],[xDraws]])/Table1[[#This Row],[Matches]]</f>
        <v>1.253677239500675</v>
      </c>
      <c r="I360">
        <f>Table1[[#This Row],[Wins]]*3+Table1[[#This Row],[Draws]]</f>
        <v>421</v>
      </c>
      <c r="J360">
        <f>Table1[[#This Row],[xWins]]*3+Table1[[#This Row],[xDraws]]</f>
        <v>403.68407111921732</v>
      </c>
      <c r="K360">
        <v>1.037008053320966</v>
      </c>
      <c r="L360">
        <v>1.0639040833520661</v>
      </c>
      <c r="M360">
        <v>0.9258100199374697</v>
      </c>
      <c r="N360">
        <v>109</v>
      </c>
      <c r="O360">
        <v>94</v>
      </c>
      <c r="P360">
        <v>119</v>
      </c>
      <c r="Q360">
        <v>105.11008053499</v>
      </c>
      <c r="R360">
        <v>88.353829514247295</v>
      </c>
      <c r="S360">
        <v>128.53608995076269</v>
      </c>
      <c r="T360">
        <v>-41</v>
      </c>
      <c r="U360">
        <v>-51.118316529505478</v>
      </c>
      <c r="V360">
        <v>-14.97126463023176</v>
      </c>
      <c r="W360">
        <v>25.089581159737239</v>
      </c>
      <c r="X360">
        <v>0.96151061532922255</v>
      </c>
      <c r="Y360">
        <v>0.94298983153925064</v>
      </c>
      <c r="Z360">
        <f>Table1[[#This Row],[xGoalsF]]/Table1[[#This Row],[Matches]]</f>
        <v>1.2079852938827076</v>
      </c>
      <c r="AA360">
        <f>Table1[[#This Row],[xGoalsA]]/Table1[[#This Row],[Matches]]</f>
        <v>1.3667378296886248</v>
      </c>
      <c r="AB360">
        <v>374</v>
      </c>
      <c r="AC360">
        <v>388.97126463023181</v>
      </c>
      <c r="AD360">
        <v>415</v>
      </c>
      <c r="AE360">
        <v>440.08958115973718</v>
      </c>
      <c r="AF360">
        <f>Table1[[#This Row],[SHGoalsF]]/Table1[[#This Row],[xSHGoalsF]]</f>
        <v>0.979985846504842</v>
      </c>
      <c r="AG360">
        <v>214</v>
      </c>
      <c r="AH360">
        <v>218.37050072022919</v>
      </c>
      <c r="AI360">
        <f>Table1[[#This Row],[SHGoalsA]]/Table1[[#This Row],[xSHGoalsA]]</f>
        <v>0.95477686657416572</v>
      </c>
      <c r="AJ360">
        <v>-236</v>
      </c>
      <c r="AK360">
        <v>-247.17817142636841</v>
      </c>
      <c r="AL360">
        <f>Table1[[#This Row],[HTGoalsF]]/Table1[[#This Row],[xHTGoalsF]]</f>
        <v>0.93786215450011257</v>
      </c>
      <c r="AM360">
        <v>160</v>
      </c>
      <c r="AN360">
        <v>170.60076391000251</v>
      </c>
      <c r="AO360">
        <f>Table1[[#This Row],[HTGoalsA]]/Table1[[#This Row],[xHTGoalsA]]</f>
        <v>0.92788705575996533</v>
      </c>
      <c r="AP360">
        <v>179</v>
      </c>
      <c r="AQ360">
        <v>192.91140973336891</v>
      </c>
      <c r="AR360">
        <v>1.0590320902557999</v>
      </c>
      <c r="AS360">
        <v>3717</v>
      </c>
      <c r="AT360">
        <v>3509.8086584913508</v>
      </c>
      <c r="AU360">
        <v>1.116749788893153</v>
      </c>
      <c r="AV360">
        <v>4195</v>
      </c>
      <c r="AW360">
        <v>3756.436796963982</v>
      </c>
      <c r="AX360">
        <v>0.88719428400144984</v>
      </c>
      <c r="AY360">
        <v>1319</v>
      </c>
      <c r="AZ360">
        <v>1486.7093079669171</v>
      </c>
      <c r="BA360">
        <v>0.85892482816330462</v>
      </c>
      <c r="BB360">
        <v>1385</v>
      </c>
      <c r="BC360">
        <v>1612.4810397687961</v>
      </c>
      <c r="BD360">
        <v>0.8919283821027324</v>
      </c>
      <c r="BE360">
        <v>3773</v>
      </c>
      <c r="BF360">
        <v>4230.1602636582829</v>
      </c>
      <c r="BG360">
        <v>0.83327779931247425</v>
      </c>
      <c r="BH360">
        <v>3489</v>
      </c>
      <c r="BI360">
        <v>4187.0790304010552</v>
      </c>
      <c r="BJ360">
        <v>0.84551978216622969</v>
      </c>
      <c r="BK360">
        <v>483</v>
      </c>
      <c r="BL360">
        <v>571.24624424818239</v>
      </c>
      <c r="BM360">
        <v>0.78667874632932899</v>
      </c>
      <c r="BN360">
        <v>432</v>
      </c>
      <c r="BO360">
        <v>549.14410998864196</v>
      </c>
      <c r="BP360">
        <v>0.37148019295026691</v>
      </c>
      <c r="BQ360">
        <v>13</v>
      </c>
      <c r="BR360">
        <v>34.995136340258163</v>
      </c>
      <c r="BS360">
        <v>0.33600029140120402</v>
      </c>
      <c r="BT360">
        <v>11</v>
      </c>
      <c r="BU360">
        <v>32.738066845499723</v>
      </c>
    </row>
    <row r="361" spans="1:73" hidden="1" x14ac:dyDescent="0.45">
      <c r="A361" s="1">
        <v>326</v>
      </c>
      <c r="B361" s="21" t="s">
        <v>376</v>
      </c>
      <c r="C361" s="24" t="s">
        <v>357</v>
      </c>
      <c r="D361">
        <v>0.83625146654181781</v>
      </c>
      <c r="E361">
        <v>44</v>
      </c>
      <c r="F361">
        <v>52.615752271209587</v>
      </c>
      <c r="G361">
        <v>42</v>
      </c>
      <c r="H361">
        <f>(Table1[[#This Row],[xWins]]*3+Table1[[#This Row],[xDraws]])/Table1[[#This Row],[Matches]]</f>
        <v>1.2527560064573708</v>
      </c>
      <c r="I361">
        <f>Table1[[#This Row],[Wins]]*3+Table1[[#This Row],[Draws]]</f>
        <v>44</v>
      </c>
      <c r="J361">
        <f>Table1[[#This Row],[xWins]]*3+Table1[[#This Row],[xDraws]]</f>
        <v>52.615752271209573</v>
      </c>
      <c r="K361">
        <v>0.73955982288267275</v>
      </c>
      <c r="L361">
        <v>1.161721365170483</v>
      </c>
      <c r="M361">
        <v>1.095732911114236</v>
      </c>
      <c r="N361">
        <v>10</v>
      </c>
      <c r="O361">
        <v>14</v>
      </c>
      <c r="P361">
        <v>18</v>
      </c>
      <c r="Q361">
        <v>13.521556594329009</v>
      </c>
      <c r="R361">
        <v>12.05108248822255</v>
      </c>
      <c r="S361">
        <v>16.427360917448429</v>
      </c>
      <c r="T361">
        <v>-8</v>
      </c>
      <c r="U361">
        <v>-5.6480524546917934</v>
      </c>
      <c r="V361">
        <v>-4.832063634068632</v>
      </c>
      <c r="W361">
        <v>2.480116088760425</v>
      </c>
      <c r="X361">
        <v>0.90494063611397257</v>
      </c>
      <c r="Y361">
        <v>0.95608868641730771</v>
      </c>
      <c r="Z361">
        <f>Table1[[#This Row],[xGoalsF]]/Table1[[#This Row],[Matches]]</f>
        <v>1.2102872293825864</v>
      </c>
      <c r="AA361">
        <f>Table1[[#This Row],[xGoalsA]]/Table1[[#This Row],[Matches]]</f>
        <v>1.3447646687800103</v>
      </c>
      <c r="AB361">
        <v>46</v>
      </c>
      <c r="AC361">
        <v>50.832063634068632</v>
      </c>
      <c r="AD361">
        <v>54</v>
      </c>
      <c r="AE361">
        <v>56.480116088760433</v>
      </c>
      <c r="AF361">
        <f>Table1[[#This Row],[SHGoalsF]]/Table1[[#This Row],[xSHGoalsF]]</f>
        <v>0.73929812769532988</v>
      </c>
      <c r="AG361">
        <v>21</v>
      </c>
      <c r="AH361">
        <v>28.405320145290901</v>
      </c>
      <c r="AI361">
        <f>Table1[[#This Row],[SHGoalsA]]/Table1[[#This Row],[xSHGoalsA]]</f>
        <v>1.1996056523097558</v>
      </c>
      <c r="AJ361">
        <v>-38</v>
      </c>
      <c r="AK361">
        <v>-31.677076484954611</v>
      </c>
      <c r="AL361">
        <f>Table1[[#This Row],[HTGoalsF]]/Table1[[#This Row],[xHTGoalsF]]</f>
        <v>1.1147405334399048</v>
      </c>
      <c r="AM361">
        <v>25</v>
      </c>
      <c r="AN361">
        <v>22.426743488777731</v>
      </c>
      <c r="AO361">
        <f>Table1[[#This Row],[HTGoalsA]]/Table1[[#This Row],[xHTGoalsA]]</f>
        <v>0.64508222603268917</v>
      </c>
      <c r="AP361">
        <v>16</v>
      </c>
      <c r="AQ361">
        <v>24.803039603805811</v>
      </c>
      <c r="AR361">
        <v>1.094266693370306</v>
      </c>
      <c r="AS361">
        <v>502</v>
      </c>
      <c r="AT361">
        <v>458.75471038404402</v>
      </c>
      <c r="AU361">
        <v>1.0851249819929889</v>
      </c>
      <c r="AV361">
        <v>527</v>
      </c>
      <c r="AW361">
        <v>485.65834235249849</v>
      </c>
      <c r="AX361">
        <v>0.89707559931242087</v>
      </c>
      <c r="AY361">
        <v>176</v>
      </c>
      <c r="AZ361">
        <v>196.19305233014731</v>
      </c>
      <c r="BA361">
        <v>0.81517970483753788</v>
      </c>
      <c r="BB361">
        <v>171</v>
      </c>
      <c r="BC361">
        <v>209.76969738725231</v>
      </c>
      <c r="BD361">
        <v>0.94280826316070365</v>
      </c>
      <c r="BE361">
        <v>521</v>
      </c>
      <c r="BF361">
        <v>552.60440574988309</v>
      </c>
      <c r="BG361">
        <v>1.214142479962246</v>
      </c>
      <c r="BH361">
        <v>665</v>
      </c>
      <c r="BI361">
        <v>547.71166561990185</v>
      </c>
      <c r="BJ361">
        <v>1.2797880763283891</v>
      </c>
      <c r="BK361">
        <v>95</v>
      </c>
      <c r="BL361">
        <v>74.231040089502557</v>
      </c>
      <c r="BM361">
        <v>1.650979439781636</v>
      </c>
      <c r="BN361">
        <v>118</v>
      </c>
      <c r="BO361">
        <v>71.472725314863453</v>
      </c>
      <c r="BP361">
        <v>0.2180036352024223</v>
      </c>
      <c r="BQ361">
        <v>1</v>
      </c>
      <c r="BR361">
        <v>4.5870794726494939</v>
      </c>
      <c r="BS361">
        <v>0.68846437625752199</v>
      </c>
      <c r="BT361">
        <v>3</v>
      </c>
      <c r="BU361">
        <v>4.3575239379965272</v>
      </c>
    </row>
    <row r="362" spans="1:73" hidden="1" x14ac:dyDescent="0.45">
      <c r="A362" s="1">
        <v>509</v>
      </c>
      <c r="B362" s="21" t="s">
        <v>506</v>
      </c>
      <c r="C362" s="24" t="s">
        <v>495</v>
      </c>
      <c r="D362">
        <v>1.0125132873936471</v>
      </c>
      <c r="E362">
        <v>180</v>
      </c>
      <c r="F362">
        <v>177.7754447680835</v>
      </c>
      <c r="G362">
        <v>142</v>
      </c>
      <c r="H362">
        <f>(Table1[[#This Row],[xWins]]*3+Table1[[#This Row],[xDraws]])/Table1[[#This Row],[Matches]]</f>
        <v>1.2519397518879121</v>
      </c>
      <c r="I362">
        <f>Table1[[#This Row],[Wins]]*3+Table1[[#This Row],[Draws]]</f>
        <v>180</v>
      </c>
      <c r="J362">
        <f>Table1[[#This Row],[xWins]]*3+Table1[[#This Row],[xDraws]]</f>
        <v>177.7754447680835</v>
      </c>
      <c r="K362">
        <v>1.0196540078971279</v>
      </c>
      <c r="L362">
        <v>0.9849232935252914</v>
      </c>
      <c r="M362">
        <v>0.99359067925535738</v>
      </c>
      <c r="N362">
        <v>48</v>
      </c>
      <c r="O362">
        <v>36</v>
      </c>
      <c r="P362">
        <v>58</v>
      </c>
      <c r="Q362">
        <v>47.07479167270894</v>
      </c>
      <c r="R362">
        <v>36.551069749956703</v>
      </c>
      <c r="S362">
        <v>58.37413857733435</v>
      </c>
      <c r="T362">
        <v>-11</v>
      </c>
      <c r="U362">
        <v>-25.519219890622281</v>
      </c>
      <c r="V362">
        <v>16.715335422239409</v>
      </c>
      <c r="W362">
        <v>-2.1961155316171239</v>
      </c>
      <c r="X362">
        <v>1.0970216093417591</v>
      </c>
      <c r="Y362">
        <v>1.011102489405197</v>
      </c>
      <c r="Z362">
        <f>Table1[[#This Row],[xGoalsF]]/Table1[[#This Row],[Matches]]</f>
        <v>1.2132722857588774</v>
      </c>
      <c r="AA362">
        <f>Table1[[#This Row],[xGoalsA]]/Table1[[#This Row],[Matches]]</f>
        <v>1.3929851018900206</v>
      </c>
      <c r="AB362">
        <v>189</v>
      </c>
      <c r="AC362">
        <v>172.28466457776059</v>
      </c>
      <c r="AD362">
        <v>200</v>
      </c>
      <c r="AE362">
        <v>197.8038844683829</v>
      </c>
      <c r="AF362">
        <f>Table1[[#This Row],[SHGoalsF]]/Table1[[#This Row],[xSHGoalsF]]</f>
        <v>1.0244045349860191</v>
      </c>
      <c r="AG362">
        <v>99</v>
      </c>
      <c r="AH362">
        <v>96.641508914592151</v>
      </c>
      <c r="AI362">
        <f>Table1[[#This Row],[SHGoalsA]]/Table1[[#This Row],[xSHGoalsA]]</f>
        <v>1.043272783123568</v>
      </c>
      <c r="AJ362">
        <v>-116</v>
      </c>
      <c r="AK362">
        <v>-111.18856149270469</v>
      </c>
      <c r="AL362">
        <f>Table1[[#This Row],[HTGoalsF]]/Table1[[#This Row],[xHTGoalsF]]</f>
        <v>1.1897970042492829</v>
      </c>
      <c r="AM362">
        <v>90</v>
      </c>
      <c r="AN362">
        <v>75.643155663168443</v>
      </c>
      <c r="AO362">
        <f>Table1[[#This Row],[HTGoalsA]]/Table1[[#This Row],[xHTGoalsA]]</f>
        <v>0.96980530827769795</v>
      </c>
      <c r="AP362">
        <v>84</v>
      </c>
      <c r="AQ362">
        <v>86.615322975678225</v>
      </c>
      <c r="AR362">
        <v>0.90268033219302735</v>
      </c>
      <c r="AS362">
        <v>1400</v>
      </c>
      <c r="AT362">
        <v>1550.9366384429291</v>
      </c>
      <c r="AU362">
        <v>0.96634148077804749</v>
      </c>
      <c r="AV362">
        <v>1619</v>
      </c>
      <c r="AW362">
        <v>1675.391186453536</v>
      </c>
      <c r="AX362">
        <v>0.83589786699861091</v>
      </c>
      <c r="AY362">
        <v>549</v>
      </c>
      <c r="AZ362">
        <v>656.77880238078455</v>
      </c>
      <c r="BA362">
        <v>0.84995354863650241</v>
      </c>
      <c r="BB362">
        <v>612</v>
      </c>
      <c r="BC362">
        <v>720.03934918769608</v>
      </c>
      <c r="BD362">
        <v>1.0031618441782679</v>
      </c>
      <c r="BE362">
        <v>1872</v>
      </c>
      <c r="BF362">
        <v>1866.0996835794069</v>
      </c>
      <c r="BG362">
        <v>1.0368518524414141</v>
      </c>
      <c r="BH362">
        <v>1911</v>
      </c>
      <c r="BI362">
        <v>1843.079120223666</v>
      </c>
      <c r="BJ362">
        <v>1.230527218186936</v>
      </c>
      <c r="BK362">
        <v>309</v>
      </c>
      <c r="BL362">
        <v>251.11187744004721</v>
      </c>
      <c r="BM362">
        <v>1.3118734453136891</v>
      </c>
      <c r="BN362">
        <v>317</v>
      </c>
      <c r="BO362">
        <v>241.6391620185592</v>
      </c>
      <c r="BP362">
        <v>1.1840518826238451</v>
      </c>
      <c r="BQ362">
        <v>18</v>
      </c>
      <c r="BR362">
        <v>15.202036552749879</v>
      </c>
      <c r="BS362">
        <v>1.3931644029979571</v>
      </c>
      <c r="BT362">
        <v>20</v>
      </c>
      <c r="BU362">
        <v>14.355807510557909</v>
      </c>
    </row>
    <row r="363" spans="1:73" hidden="1" x14ac:dyDescent="0.45">
      <c r="A363" s="1">
        <v>230</v>
      </c>
      <c r="B363" s="21" t="s">
        <v>302</v>
      </c>
      <c r="C363" s="23" t="s">
        <v>292</v>
      </c>
      <c r="D363">
        <v>1.0552706378196359</v>
      </c>
      <c r="E363">
        <v>377</v>
      </c>
      <c r="F363">
        <v>357.25432556234529</v>
      </c>
      <c r="G363">
        <v>302</v>
      </c>
      <c r="H363">
        <f>(Table1[[#This Row],[xWins]]*3+Table1[[#This Row],[xDraws]])/Table1[[#This Row],[Matches]]</f>
        <v>1.1829613429216732</v>
      </c>
      <c r="I363">
        <f>Table1[[#This Row],[Wins]]*3+Table1[[#This Row],[Draws]]</f>
        <v>377</v>
      </c>
      <c r="J363">
        <f>Table1[[#This Row],[xWins]]*3+Table1[[#This Row],[xDraws]]</f>
        <v>357.25432556234529</v>
      </c>
      <c r="K363">
        <v>1.076448888426238</v>
      </c>
      <c r="L363">
        <v>0.97659805081576667</v>
      </c>
      <c r="M363">
        <v>0.95921645437775538</v>
      </c>
      <c r="N363">
        <v>101</v>
      </c>
      <c r="O363">
        <v>74</v>
      </c>
      <c r="P363">
        <v>127</v>
      </c>
      <c r="Q363">
        <v>93.827028004702939</v>
      </c>
      <c r="R363">
        <v>75.77324154823647</v>
      </c>
      <c r="S363">
        <v>132.39973044706059</v>
      </c>
      <c r="T363">
        <v>-68</v>
      </c>
      <c r="U363">
        <v>-90.18042290793403</v>
      </c>
      <c r="V363">
        <v>42.164383780687899</v>
      </c>
      <c r="W363">
        <v>-19.983960872753869</v>
      </c>
      <c r="X363">
        <v>1.1198411469360889</v>
      </c>
      <c r="Y363">
        <v>1.045210940562727</v>
      </c>
      <c r="Z363">
        <f>Table1[[#This Row],[xGoalsF]]/Table1[[#This Row],[Matches]]</f>
        <v>1.1650185967526892</v>
      </c>
      <c r="AA363">
        <f>Table1[[#This Row],[xGoalsA]]/Table1[[#This Row],[Matches]]</f>
        <v>1.4636292686332653</v>
      </c>
      <c r="AB363">
        <v>394</v>
      </c>
      <c r="AC363">
        <v>351.8356162193121</v>
      </c>
      <c r="AD363">
        <v>462</v>
      </c>
      <c r="AE363">
        <v>442.01603912724607</v>
      </c>
      <c r="AF363">
        <f>Table1[[#This Row],[SHGoalsF]]/Table1[[#This Row],[xSHGoalsF]]</f>
        <v>1.0425854701456176</v>
      </c>
      <c r="AG363">
        <v>206</v>
      </c>
      <c r="AH363">
        <v>197.58571925161019</v>
      </c>
      <c r="AI363">
        <f>Table1[[#This Row],[SHGoalsA]]/Table1[[#This Row],[xSHGoalsA]]</f>
        <v>1.038432364544418</v>
      </c>
      <c r="AJ363">
        <v>-258</v>
      </c>
      <c r="AK363">
        <v>-248.45142429010289</v>
      </c>
      <c r="AL363">
        <f>Table1[[#This Row],[HTGoalsF]]/Table1[[#This Row],[xHTGoalsF]]</f>
        <v>1.2188014624046393</v>
      </c>
      <c r="AM363">
        <v>188</v>
      </c>
      <c r="AN363">
        <v>154.24989696770189</v>
      </c>
      <c r="AO363">
        <f>Table1[[#This Row],[HTGoalsA]]/Table1[[#This Row],[xHTGoalsA]]</f>
        <v>1.0539116365438828</v>
      </c>
      <c r="AP363">
        <v>204</v>
      </c>
      <c r="AQ363">
        <v>193.5646148371433</v>
      </c>
      <c r="AR363">
        <v>1.165513035742457</v>
      </c>
      <c r="AS363">
        <v>3756</v>
      </c>
      <c r="AT363">
        <v>3222.6151787374451</v>
      </c>
      <c r="AU363">
        <v>1.127270675673598</v>
      </c>
      <c r="AV363">
        <v>4124</v>
      </c>
      <c r="AW363">
        <v>3658.3937549299899</v>
      </c>
      <c r="AX363">
        <v>0.96134441125780068</v>
      </c>
      <c r="AY363">
        <v>1303</v>
      </c>
      <c r="AZ363">
        <v>1355.3935350757231</v>
      </c>
      <c r="BA363">
        <v>0.94097456272426505</v>
      </c>
      <c r="BB363">
        <v>1484</v>
      </c>
      <c r="BC363">
        <v>1577.088328194116</v>
      </c>
      <c r="BD363">
        <v>1.0899585436674259</v>
      </c>
      <c r="BE363">
        <v>4327</v>
      </c>
      <c r="BF363">
        <v>3969.8757582474432</v>
      </c>
      <c r="BG363">
        <v>1.06438653623219</v>
      </c>
      <c r="BH363">
        <v>4142</v>
      </c>
      <c r="BI363">
        <v>3891.4434361996159</v>
      </c>
      <c r="BJ363">
        <v>1.0097338796359681</v>
      </c>
      <c r="BK363">
        <v>546</v>
      </c>
      <c r="BL363">
        <v>540.73653564723941</v>
      </c>
      <c r="BM363">
        <v>1.150345536104334</v>
      </c>
      <c r="BN363">
        <v>583</v>
      </c>
      <c r="BO363">
        <v>506.80424420504141</v>
      </c>
      <c r="BP363">
        <v>0.76427883806961816</v>
      </c>
      <c r="BQ363">
        <v>25</v>
      </c>
      <c r="BR363">
        <v>32.710574668198191</v>
      </c>
      <c r="BS363">
        <v>0.91155527392978197</v>
      </c>
      <c r="BT363">
        <v>27</v>
      </c>
      <c r="BU363">
        <v>29.619706859465591</v>
      </c>
    </row>
    <row r="364" spans="1:73" hidden="1" x14ac:dyDescent="0.45">
      <c r="A364" s="1">
        <v>439</v>
      </c>
      <c r="B364" s="21" t="s">
        <v>144</v>
      </c>
      <c r="C364" s="24" t="s">
        <v>456</v>
      </c>
      <c r="D364">
        <v>0.9453438055120027</v>
      </c>
      <c r="E364">
        <v>85</v>
      </c>
      <c r="F364">
        <v>89.914377715696347</v>
      </c>
      <c r="G364">
        <v>72</v>
      </c>
      <c r="H364">
        <f>(Table1[[#This Row],[xWins]]*3+Table1[[#This Row],[xDraws]])/Table1[[#This Row],[Matches]]</f>
        <v>1.2488108016068935</v>
      </c>
      <c r="I364">
        <f>Table1[[#This Row],[Wins]]*3+Table1[[#This Row],[Draws]]</f>
        <v>85</v>
      </c>
      <c r="J364">
        <f>Table1[[#This Row],[xWins]]*3+Table1[[#This Row],[xDraws]]</f>
        <v>89.914377715696332</v>
      </c>
      <c r="K364">
        <v>0.8831662310320425</v>
      </c>
      <c r="L364">
        <v>1.184060700588025</v>
      </c>
      <c r="M364">
        <v>0.97834852601992683</v>
      </c>
      <c r="N364">
        <v>21</v>
      </c>
      <c r="O364">
        <v>22</v>
      </c>
      <c r="P364">
        <v>29</v>
      </c>
      <c r="Q364">
        <v>23.778083063094481</v>
      </c>
      <c r="R364">
        <v>18.580128526412899</v>
      </c>
      <c r="S364">
        <v>29.641788410492619</v>
      </c>
      <c r="T364">
        <v>-16</v>
      </c>
      <c r="U364">
        <v>-12.17721230783377</v>
      </c>
      <c r="V364">
        <v>-5.5144101402189278</v>
      </c>
      <c r="W364">
        <v>1.691622448052698</v>
      </c>
      <c r="X364">
        <v>0.93698854701318868</v>
      </c>
      <c r="Y364">
        <v>0.98303144831518652</v>
      </c>
      <c r="Z364">
        <f>Table1[[#This Row],[xGoalsF]]/Table1[[#This Row],[Matches]]</f>
        <v>1.2154779186141518</v>
      </c>
      <c r="AA364">
        <f>Table1[[#This Row],[xGoalsA]]/Table1[[#This Row],[Matches]]</f>
        <v>1.3846058673340653</v>
      </c>
      <c r="AB364">
        <v>82</v>
      </c>
      <c r="AC364">
        <v>87.514410140218928</v>
      </c>
      <c r="AD364">
        <v>98</v>
      </c>
      <c r="AE364">
        <v>99.691622448052698</v>
      </c>
      <c r="AF364">
        <f>Table1[[#This Row],[SHGoalsF]]/Table1[[#This Row],[xSHGoalsF]]</f>
        <v>0.95547501442469129</v>
      </c>
      <c r="AG364">
        <v>47</v>
      </c>
      <c r="AH364">
        <v>49.190192616705467</v>
      </c>
      <c r="AI364">
        <f>Table1[[#This Row],[SHGoalsA]]/Table1[[#This Row],[xSHGoalsA]]</f>
        <v>0.94591825847877242</v>
      </c>
      <c r="AJ364">
        <v>-53</v>
      </c>
      <c r="AK364">
        <v>-56.030211410904258</v>
      </c>
      <c r="AL364">
        <f>Table1[[#This Row],[HTGoalsF]]/Table1[[#This Row],[xHTGoalsF]]</f>
        <v>0.91326065505515097</v>
      </c>
      <c r="AM364">
        <v>35</v>
      </c>
      <c r="AN364">
        <v>38.324217523513461</v>
      </c>
      <c r="AO364">
        <f>Table1[[#This Row],[HTGoalsA]]/Table1[[#This Row],[xHTGoalsA]]</f>
        <v>1.0306583990543194</v>
      </c>
      <c r="AP364">
        <v>45</v>
      </c>
      <c r="AQ364">
        <v>43.66141103714844</v>
      </c>
      <c r="AR364">
        <v>0.82944686694012848</v>
      </c>
      <c r="AS364">
        <v>654</v>
      </c>
      <c r="AT364">
        <v>788.47726848693651</v>
      </c>
      <c r="AU364">
        <v>0.88703909463909725</v>
      </c>
      <c r="AV364">
        <v>750</v>
      </c>
      <c r="AW364">
        <v>845.50952098131222</v>
      </c>
      <c r="AX364">
        <v>0.79284664857118781</v>
      </c>
      <c r="AY364">
        <v>264</v>
      </c>
      <c r="AZ364">
        <v>332.97738027367859</v>
      </c>
      <c r="BA364">
        <v>0.83878619714100056</v>
      </c>
      <c r="BB364">
        <v>304</v>
      </c>
      <c r="BC364">
        <v>362.42847228075863</v>
      </c>
      <c r="BD364">
        <v>0.83494075718805472</v>
      </c>
      <c r="BE364">
        <v>791</v>
      </c>
      <c r="BF364">
        <v>947.37260481086105</v>
      </c>
      <c r="BG364">
        <v>0.80866329683398319</v>
      </c>
      <c r="BH364">
        <v>758</v>
      </c>
      <c r="BI364">
        <v>937.34933063941912</v>
      </c>
      <c r="BJ364">
        <v>0.90133951705181969</v>
      </c>
      <c r="BK364">
        <v>116</v>
      </c>
      <c r="BL364">
        <v>128.69734190665801</v>
      </c>
      <c r="BM364">
        <v>1.0593111471145109</v>
      </c>
      <c r="BN364">
        <v>130</v>
      </c>
      <c r="BO364">
        <v>122.72126122160699</v>
      </c>
      <c r="BP364">
        <v>1.033912683520487</v>
      </c>
      <c r="BQ364">
        <v>8</v>
      </c>
      <c r="BR364">
        <v>7.7375973111770762</v>
      </c>
      <c r="BS364">
        <v>1.2347102849346621</v>
      </c>
      <c r="BT364">
        <v>9</v>
      </c>
      <c r="BU364">
        <v>7.2891593354438271</v>
      </c>
    </row>
    <row r="365" spans="1:73" hidden="1" x14ac:dyDescent="0.45">
      <c r="A365" s="1">
        <v>123</v>
      </c>
      <c r="B365" s="21" t="s">
        <v>191</v>
      </c>
      <c r="C365" s="25" t="s">
        <v>160</v>
      </c>
      <c r="D365">
        <v>1.012725626656793</v>
      </c>
      <c r="E365">
        <v>376</v>
      </c>
      <c r="F365">
        <v>371.27528928170801</v>
      </c>
      <c r="G365">
        <v>301</v>
      </c>
      <c r="H365">
        <f>(Table1[[#This Row],[xWins]]*3+Table1[[#This Row],[xDraws]])/Table1[[#This Row],[Matches]]</f>
        <v>1.2334727218661397</v>
      </c>
      <c r="I365">
        <f>Table1[[#This Row],[Wins]]*3+Table1[[#This Row],[Draws]]</f>
        <v>376</v>
      </c>
      <c r="J365">
        <f>Table1[[#This Row],[xWins]]*3+Table1[[#This Row],[xDraws]]</f>
        <v>371.27528928170801</v>
      </c>
      <c r="K365">
        <v>1.039678537970649</v>
      </c>
      <c r="L365">
        <v>0.90963969640066</v>
      </c>
      <c r="M365">
        <v>1.0243037389746581</v>
      </c>
      <c r="N365">
        <v>102</v>
      </c>
      <c r="O365">
        <v>70</v>
      </c>
      <c r="P365">
        <v>129</v>
      </c>
      <c r="Q365">
        <v>98.107247841331798</v>
      </c>
      <c r="R365">
        <v>76.953545757712618</v>
      </c>
      <c r="S365">
        <v>125.9392064009556</v>
      </c>
      <c r="T365">
        <v>-98</v>
      </c>
      <c r="U365">
        <v>-69.680220662508589</v>
      </c>
      <c r="V365">
        <v>4.7548358944562779</v>
      </c>
      <c r="W365">
        <v>-33.074615231947689</v>
      </c>
      <c r="X365">
        <v>1.013089880786616</v>
      </c>
      <c r="Y365">
        <v>1.07639795769811</v>
      </c>
      <c r="Z365">
        <f>Table1[[#This Row],[xGoalsF]]/Table1[[#This Row],[Matches]]</f>
        <v>1.2067945651346967</v>
      </c>
      <c r="AA365">
        <f>Table1[[#This Row],[xGoalsA]]/Table1[[#This Row],[Matches]]</f>
        <v>1.4382903148440276</v>
      </c>
      <c r="AB365">
        <v>368</v>
      </c>
      <c r="AC365">
        <v>363.24516410554372</v>
      </c>
      <c r="AD365">
        <v>466</v>
      </c>
      <c r="AE365">
        <v>432.92538476805231</v>
      </c>
      <c r="AF365">
        <f>Table1[[#This Row],[SHGoalsF]]/Table1[[#This Row],[xSHGoalsF]]</f>
        <v>1.079218653086458</v>
      </c>
      <c r="AG365">
        <v>220</v>
      </c>
      <c r="AH365">
        <v>203.85118379007059</v>
      </c>
      <c r="AI365">
        <f>Table1[[#This Row],[SHGoalsA]]/Table1[[#This Row],[xSHGoalsA]]</f>
        <v>1.098134116085361</v>
      </c>
      <c r="AJ365">
        <v>-267</v>
      </c>
      <c r="AK365">
        <v>-243.13970041455789</v>
      </c>
      <c r="AL365">
        <f>Table1[[#This Row],[HTGoalsF]]/Table1[[#This Row],[xHTGoalsF]]</f>
        <v>0.92851687188611454</v>
      </c>
      <c r="AM365">
        <v>148</v>
      </c>
      <c r="AN365">
        <v>159.3939803154731</v>
      </c>
      <c r="AO365">
        <f>Table1[[#This Row],[HTGoalsA]]/Table1[[#This Row],[xHTGoalsA]]</f>
        <v>1.0485511627386133</v>
      </c>
      <c r="AP365">
        <v>199</v>
      </c>
      <c r="AQ365">
        <v>189.78568435349439</v>
      </c>
      <c r="AR365">
        <v>1.0777356489296519</v>
      </c>
      <c r="AS365">
        <v>3525</v>
      </c>
      <c r="AT365">
        <v>3270.7464056708491</v>
      </c>
      <c r="AU365">
        <v>1.00145795896434</v>
      </c>
      <c r="AV365">
        <v>3604</v>
      </c>
      <c r="AW365">
        <v>3598.7531655618209</v>
      </c>
      <c r="AX365">
        <v>0.89333388805748282</v>
      </c>
      <c r="AY365">
        <v>1235</v>
      </c>
      <c r="AZ365">
        <v>1382.4618281138489</v>
      </c>
      <c r="BA365">
        <v>0.87563452334423209</v>
      </c>
      <c r="BB365">
        <v>1356</v>
      </c>
      <c r="BC365">
        <v>1548.591294483401</v>
      </c>
      <c r="BD365">
        <v>1.018349531379819</v>
      </c>
      <c r="BE365">
        <v>4017</v>
      </c>
      <c r="BF365">
        <v>3944.6181062774622</v>
      </c>
      <c r="BG365">
        <v>1.1349432194934439</v>
      </c>
      <c r="BH365">
        <v>4408</v>
      </c>
      <c r="BI365">
        <v>3883.8947396570288</v>
      </c>
      <c r="BJ365">
        <v>1.496566122130782</v>
      </c>
      <c r="BK365">
        <v>796</v>
      </c>
      <c r="BL365">
        <v>531.88428378070648</v>
      </c>
      <c r="BM365">
        <v>1.634145922865655</v>
      </c>
      <c r="BN365">
        <v>831</v>
      </c>
      <c r="BO365">
        <v>508.5225183212217</v>
      </c>
      <c r="BP365">
        <v>1.4322660038782999</v>
      </c>
      <c r="BQ365">
        <v>46</v>
      </c>
      <c r="BR365">
        <v>32.116939084947127</v>
      </c>
      <c r="BS365">
        <v>1.4010170431945861</v>
      </c>
      <c r="BT365">
        <v>42</v>
      </c>
      <c r="BU365">
        <v>29.978222038064569</v>
      </c>
    </row>
    <row r="366" spans="1:73" hidden="1" x14ac:dyDescent="0.45">
      <c r="A366" s="1">
        <v>524</v>
      </c>
      <c r="B366" s="21" t="s">
        <v>398</v>
      </c>
      <c r="C366" t="s">
        <v>520</v>
      </c>
      <c r="D366">
        <v>0.97397841139593555</v>
      </c>
      <c r="E366">
        <v>432</v>
      </c>
      <c r="F366">
        <v>443.54165856802149</v>
      </c>
      <c r="G366">
        <v>356</v>
      </c>
      <c r="H366">
        <f>(Table1[[#This Row],[xWins]]*3+Table1[[#This Row],[xDraws]])/Table1[[#This Row],[Matches]]</f>
        <v>1.2459035353034309</v>
      </c>
      <c r="I366">
        <f>Table1[[#This Row],[Wins]]*3+Table1[[#This Row],[Draws]]</f>
        <v>432</v>
      </c>
      <c r="J366">
        <f>Table1[[#This Row],[xWins]]*3+Table1[[#This Row],[xDraws]]</f>
        <v>443.54165856802138</v>
      </c>
      <c r="K366">
        <v>0.9383537389692288</v>
      </c>
      <c r="L366">
        <v>1.0991684585549131</v>
      </c>
      <c r="M366">
        <v>0.98143188746741428</v>
      </c>
      <c r="N366">
        <v>108</v>
      </c>
      <c r="O366">
        <v>108</v>
      </c>
      <c r="P366">
        <v>140</v>
      </c>
      <c r="Q366">
        <v>115.0951880030198</v>
      </c>
      <c r="R366">
        <v>98.256094558962005</v>
      </c>
      <c r="S366">
        <v>142.64871743801811</v>
      </c>
      <c r="T366">
        <v>-69</v>
      </c>
      <c r="U366">
        <v>-56.918042000287578</v>
      </c>
      <c r="V366">
        <v>-32.397370516615922</v>
      </c>
      <c r="W366">
        <v>20.31541251690351</v>
      </c>
      <c r="X366">
        <v>0.92402070754478671</v>
      </c>
      <c r="Y366">
        <v>0.95796655353672799</v>
      </c>
      <c r="Z366">
        <f>Table1[[#This Row],[xGoalsF]]/Table1[[#This Row],[Matches]]</f>
        <v>1.1977454227994828</v>
      </c>
      <c r="AA366">
        <f>Table1[[#This Row],[xGoalsA]]/Table1[[#This Row],[Matches]]</f>
        <v>1.357627563249729</v>
      </c>
      <c r="AB366">
        <v>394</v>
      </c>
      <c r="AC366">
        <v>426.39737051661592</v>
      </c>
      <c r="AD366">
        <v>463</v>
      </c>
      <c r="AE366">
        <v>483.31541251690351</v>
      </c>
      <c r="AF366">
        <f>Table1[[#This Row],[SHGoalsF]]/Table1[[#This Row],[xSHGoalsF]]</f>
        <v>0.95335878776032768</v>
      </c>
      <c r="AG366">
        <v>228</v>
      </c>
      <c r="AH366">
        <v>239.15445362981089</v>
      </c>
      <c r="AI366">
        <f>Table1[[#This Row],[SHGoalsA]]/Table1[[#This Row],[xSHGoalsA]]</f>
        <v>0.92720133537291305</v>
      </c>
      <c r="AJ366">
        <v>-252</v>
      </c>
      <c r="AK366">
        <v>-271.78563100175819</v>
      </c>
      <c r="AL366">
        <f>Table1[[#This Row],[HTGoalsF]]/Table1[[#This Row],[xHTGoalsF]]</f>
        <v>0.88654888932515885</v>
      </c>
      <c r="AM366">
        <v>166</v>
      </c>
      <c r="AN366">
        <v>187.24291688680501</v>
      </c>
      <c r="AO366">
        <f>Table1[[#This Row],[HTGoalsA]]/Table1[[#This Row],[xHTGoalsA]]</f>
        <v>0.99749547552429463</v>
      </c>
      <c r="AP366">
        <v>211</v>
      </c>
      <c r="AQ366">
        <v>211.52978151514529</v>
      </c>
      <c r="AR366">
        <v>0.9383086816582239</v>
      </c>
      <c r="AS366">
        <v>3626</v>
      </c>
      <c r="AT366">
        <v>3864.3999260370902</v>
      </c>
      <c r="AU366">
        <v>0.97101601298636075</v>
      </c>
      <c r="AV366">
        <v>4018</v>
      </c>
      <c r="AW366">
        <v>4137.9338201052287</v>
      </c>
      <c r="AX366">
        <v>0.85100914461649502</v>
      </c>
      <c r="AY366">
        <v>1393</v>
      </c>
      <c r="AZ366">
        <v>1636.8801778596071</v>
      </c>
      <c r="BA366">
        <v>0.89580179840276009</v>
      </c>
      <c r="BB366">
        <v>1592</v>
      </c>
      <c r="BC366">
        <v>1777.1788389335461</v>
      </c>
      <c r="BD366">
        <v>0.91784553794600165</v>
      </c>
      <c r="BE366">
        <v>4296</v>
      </c>
      <c r="BF366">
        <v>4680.52610422206</v>
      </c>
      <c r="BG366">
        <v>0.86110478446679184</v>
      </c>
      <c r="BH366">
        <v>3989</v>
      </c>
      <c r="BI366">
        <v>4632.4211315003258</v>
      </c>
      <c r="BJ366">
        <v>0.83383331925494375</v>
      </c>
      <c r="BK366">
        <v>528</v>
      </c>
      <c r="BL366">
        <v>633.22007865047249</v>
      </c>
      <c r="BM366">
        <v>0.80008239076724119</v>
      </c>
      <c r="BN366">
        <v>486</v>
      </c>
      <c r="BO366">
        <v>607.43744095398597</v>
      </c>
      <c r="BP366">
        <v>0.81901757867395253</v>
      </c>
      <c r="BQ366">
        <v>32</v>
      </c>
      <c r="BR366">
        <v>39.071200464110021</v>
      </c>
      <c r="BS366">
        <v>0.66289229181614184</v>
      </c>
      <c r="BT366">
        <v>24</v>
      </c>
      <c r="BU366">
        <v>36.204976730452877</v>
      </c>
    </row>
    <row r="367" spans="1:73" hidden="1" x14ac:dyDescent="0.45">
      <c r="A367" s="1">
        <v>127</v>
      </c>
      <c r="B367" s="21" t="s">
        <v>196</v>
      </c>
      <c r="C367" t="s">
        <v>193</v>
      </c>
      <c r="D367">
        <v>1.047114443702623</v>
      </c>
      <c r="E367">
        <v>60</v>
      </c>
      <c r="F367">
        <v>57.300326970792682</v>
      </c>
      <c r="G367">
        <v>46</v>
      </c>
      <c r="H367">
        <f>(Table1[[#This Row],[xWins]]*3+Table1[[#This Row],[xDraws]])/Table1[[#This Row],[Matches]]</f>
        <v>1.245659281973754</v>
      </c>
      <c r="I367">
        <f>Table1[[#This Row],[Wins]]*3+Table1[[#This Row],[Draws]]</f>
        <v>60</v>
      </c>
      <c r="J367">
        <f>Table1[[#This Row],[xWins]]*3+Table1[[#This Row],[xDraws]]</f>
        <v>57.300326970792682</v>
      </c>
      <c r="K367">
        <v>1.122974771907993</v>
      </c>
      <c r="L367">
        <v>0.75724192937350643</v>
      </c>
      <c r="M367">
        <v>1.0539407121195801</v>
      </c>
      <c r="N367">
        <v>17</v>
      </c>
      <c r="O367">
        <v>9</v>
      </c>
      <c r="P367">
        <v>20</v>
      </c>
      <c r="Q367">
        <v>15.138363234212379</v>
      </c>
      <c r="R367">
        <v>11.88523726815554</v>
      </c>
      <c r="S367">
        <v>18.97639949763208</v>
      </c>
      <c r="T367">
        <v>-5</v>
      </c>
      <c r="U367">
        <v>-7.8279651345882399</v>
      </c>
      <c r="V367">
        <v>11.72181274375424</v>
      </c>
      <c r="W367">
        <v>-8.8938476091660021</v>
      </c>
      <c r="X367">
        <v>1.2120513230547341</v>
      </c>
      <c r="Y367">
        <v>1.1409347151143669</v>
      </c>
      <c r="Z367">
        <f>Table1[[#This Row],[xGoalsF]]/Table1[[#This Row],[Matches]]</f>
        <v>1.2016997229618642</v>
      </c>
      <c r="AA367">
        <f>Table1[[#This Row],[xGoalsA]]/Table1[[#This Row],[Matches]]</f>
        <v>1.3718728780616087</v>
      </c>
      <c r="AB367">
        <v>67</v>
      </c>
      <c r="AC367">
        <v>55.278187256245758</v>
      </c>
      <c r="AD367">
        <v>72</v>
      </c>
      <c r="AE367">
        <v>63.106152390833998</v>
      </c>
      <c r="AF367">
        <f>Table1[[#This Row],[SHGoalsF]]/Table1[[#This Row],[xSHGoalsF]]</f>
        <v>1.2272753077088305</v>
      </c>
      <c r="AG367">
        <v>38</v>
      </c>
      <c r="AH367">
        <v>30.962897861068551</v>
      </c>
      <c r="AI367">
        <f>Table1[[#This Row],[SHGoalsA]]/Table1[[#This Row],[xSHGoalsA]]</f>
        <v>0.98666933882201513</v>
      </c>
      <c r="AJ367">
        <v>-35</v>
      </c>
      <c r="AK367">
        <v>-35.472876903002287</v>
      </c>
      <c r="AL367">
        <f>Table1[[#This Row],[HTGoalsF]]/Table1[[#This Row],[xHTGoalsF]]</f>
        <v>1.1926652209926802</v>
      </c>
      <c r="AM367">
        <v>29</v>
      </c>
      <c r="AN367">
        <v>24.31528939517721</v>
      </c>
      <c r="AO367">
        <f>Table1[[#This Row],[HTGoalsA]]/Table1[[#This Row],[xHTGoalsA]]</f>
        <v>1.3389654084363951</v>
      </c>
      <c r="AP367">
        <v>37</v>
      </c>
      <c r="AQ367">
        <v>27.6332754878317</v>
      </c>
      <c r="AR367">
        <v>0.8808355505617852</v>
      </c>
      <c r="AS367">
        <v>440</v>
      </c>
      <c r="AT367">
        <v>499.525705699973</v>
      </c>
      <c r="AU367">
        <v>0.86587496179238155</v>
      </c>
      <c r="AV367">
        <v>465</v>
      </c>
      <c r="AW367">
        <v>537.02904058738352</v>
      </c>
      <c r="AX367">
        <v>0.8668803915483797</v>
      </c>
      <c r="AY367">
        <v>184</v>
      </c>
      <c r="AZ367">
        <v>212.2553489430625</v>
      </c>
      <c r="BA367">
        <v>0.84942915220183446</v>
      </c>
      <c r="BB367">
        <v>196</v>
      </c>
      <c r="BC367">
        <v>230.74319911430129</v>
      </c>
      <c r="BD367">
        <v>0.6197818657572034</v>
      </c>
      <c r="BE367">
        <v>374</v>
      </c>
      <c r="BF367">
        <v>603.43811373550693</v>
      </c>
      <c r="BG367">
        <v>0.74282573410364994</v>
      </c>
      <c r="BH367">
        <v>444</v>
      </c>
      <c r="BI367">
        <v>597.71757979785684</v>
      </c>
      <c r="BJ367">
        <v>0.53982152777206038</v>
      </c>
      <c r="BK367">
        <v>44</v>
      </c>
      <c r="BL367">
        <v>81.508420350695985</v>
      </c>
      <c r="BM367">
        <v>0.78167845461062668</v>
      </c>
      <c r="BN367">
        <v>61</v>
      </c>
      <c r="BO367">
        <v>78.037202688905637</v>
      </c>
      <c r="BP367">
        <v>0.59968004277922726</v>
      </c>
      <c r="BQ367">
        <v>3</v>
      </c>
      <c r="BR367">
        <v>5.0026677327737126</v>
      </c>
      <c r="BS367">
        <v>0.4297186325316692</v>
      </c>
      <c r="BT367">
        <v>2</v>
      </c>
      <c r="BU367">
        <v>4.6542082390448938</v>
      </c>
    </row>
    <row r="368" spans="1:73" hidden="1" x14ac:dyDescent="0.45">
      <c r="A368" s="1">
        <v>564</v>
      </c>
      <c r="B368" s="21" t="s">
        <v>428</v>
      </c>
      <c r="C368" t="s">
        <v>520</v>
      </c>
      <c r="D368">
        <v>0.96475702915859896</v>
      </c>
      <c r="E368">
        <v>263</v>
      </c>
      <c r="F368">
        <v>272.60749810692982</v>
      </c>
      <c r="G368">
        <v>219</v>
      </c>
      <c r="H368">
        <f>(Table1[[#This Row],[xWins]]*3+Table1[[#This Row],[xDraws]])/Table1[[#This Row],[Matches]]</f>
        <v>1.244783096378675</v>
      </c>
      <c r="I368">
        <f>Table1[[#This Row],[Wins]]*3+Table1[[#This Row],[Draws]]</f>
        <v>263</v>
      </c>
      <c r="J368">
        <f>Table1[[#This Row],[xWins]]*3+Table1[[#This Row],[xDraws]]</f>
        <v>272.60749810692982</v>
      </c>
      <c r="K368">
        <v>0.99460332877808466</v>
      </c>
      <c r="L368">
        <v>0.85540608873327961</v>
      </c>
      <c r="M368">
        <v>1.0991107746440729</v>
      </c>
      <c r="N368">
        <v>71</v>
      </c>
      <c r="O368">
        <v>50</v>
      </c>
      <c r="P368">
        <v>98</v>
      </c>
      <c r="Q368">
        <v>71.385242684866867</v>
      </c>
      <c r="R368">
        <v>58.451770052329238</v>
      </c>
      <c r="S368">
        <v>89.162987262803895</v>
      </c>
      <c r="T368">
        <v>-52</v>
      </c>
      <c r="U368">
        <v>-37.971647164372882</v>
      </c>
      <c r="V368">
        <v>17.167938541513649</v>
      </c>
      <c r="W368">
        <v>-31.196291377140771</v>
      </c>
      <c r="X368">
        <v>1.0653190423049861</v>
      </c>
      <c r="Y368">
        <v>1.1037097963983351</v>
      </c>
      <c r="Z368">
        <f>Table1[[#This Row],[xGoalsF]]/Table1[[#This Row],[Matches]]</f>
        <v>1.2001463993538193</v>
      </c>
      <c r="AA368">
        <f>Table1[[#This Row],[xGoalsA]]/Table1[[#This Row],[Matches]]</f>
        <v>1.3735329160861149</v>
      </c>
      <c r="AB368">
        <v>280</v>
      </c>
      <c r="AC368">
        <v>262.83206145848641</v>
      </c>
      <c r="AD368">
        <v>332</v>
      </c>
      <c r="AE368">
        <v>300.80370862285918</v>
      </c>
      <c r="AF368">
        <f>Table1[[#This Row],[SHGoalsF]]/Table1[[#This Row],[xSHGoalsF]]</f>
        <v>1.0021243864277214</v>
      </c>
      <c r="AG368">
        <v>148</v>
      </c>
      <c r="AH368">
        <v>147.68625731938971</v>
      </c>
      <c r="AI368">
        <f>Table1[[#This Row],[SHGoalsA]]/Table1[[#This Row],[xSHGoalsA]]</f>
        <v>1.1539423903439519</v>
      </c>
      <c r="AJ368">
        <v>-195</v>
      </c>
      <c r="AK368">
        <v>-168.98590573648741</v>
      </c>
      <c r="AL368">
        <f>Table1[[#This Row],[HTGoalsF]]/Table1[[#This Row],[xHTGoalsF]]</f>
        <v>1.1463726445519757</v>
      </c>
      <c r="AM368">
        <v>132</v>
      </c>
      <c r="AN368">
        <v>115.1458041390966</v>
      </c>
      <c r="AO368">
        <f>Table1[[#This Row],[HTGoalsA]]/Table1[[#This Row],[xHTGoalsA]]</f>
        <v>1.0393133324949679</v>
      </c>
      <c r="AP368">
        <v>137</v>
      </c>
      <c r="AQ368">
        <v>131.81780288637191</v>
      </c>
      <c r="AR368">
        <v>0.99100615446823748</v>
      </c>
      <c r="AS368">
        <v>2358</v>
      </c>
      <c r="AT368">
        <v>2379.399955659484</v>
      </c>
      <c r="AU368">
        <v>1.0206221915460749</v>
      </c>
      <c r="AV368">
        <v>2620</v>
      </c>
      <c r="AW368">
        <v>2567.0615647021459</v>
      </c>
      <c r="AX368">
        <v>0.91684146736400973</v>
      </c>
      <c r="AY368">
        <v>922</v>
      </c>
      <c r="AZ368">
        <v>1005.626417237455</v>
      </c>
      <c r="BA368">
        <v>0.90325664377102743</v>
      </c>
      <c r="BB368">
        <v>995</v>
      </c>
      <c r="BC368">
        <v>1101.5695338214739</v>
      </c>
      <c r="BD368">
        <v>0.91891183061860471</v>
      </c>
      <c r="BE368">
        <v>2647</v>
      </c>
      <c r="BF368">
        <v>2880.581043578532</v>
      </c>
      <c r="BG368">
        <v>0.85412969197530275</v>
      </c>
      <c r="BH368">
        <v>2431</v>
      </c>
      <c r="BI368">
        <v>2846.17198399689</v>
      </c>
      <c r="BJ368">
        <v>0.91912320183851648</v>
      </c>
      <c r="BK368">
        <v>358</v>
      </c>
      <c r="BL368">
        <v>389.50164600773297</v>
      </c>
      <c r="BM368">
        <v>0.93119926680587484</v>
      </c>
      <c r="BN368">
        <v>348</v>
      </c>
      <c r="BO368">
        <v>373.71163445358133</v>
      </c>
      <c r="BP368">
        <v>0.83680331369346472</v>
      </c>
      <c r="BQ368">
        <v>20</v>
      </c>
      <c r="BR368">
        <v>23.900478968856401</v>
      </c>
      <c r="BS368">
        <v>0.80743753545950503</v>
      </c>
      <c r="BT368">
        <v>18</v>
      </c>
      <c r="BU368">
        <v>22.292746137639451</v>
      </c>
    </row>
    <row r="369" spans="1:73" hidden="1" x14ac:dyDescent="0.45">
      <c r="A369" s="1">
        <v>454</v>
      </c>
      <c r="B369" s="21" t="s">
        <v>459</v>
      </c>
      <c r="C369" s="24" t="s">
        <v>466</v>
      </c>
      <c r="D369">
        <v>0.98781040089592009</v>
      </c>
      <c r="E369">
        <v>124</v>
      </c>
      <c r="F369">
        <v>125.5301623545723</v>
      </c>
      <c r="G369">
        <v>101</v>
      </c>
      <c r="H369">
        <f>(Table1[[#This Row],[xWins]]*3+Table1[[#This Row],[xDraws]])/Table1[[#This Row],[Matches]]</f>
        <v>1.2428728945997256</v>
      </c>
      <c r="I369">
        <f>Table1[[#This Row],[Wins]]*3+Table1[[#This Row],[Draws]]</f>
        <v>124</v>
      </c>
      <c r="J369">
        <f>Table1[[#This Row],[xWins]]*3+Table1[[#This Row],[xDraws]]</f>
        <v>125.53016235457228</v>
      </c>
      <c r="K369">
        <v>0.96411794554941321</v>
      </c>
      <c r="L369">
        <v>1.0786953372197661</v>
      </c>
      <c r="M369">
        <v>0.97964823089940412</v>
      </c>
      <c r="N369">
        <v>32</v>
      </c>
      <c r="O369">
        <v>28</v>
      </c>
      <c r="P369">
        <v>41</v>
      </c>
      <c r="Q369">
        <v>33.190959827808669</v>
      </c>
      <c r="R369">
        <v>25.95728287114628</v>
      </c>
      <c r="S369">
        <v>41.851757301045048</v>
      </c>
      <c r="T369">
        <v>-10</v>
      </c>
      <c r="U369">
        <v>-23.239320009529791</v>
      </c>
      <c r="V369">
        <v>-0.83654989482405995</v>
      </c>
      <c r="W369">
        <v>14.07586990435385</v>
      </c>
      <c r="X369">
        <v>0.99318973143139944</v>
      </c>
      <c r="Y369">
        <v>0.90364000629556196</v>
      </c>
      <c r="Z369">
        <f>Table1[[#This Row],[xGoalsF]]/Table1[[#This Row],[Matches]]</f>
        <v>1.2162034643051891</v>
      </c>
      <c r="AA369">
        <f>Table1[[#This Row],[xGoalsA]]/Table1[[#This Row],[Matches]]</f>
        <v>1.4462957416272664</v>
      </c>
      <c r="AB369">
        <v>122</v>
      </c>
      <c r="AC369">
        <v>122.8365498948241</v>
      </c>
      <c r="AD369">
        <v>132</v>
      </c>
      <c r="AE369">
        <v>146.07586990435391</v>
      </c>
      <c r="AF369">
        <f>Table1[[#This Row],[SHGoalsF]]/Table1[[#This Row],[xSHGoalsF]]</f>
        <v>1.0713174435603594</v>
      </c>
      <c r="AG369">
        <v>74</v>
      </c>
      <c r="AH369">
        <v>69.073830959078137</v>
      </c>
      <c r="AI369">
        <f>Table1[[#This Row],[SHGoalsA]]/Table1[[#This Row],[xSHGoalsA]]</f>
        <v>0.843650228519223</v>
      </c>
      <c r="AJ369">
        <v>-69</v>
      </c>
      <c r="AK369">
        <v>-81.787448953945017</v>
      </c>
      <c r="AL369">
        <f>Table1[[#This Row],[HTGoalsF]]/Table1[[#This Row],[xHTGoalsF]]</f>
        <v>0.89281198849646737</v>
      </c>
      <c r="AM369">
        <v>48</v>
      </c>
      <c r="AN369">
        <v>53.762718935745923</v>
      </c>
      <c r="AO369">
        <f>Table1[[#This Row],[HTGoalsA]]/Table1[[#This Row],[xHTGoalsA]]</f>
        <v>0.97995874013762596</v>
      </c>
      <c r="AP369">
        <v>63</v>
      </c>
      <c r="AQ369">
        <v>64.288420950408835</v>
      </c>
      <c r="AR369">
        <v>0.82816458243877777</v>
      </c>
      <c r="AS369">
        <v>911</v>
      </c>
      <c r="AT369">
        <v>1100.0228931757611</v>
      </c>
      <c r="AU369">
        <v>0.81046591266998302</v>
      </c>
      <c r="AV369">
        <v>982</v>
      </c>
      <c r="AW369">
        <v>1211.6487376562429</v>
      </c>
      <c r="AX369">
        <v>0.7158949141627271</v>
      </c>
      <c r="AY369">
        <v>332</v>
      </c>
      <c r="AZ369">
        <v>463.7552152305617</v>
      </c>
      <c r="BA369">
        <v>0.75432632613270412</v>
      </c>
      <c r="BB369">
        <v>392</v>
      </c>
      <c r="BC369">
        <v>519.66898995785255</v>
      </c>
      <c r="BD369">
        <v>0.98580124771451938</v>
      </c>
      <c r="BE369">
        <v>1300</v>
      </c>
      <c r="BF369">
        <v>1318.7242387995741</v>
      </c>
      <c r="BG369">
        <v>0.84550529542668018</v>
      </c>
      <c r="BH369">
        <v>1096</v>
      </c>
      <c r="BI369">
        <v>1296.2662752418471</v>
      </c>
      <c r="BJ369">
        <v>0.92016026001125784</v>
      </c>
      <c r="BK369">
        <v>165</v>
      </c>
      <c r="BL369">
        <v>179.31658991443649</v>
      </c>
      <c r="BM369">
        <v>0.78101077000822394</v>
      </c>
      <c r="BN369">
        <v>134</v>
      </c>
      <c r="BO369">
        <v>171.5725379799679</v>
      </c>
      <c r="BP369">
        <v>0.5575273104421683</v>
      </c>
      <c r="BQ369">
        <v>6</v>
      </c>
      <c r="BR369">
        <v>10.76180464637951</v>
      </c>
      <c r="BS369">
        <v>0.59316274404733516</v>
      </c>
      <c r="BT369">
        <v>6</v>
      </c>
      <c r="BU369">
        <v>10.11526779153411</v>
      </c>
    </row>
    <row r="370" spans="1:73" hidden="1" x14ac:dyDescent="0.45">
      <c r="A370" s="1">
        <v>64</v>
      </c>
      <c r="B370" s="21" t="s">
        <v>130</v>
      </c>
      <c r="C370" s="24" t="s">
        <v>117</v>
      </c>
      <c r="D370">
        <v>0.79752387544707504</v>
      </c>
      <c r="E370">
        <v>91</v>
      </c>
      <c r="F370">
        <v>114.1031670669261</v>
      </c>
      <c r="G370">
        <v>92</v>
      </c>
      <c r="H370">
        <f>(Table1[[#This Row],[xWins]]*3+Table1[[#This Row],[xDraws]])/Table1[[#This Row],[Matches]]</f>
        <v>1.2402518159448497</v>
      </c>
      <c r="I370">
        <f>Table1[[#This Row],[Wins]]*3+Table1[[#This Row],[Draws]]</f>
        <v>91</v>
      </c>
      <c r="J370">
        <f>Table1[[#This Row],[xWins]]*3+Table1[[#This Row],[xDraws]]</f>
        <v>114.10316706692616</v>
      </c>
      <c r="K370">
        <v>0.71524883280133966</v>
      </c>
      <c r="L370">
        <v>1.1453395419506229</v>
      </c>
      <c r="M370">
        <v>1.141729608800558</v>
      </c>
      <c r="N370">
        <v>22</v>
      </c>
      <c r="O370">
        <v>25</v>
      </c>
      <c r="P370">
        <v>45</v>
      </c>
      <c r="Q370">
        <v>30.758526251395509</v>
      </c>
      <c r="R370">
        <v>21.827588312739639</v>
      </c>
      <c r="S370">
        <v>39.413885435864849</v>
      </c>
      <c r="T370">
        <v>-37</v>
      </c>
      <c r="U370">
        <v>-20.351917210057039</v>
      </c>
      <c r="V370">
        <v>2.2054119677719228</v>
      </c>
      <c r="W370">
        <v>-18.853494757714881</v>
      </c>
      <c r="X370">
        <v>1.01972735895888</v>
      </c>
      <c r="Y370">
        <v>1.1426711567070791</v>
      </c>
      <c r="Z370">
        <f>Table1[[#This Row],[xGoalsF]]/Table1[[#This Row],[Matches]]</f>
        <v>1.2151585655676969</v>
      </c>
      <c r="AA370">
        <f>Table1[[#This Row],[xGoalsA]]/Table1[[#This Row],[Matches]]</f>
        <v>1.4363750569813596</v>
      </c>
      <c r="AB370">
        <v>114</v>
      </c>
      <c r="AC370">
        <v>111.79458803222811</v>
      </c>
      <c r="AD370">
        <v>151</v>
      </c>
      <c r="AE370">
        <v>132.14650524228509</v>
      </c>
      <c r="AF370">
        <f>Table1[[#This Row],[SHGoalsF]]/Table1[[#This Row],[xSHGoalsF]]</f>
        <v>0.87584749812732554</v>
      </c>
      <c r="AG370">
        <v>55</v>
      </c>
      <c r="AH370">
        <v>62.796320269906651</v>
      </c>
      <c r="AI370">
        <f>Table1[[#This Row],[SHGoalsA]]/Table1[[#This Row],[xSHGoalsA]]</f>
        <v>1.2975671170494361</v>
      </c>
      <c r="AJ370">
        <v>-96</v>
      </c>
      <c r="AK370">
        <v>-73.984612232079627</v>
      </c>
      <c r="AL370">
        <f>Table1[[#This Row],[HTGoalsF]]/Table1[[#This Row],[xHTGoalsF]]</f>
        <v>1.2041242005981623</v>
      </c>
      <c r="AM370">
        <v>59</v>
      </c>
      <c r="AN370">
        <v>48.998267762321433</v>
      </c>
      <c r="AO370">
        <f>Table1[[#This Row],[HTGoalsA]]/Table1[[#This Row],[xHTGoalsA]]</f>
        <v>0.94563634629893012</v>
      </c>
      <c r="AP370">
        <v>55</v>
      </c>
      <c r="AQ370">
        <v>58.161893010205489</v>
      </c>
      <c r="AR370">
        <v>1.0784143651574509</v>
      </c>
      <c r="AS370">
        <v>1084</v>
      </c>
      <c r="AT370">
        <v>1005.179488537074</v>
      </c>
      <c r="AU370">
        <v>1.0608829157478521</v>
      </c>
      <c r="AV370">
        <v>1171</v>
      </c>
      <c r="AW370">
        <v>1103.7975846510101</v>
      </c>
      <c r="AX370">
        <v>0.92206976077081404</v>
      </c>
      <c r="AY370">
        <v>389</v>
      </c>
      <c r="AZ370">
        <v>421.87697346761632</v>
      </c>
      <c r="BA370">
        <v>0.98640314618653402</v>
      </c>
      <c r="BB370">
        <v>466</v>
      </c>
      <c r="BC370">
        <v>472.42347289905842</v>
      </c>
      <c r="BD370">
        <v>0.96111356289103367</v>
      </c>
      <c r="BE370">
        <v>1160</v>
      </c>
      <c r="BF370">
        <v>1206.933337316264</v>
      </c>
      <c r="BG370">
        <v>0.83526600741763735</v>
      </c>
      <c r="BH370">
        <v>992</v>
      </c>
      <c r="BI370">
        <v>1187.645601748995</v>
      </c>
      <c r="BJ370">
        <v>0.93889769893788655</v>
      </c>
      <c r="BK370">
        <v>153</v>
      </c>
      <c r="BL370">
        <v>162.95705077675541</v>
      </c>
      <c r="BM370">
        <v>0.8978659072050984</v>
      </c>
      <c r="BN370">
        <v>140</v>
      </c>
      <c r="BO370">
        <v>155.92528781474269</v>
      </c>
      <c r="BP370">
        <v>0.91369923520059693</v>
      </c>
      <c r="BQ370">
        <v>9</v>
      </c>
      <c r="BR370">
        <v>9.8500684396699825</v>
      </c>
      <c r="BS370">
        <v>0.76430784688376363</v>
      </c>
      <c r="BT370">
        <v>7</v>
      </c>
      <c r="BU370">
        <v>9.158613284608295</v>
      </c>
    </row>
    <row r="371" spans="1:73" hidden="1" x14ac:dyDescent="0.45">
      <c r="A371" s="1">
        <v>457</v>
      </c>
      <c r="B371" s="21" t="s">
        <v>470</v>
      </c>
      <c r="C371" s="24" t="s">
        <v>466</v>
      </c>
      <c r="D371">
        <v>1.084011842838319</v>
      </c>
      <c r="E371">
        <v>446</v>
      </c>
      <c r="F371">
        <v>411.43461941542762</v>
      </c>
      <c r="G371">
        <v>332</v>
      </c>
      <c r="H371">
        <f>(Table1[[#This Row],[xWins]]*3+Table1[[#This Row],[xDraws]])/Table1[[#This Row],[Matches]]</f>
        <v>1.2392609018536977</v>
      </c>
      <c r="I371">
        <f>Table1[[#This Row],[Wins]]*3+Table1[[#This Row],[Draws]]</f>
        <v>446</v>
      </c>
      <c r="J371">
        <f>Table1[[#This Row],[xWins]]*3+Table1[[#This Row],[xDraws]]</f>
        <v>411.43461941542768</v>
      </c>
      <c r="K371">
        <v>1.1854939927102941</v>
      </c>
      <c r="L371">
        <v>0.69421216573123923</v>
      </c>
      <c r="M371">
        <v>1.0419969979623911</v>
      </c>
      <c r="N371">
        <v>129</v>
      </c>
      <c r="O371">
        <v>59</v>
      </c>
      <c r="P371">
        <v>144</v>
      </c>
      <c r="Q371">
        <v>108.81539745728981</v>
      </c>
      <c r="R371">
        <v>84.988427043558261</v>
      </c>
      <c r="S371">
        <v>138.19617549915191</v>
      </c>
      <c r="T371">
        <v>-72</v>
      </c>
      <c r="U371">
        <v>-72.677881412355362</v>
      </c>
      <c r="V371">
        <v>27.187357763803899</v>
      </c>
      <c r="W371">
        <v>-26.509476351448541</v>
      </c>
      <c r="X371">
        <v>1.0680002453442741</v>
      </c>
      <c r="Y371">
        <v>1.0561058371006971</v>
      </c>
      <c r="Z371">
        <f>Table1[[#This Row],[xGoalsF]]/Table1[[#This Row],[Matches]]</f>
        <v>1.2042549464945667</v>
      </c>
      <c r="AA371">
        <f>Table1[[#This Row],[xGoalsA]]/Table1[[#This Row],[Matches]]</f>
        <v>1.4231642278570829</v>
      </c>
      <c r="AB371">
        <v>427</v>
      </c>
      <c r="AC371">
        <v>399.8126422361961</v>
      </c>
      <c r="AD371">
        <v>499</v>
      </c>
      <c r="AE371">
        <v>472.49052364855152</v>
      </c>
      <c r="AF371">
        <f>Table1[[#This Row],[SHGoalsF]]/Table1[[#This Row],[xSHGoalsF]]</f>
        <v>1.0033164314848453</v>
      </c>
      <c r="AG371">
        <v>225</v>
      </c>
      <c r="AH371">
        <v>224.25626944733091</v>
      </c>
      <c r="AI371">
        <f>Table1[[#This Row],[SHGoalsA]]/Table1[[#This Row],[xSHGoalsA]]</f>
        <v>1.0488290524309349</v>
      </c>
      <c r="AJ371">
        <v>-278</v>
      </c>
      <c r="AK371">
        <v>-265.05749374091278</v>
      </c>
      <c r="AL371">
        <f>Table1[[#This Row],[HTGoalsF]]/Table1[[#This Row],[xHTGoalsF]]</f>
        <v>1.1506275550756424</v>
      </c>
      <c r="AM371">
        <v>202</v>
      </c>
      <c r="AN371">
        <v>175.55637278886519</v>
      </c>
      <c r="AO371">
        <f>Table1[[#This Row],[HTGoalsA]]/Table1[[#This Row],[xHTGoalsA]]</f>
        <v>1.0654040974014702</v>
      </c>
      <c r="AP371">
        <v>221</v>
      </c>
      <c r="AQ371">
        <v>207.43302990763871</v>
      </c>
      <c r="AR371">
        <v>0.88581828306292953</v>
      </c>
      <c r="AS371">
        <v>3194</v>
      </c>
      <c r="AT371">
        <v>3605.7056634188871</v>
      </c>
      <c r="AU371">
        <v>1.010341555615919</v>
      </c>
      <c r="AV371">
        <v>3992</v>
      </c>
      <c r="AW371">
        <v>3951.1390755044422</v>
      </c>
      <c r="AX371">
        <v>0.86945743704848644</v>
      </c>
      <c r="AY371">
        <v>1321</v>
      </c>
      <c r="AZ371">
        <v>1519.3383180254889</v>
      </c>
      <c r="BA371">
        <v>0.94991171377076933</v>
      </c>
      <c r="BB371">
        <v>1612</v>
      </c>
      <c r="BC371">
        <v>1696.9998123309849</v>
      </c>
      <c r="BD371">
        <v>0.94657028038945279</v>
      </c>
      <c r="BE371">
        <v>4119</v>
      </c>
      <c r="BF371">
        <v>4351.4993924226064</v>
      </c>
      <c r="BG371">
        <v>0.82642198851874404</v>
      </c>
      <c r="BH371">
        <v>3540</v>
      </c>
      <c r="BI371">
        <v>4283.5259094993326</v>
      </c>
      <c r="BJ371">
        <v>0.91527412902364957</v>
      </c>
      <c r="BK371">
        <v>541</v>
      </c>
      <c r="BL371">
        <v>591.0797463237609</v>
      </c>
      <c r="BM371">
        <v>0.88690339850936883</v>
      </c>
      <c r="BN371">
        <v>503</v>
      </c>
      <c r="BO371">
        <v>567.14181143673511</v>
      </c>
      <c r="BP371">
        <v>1.0942819733497211</v>
      </c>
      <c r="BQ371">
        <v>39</v>
      </c>
      <c r="BR371">
        <v>35.639808522675899</v>
      </c>
      <c r="BS371">
        <v>0.59563490506961347</v>
      </c>
      <c r="BT371">
        <v>20</v>
      </c>
      <c r="BU371">
        <v>33.577615800844548</v>
      </c>
    </row>
    <row r="372" spans="1:73" hidden="1" x14ac:dyDescent="0.45">
      <c r="A372" s="1">
        <v>384</v>
      </c>
      <c r="B372" s="21" t="s">
        <v>211</v>
      </c>
      <c r="C372" t="s">
        <v>396</v>
      </c>
      <c r="D372">
        <v>0.86077529428131594</v>
      </c>
      <c r="E372">
        <v>98</v>
      </c>
      <c r="F372">
        <v>113.8508512628987</v>
      </c>
      <c r="G372">
        <v>92</v>
      </c>
      <c r="H372">
        <f>(Table1[[#This Row],[xWins]]*3+Table1[[#This Row],[xDraws]])/Table1[[#This Row],[Matches]]</f>
        <v>1.2375092528575953</v>
      </c>
      <c r="I372">
        <f>Table1[[#This Row],[Wins]]*3+Table1[[#This Row],[Draws]]</f>
        <v>98</v>
      </c>
      <c r="J372">
        <f>Table1[[#This Row],[xWins]]*3+Table1[[#This Row],[xDraws]]</f>
        <v>113.85085126289877</v>
      </c>
      <c r="K372">
        <v>0.84711055433365778</v>
      </c>
      <c r="L372">
        <v>0.9085668993456032</v>
      </c>
      <c r="M372">
        <v>1.1836445552051691</v>
      </c>
      <c r="N372">
        <v>25</v>
      </c>
      <c r="O372">
        <v>23</v>
      </c>
      <c r="P372">
        <v>44</v>
      </c>
      <c r="Q372">
        <v>29.512086553643702</v>
      </c>
      <c r="R372">
        <v>25.31459160196766</v>
      </c>
      <c r="S372">
        <v>37.173321844388653</v>
      </c>
      <c r="T372">
        <v>-31</v>
      </c>
      <c r="U372">
        <v>-15.8193406530043</v>
      </c>
      <c r="V372">
        <v>-11.50327391272342</v>
      </c>
      <c r="W372">
        <v>-3.6773854342722809</v>
      </c>
      <c r="X372">
        <v>0.89398224129185</v>
      </c>
      <c r="Y372">
        <v>1.029579376585007</v>
      </c>
      <c r="Z372">
        <f>Table1[[#This Row],[xGoalsF]]/Table1[[#This Row],[Matches]]</f>
        <v>1.1793834120948197</v>
      </c>
      <c r="AA372">
        <f>Table1[[#This Row],[xGoalsA]]/Table1[[#This Row],[Matches]]</f>
        <v>1.3513327670187794</v>
      </c>
      <c r="AB372">
        <v>97</v>
      </c>
      <c r="AC372">
        <v>108.5032739127234</v>
      </c>
      <c r="AD372">
        <v>128</v>
      </c>
      <c r="AE372">
        <v>124.3226145657277</v>
      </c>
      <c r="AF372">
        <f>Table1[[#This Row],[SHGoalsF]]/Table1[[#This Row],[xSHGoalsF]]</f>
        <v>0.85620993177026627</v>
      </c>
      <c r="AG372">
        <v>52</v>
      </c>
      <c r="AH372">
        <v>60.732768998003593</v>
      </c>
      <c r="AI372">
        <f>Table1[[#This Row],[SHGoalsA]]/Table1[[#This Row],[xSHGoalsA]]</f>
        <v>1.104882752517391</v>
      </c>
      <c r="AJ372">
        <v>-77</v>
      </c>
      <c r="AK372">
        <v>-69.69065253716866</v>
      </c>
      <c r="AL372">
        <f>Table1[[#This Row],[HTGoalsF]]/Table1[[#This Row],[xHTGoalsF]]</f>
        <v>0.9420038595014697</v>
      </c>
      <c r="AM372">
        <v>45</v>
      </c>
      <c r="AN372">
        <v>47.770504914719822</v>
      </c>
      <c r="AO372">
        <f>Table1[[#This Row],[HTGoalsA]]/Table1[[#This Row],[xHTGoalsA]]</f>
        <v>0.93351946564429744</v>
      </c>
      <c r="AP372">
        <v>51</v>
      </c>
      <c r="AQ372">
        <v>54.631962028559059</v>
      </c>
      <c r="AR372">
        <v>0.93095434954020329</v>
      </c>
      <c r="AS372">
        <v>925</v>
      </c>
      <c r="AT372">
        <v>993.60403703667737</v>
      </c>
      <c r="AU372">
        <v>0.9558033089330602</v>
      </c>
      <c r="AV372">
        <v>1022</v>
      </c>
      <c r="AW372">
        <v>1069.2576500293069</v>
      </c>
      <c r="AX372">
        <v>0.95861358093353544</v>
      </c>
      <c r="AY372">
        <v>404</v>
      </c>
      <c r="AZ372">
        <v>421.44197415455869</v>
      </c>
      <c r="BA372">
        <v>0.90886607393744323</v>
      </c>
      <c r="BB372">
        <v>418</v>
      </c>
      <c r="BC372">
        <v>459.91374525524509</v>
      </c>
      <c r="BD372">
        <v>0.83240379378310769</v>
      </c>
      <c r="BE372">
        <v>1010</v>
      </c>
      <c r="BF372">
        <v>1213.3534320041399</v>
      </c>
      <c r="BG372">
        <v>0.79946943948711124</v>
      </c>
      <c r="BH372">
        <v>958</v>
      </c>
      <c r="BI372">
        <v>1198.2947098197919</v>
      </c>
      <c r="BJ372">
        <v>0.76858974228309207</v>
      </c>
      <c r="BK372">
        <v>126</v>
      </c>
      <c r="BL372">
        <v>163.93661412357341</v>
      </c>
      <c r="BM372">
        <v>0.68472926981685711</v>
      </c>
      <c r="BN372">
        <v>107</v>
      </c>
      <c r="BO372">
        <v>156.26614008864999</v>
      </c>
      <c r="BP372">
        <v>0.9789018376805142</v>
      </c>
      <c r="BQ372">
        <v>10</v>
      </c>
      <c r="BR372">
        <v>10.2155288866295</v>
      </c>
      <c r="BS372">
        <v>0.42467401309020369</v>
      </c>
      <c r="BT372">
        <v>4</v>
      </c>
      <c r="BU372">
        <v>9.4189893346508402</v>
      </c>
    </row>
    <row r="373" spans="1:73" hidden="1" x14ac:dyDescent="0.45">
      <c r="A373" s="1">
        <v>75</v>
      </c>
      <c r="B373" s="21" t="s">
        <v>142</v>
      </c>
      <c r="C373" t="s">
        <v>140</v>
      </c>
      <c r="D373">
        <v>1.024266596144713</v>
      </c>
      <c r="E373">
        <v>109</v>
      </c>
      <c r="F373">
        <v>106.417606910418</v>
      </c>
      <c r="G373">
        <v>86</v>
      </c>
      <c r="H373">
        <f>(Table1[[#This Row],[xWins]]*3+Table1[[#This Row],[xDraws]])/Table1[[#This Row],[Matches]]</f>
        <v>1.23741403384207</v>
      </c>
      <c r="I373">
        <f>Table1[[#This Row],[Wins]]*3+Table1[[#This Row],[Draws]]</f>
        <v>109</v>
      </c>
      <c r="J373">
        <f>Table1[[#This Row],[xWins]]*3+Table1[[#This Row],[xDraws]]</f>
        <v>106.41760691041802</v>
      </c>
      <c r="K373">
        <v>1.056057656680379</v>
      </c>
      <c r="L373">
        <v>0.89643837778125035</v>
      </c>
      <c r="M373">
        <v>1.0165540928770671</v>
      </c>
      <c r="N373">
        <v>30</v>
      </c>
      <c r="O373">
        <v>19</v>
      </c>
      <c r="P373">
        <v>37</v>
      </c>
      <c r="Q373">
        <v>28.40753988215214</v>
      </c>
      <c r="R373">
        <v>21.1949872639616</v>
      </c>
      <c r="S373">
        <v>36.397472853886264</v>
      </c>
      <c r="T373">
        <v>-19</v>
      </c>
      <c r="U373">
        <v>-17.54094701023018</v>
      </c>
      <c r="V373">
        <v>6.4607007157662224</v>
      </c>
      <c r="W373">
        <v>-7.9197537055360394</v>
      </c>
      <c r="X373">
        <v>1.063007069102915</v>
      </c>
      <c r="Y373">
        <v>1.06595384295028</v>
      </c>
      <c r="Z373">
        <f>Table1[[#This Row],[xGoalsF]]/Table1[[#This Row],[Matches]]</f>
        <v>1.1923174335376023</v>
      </c>
      <c r="AA373">
        <f>Table1[[#This Row],[xGoalsA]]/Table1[[#This Row],[Matches]]</f>
        <v>1.3962819336565582</v>
      </c>
      <c r="AB373">
        <v>109</v>
      </c>
      <c r="AC373">
        <v>102.53929928423381</v>
      </c>
      <c r="AD373">
        <v>128</v>
      </c>
      <c r="AE373">
        <v>120.080246294464</v>
      </c>
      <c r="AF373">
        <f>Table1[[#This Row],[SHGoalsF]]/Table1[[#This Row],[xSHGoalsF]]</f>
        <v>0.97221829079721978</v>
      </c>
      <c r="AG373">
        <v>56</v>
      </c>
      <c r="AH373">
        <v>57.600232921024308</v>
      </c>
      <c r="AI373">
        <f>Table1[[#This Row],[SHGoalsA]]/Table1[[#This Row],[xSHGoalsA]]</f>
        <v>1.0212806686317542</v>
      </c>
      <c r="AJ373">
        <v>-69</v>
      </c>
      <c r="AK373">
        <v>-67.562230559442327</v>
      </c>
      <c r="AL373">
        <f>Table1[[#This Row],[HTGoalsF]]/Table1[[#This Row],[xHTGoalsF]]</f>
        <v>1.179374746498735</v>
      </c>
      <c r="AM373">
        <v>53</v>
      </c>
      <c r="AN373">
        <v>44.93906636320947</v>
      </c>
      <c r="AO373">
        <f>Table1[[#This Row],[HTGoalsA]]/Table1[[#This Row],[xHTGoalsA]]</f>
        <v>1.1234240131554678</v>
      </c>
      <c r="AP373">
        <v>59</v>
      </c>
      <c r="AQ373">
        <v>52.518015735021628</v>
      </c>
      <c r="AR373">
        <v>0.90237452897187187</v>
      </c>
      <c r="AS373">
        <v>840</v>
      </c>
      <c r="AT373">
        <v>930.8773386556702</v>
      </c>
      <c r="AU373">
        <v>0.89023811234709005</v>
      </c>
      <c r="AV373">
        <v>904</v>
      </c>
      <c r="AW373">
        <v>1015.458659275581</v>
      </c>
      <c r="AX373">
        <v>0.90771774359367818</v>
      </c>
      <c r="AY373">
        <v>357</v>
      </c>
      <c r="AZ373">
        <v>393.29406362227502</v>
      </c>
      <c r="BA373">
        <v>0.854759374113222</v>
      </c>
      <c r="BB373">
        <v>374</v>
      </c>
      <c r="BC373">
        <v>437.55004194953659</v>
      </c>
      <c r="BD373">
        <v>0.82250412613556423</v>
      </c>
      <c r="BE373">
        <v>930</v>
      </c>
      <c r="BF373">
        <v>1130.693415933963</v>
      </c>
      <c r="BG373">
        <v>0.81173849987470548</v>
      </c>
      <c r="BH373">
        <v>905</v>
      </c>
      <c r="BI373">
        <v>1114.891064227814</v>
      </c>
      <c r="BJ373">
        <v>0.91524069496044336</v>
      </c>
      <c r="BK373">
        <v>140</v>
      </c>
      <c r="BL373">
        <v>152.96522627422149</v>
      </c>
      <c r="BM373">
        <v>0.79182032178356332</v>
      </c>
      <c r="BN373">
        <v>116</v>
      </c>
      <c r="BO373">
        <v>146.4978819168366</v>
      </c>
      <c r="BP373">
        <v>0.32393729312283448</v>
      </c>
      <c r="BQ373">
        <v>3</v>
      </c>
      <c r="BR373">
        <v>9.2610516408261265</v>
      </c>
      <c r="BS373">
        <v>0.81168928669595219</v>
      </c>
      <c r="BT373">
        <v>7</v>
      </c>
      <c r="BU373">
        <v>8.6239896407824652</v>
      </c>
    </row>
    <row r="374" spans="1:73" hidden="1" x14ac:dyDescent="0.45">
      <c r="A374" s="1">
        <v>35</v>
      </c>
      <c r="B374" s="21" t="s">
        <v>100</v>
      </c>
      <c r="C374" s="24" t="s">
        <v>98</v>
      </c>
      <c r="D374">
        <v>1.1180521874450291</v>
      </c>
      <c r="E374">
        <v>47</v>
      </c>
      <c r="F374">
        <v>42.037393717196991</v>
      </c>
      <c r="G374">
        <v>34</v>
      </c>
      <c r="H374">
        <f>(Table1[[#This Row],[xWins]]*3+Table1[[#This Row],[xDraws]])/Table1[[#This Row],[Matches]]</f>
        <v>1.2363939328587346</v>
      </c>
      <c r="I374">
        <f>Table1[[#This Row],[Wins]]*3+Table1[[#This Row],[Draws]]</f>
        <v>47</v>
      </c>
      <c r="J374">
        <f>Table1[[#This Row],[xWins]]*3+Table1[[#This Row],[xDraws]]</f>
        <v>42.037393717196977</v>
      </c>
      <c r="K374">
        <v>1.244038905873655</v>
      </c>
      <c r="L374">
        <v>0.60412800361025543</v>
      </c>
      <c r="M374">
        <v>1.0366317351553269</v>
      </c>
      <c r="N374">
        <v>14</v>
      </c>
      <c r="O374">
        <v>5</v>
      </c>
      <c r="P374">
        <v>15</v>
      </c>
      <c r="Q374">
        <v>11.25366733620616</v>
      </c>
      <c r="R374">
        <v>8.2763917085784993</v>
      </c>
      <c r="S374">
        <v>14.469940955215341</v>
      </c>
      <c r="T374">
        <v>-6</v>
      </c>
      <c r="U374">
        <v>-6.526427360314365</v>
      </c>
      <c r="V374">
        <v>17.010218960345838</v>
      </c>
      <c r="W374">
        <v>-16.48379160003147</v>
      </c>
      <c r="X374">
        <v>1.4149868218102919</v>
      </c>
      <c r="Y374">
        <v>1.346908816067117</v>
      </c>
      <c r="Z374">
        <f>Table1[[#This Row],[xGoalsF]]/Table1[[#This Row],[Matches]]</f>
        <v>1.2055817952839458</v>
      </c>
      <c r="AA374">
        <f>Table1[[#This Row],[xGoalsA]]/Table1[[#This Row],[Matches]]</f>
        <v>1.3975355411755448</v>
      </c>
      <c r="AB374">
        <v>58</v>
      </c>
      <c r="AC374">
        <v>40.989781039654162</v>
      </c>
      <c r="AD374">
        <v>64</v>
      </c>
      <c r="AE374">
        <v>47.516208399968527</v>
      </c>
      <c r="AF374">
        <f>Table1[[#This Row],[SHGoalsF]]/Table1[[#This Row],[xSHGoalsF]]</f>
        <v>1.5648366176111792</v>
      </c>
      <c r="AG374">
        <v>36</v>
      </c>
      <c r="AH374">
        <v>23.005596619381421</v>
      </c>
      <c r="AI374">
        <f>Table1[[#This Row],[SHGoalsA]]/Table1[[#This Row],[xSHGoalsA]]</f>
        <v>1.27659732610373</v>
      </c>
      <c r="AJ374">
        <v>-34</v>
      </c>
      <c r="AK374">
        <v>-26.63330034050011</v>
      </c>
      <c r="AL374">
        <f>Table1[[#This Row],[HTGoalsF]]/Table1[[#This Row],[xHTGoalsF]]</f>
        <v>1.2232970640136684</v>
      </c>
      <c r="AM374">
        <v>22</v>
      </c>
      <c r="AN374">
        <v>17.98418442027274</v>
      </c>
      <c r="AO374">
        <f>Table1[[#This Row],[HTGoalsA]]/Table1[[#This Row],[xHTGoalsA]]</f>
        <v>1.4365815294770616</v>
      </c>
      <c r="AP374">
        <v>30</v>
      </c>
      <c r="AQ374">
        <v>20.88290805946842</v>
      </c>
      <c r="AR374">
        <v>1.047941551486929</v>
      </c>
      <c r="AS374">
        <v>388</v>
      </c>
      <c r="AT374">
        <v>370.24965700564599</v>
      </c>
      <c r="AU374">
        <v>1.205403587141082</v>
      </c>
      <c r="AV374">
        <v>484</v>
      </c>
      <c r="AW374">
        <v>401.52526934810908</v>
      </c>
      <c r="AX374">
        <v>0.95045968819181004</v>
      </c>
      <c r="AY374">
        <v>148</v>
      </c>
      <c r="AZ374">
        <v>155.7141263734822</v>
      </c>
      <c r="BA374">
        <v>0.91516293212664213</v>
      </c>
      <c r="BB374">
        <v>158</v>
      </c>
      <c r="BC374">
        <v>172.64685276625221</v>
      </c>
      <c r="BD374">
        <v>0.97299128746448682</v>
      </c>
      <c r="BE374">
        <v>435</v>
      </c>
      <c r="BF374">
        <v>447.07491794049292</v>
      </c>
      <c r="BG374">
        <v>0.96658729722769998</v>
      </c>
      <c r="BH374">
        <v>426</v>
      </c>
      <c r="BI374">
        <v>440.72584154770527</v>
      </c>
      <c r="BJ374">
        <v>1.08500964699911</v>
      </c>
      <c r="BK374">
        <v>66</v>
      </c>
      <c r="BL374">
        <v>60.828952242536303</v>
      </c>
      <c r="BM374">
        <v>1.157496870429009</v>
      </c>
      <c r="BN374">
        <v>67</v>
      </c>
      <c r="BO374">
        <v>57.883525832054687</v>
      </c>
      <c r="BP374">
        <v>0.26738844321306571</v>
      </c>
      <c r="BQ374">
        <v>1</v>
      </c>
      <c r="BR374">
        <v>3.739877415730942</v>
      </c>
      <c r="BS374">
        <v>1.15879996120631</v>
      </c>
      <c r="BT374">
        <v>4</v>
      </c>
      <c r="BU374">
        <v>3.4518468535639268</v>
      </c>
    </row>
    <row r="375" spans="1:73" hidden="1" x14ac:dyDescent="0.45">
      <c r="A375" s="1">
        <v>373</v>
      </c>
      <c r="B375" s="21" t="s">
        <v>407</v>
      </c>
      <c r="C375" t="s">
        <v>396</v>
      </c>
      <c r="D375">
        <v>1.0234423847045</v>
      </c>
      <c r="E375">
        <v>394</v>
      </c>
      <c r="F375">
        <v>384.97526181091308</v>
      </c>
      <c r="G375">
        <v>312</v>
      </c>
      <c r="H375">
        <f>(Table1[[#This Row],[xWins]]*3+Table1[[#This Row],[xDraws]])/Table1[[#This Row],[Matches]]</f>
        <v>1.2338950699067728</v>
      </c>
      <c r="I375">
        <f>Table1[[#This Row],[Wins]]*3+Table1[[#This Row],[Draws]]</f>
        <v>394</v>
      </c>
      <c r="J375">
        <f>Table1[[#This Row],[xWins]]*3+Table1[[#This Row],[xDraws]]</f>
        <v>384.97526181091308</v>
      </c>
      <c r="K375">
        <v>1.021799231896531</v>
      </c>
      <c r="L375">
        <v>1.0291974444281691</v>
      </c>
      <c r="M375">
        <v>0.9631130174876138</v>
      </c>
      <c r="N375">
        <v>102</v>
      </c>
      <c r="O375">
        <v>88</v>
      </c>
      <c r="P375">
        <v>122</v>
      </c>
      <c r="Q375">
        <v>99.82391532109574</v>
      </c>
      <c r="R375">
        <v>85.503515847625863</v>
      </c>
      <c r="S375">
        <v>126.6725688312784</v>
      </c>
      <c r="T375">
        <v>-30</v>
      </c>
      <c r="U375">
        <v>-56.175625498585703</v>
      </c>
      <c r="V375">
        <v>-5.2603957685013256</v>
      </c>
      <c r="W375">
        <v>31.436021267087028</v>
      </c>
      <c r="X375">
        <v>0.98579271283502246</v>
      </c>
      <c r="Y375">
        <v>0.92628197502246679</v>
      </c>
      <c r="Z375">
        <f>Table1[[#This Row],[xGoalsF]]/Table1[[#This Row],[Matches]]</f>
        <v>1.1867320377195556</v>
      </c>
      <c r="AA375">
        <f>Table1[[#This Row],[xGoalsA]]/Table1[[#This Row],[Matches]]</f>
        <v>1.3667821194457919</v>
      </c>
      <c r="AB375">
        <v>365</v>
      </c>
      <c r="AC375">
        <v>370.26039576850133</v>
      </c>
      <c r="AD375">
        <v>395</v>
      </c>
      <c r="AE375">
        <v>426.43602126708703</v>
      </c>
      <c r="AF375">
        <f>Table1[[#This Row],[SHGoalsF]]/Table1[[#This Row],[xSHGoalsF]]</f>
        <v>0.96760042676381497</v>
      </c>
      <c r="AG375">
        <v>201</v>
      </c>
      <c r="AH375">
        <v>207.7303755148744</v>
      </c>
      <c r="AI375">
        <f>Table1[[#This Row],[SHGoalsA]]/Table1[[#This Row],[xSHGoalsA]]</f>
        <v>0.94269862099570811</v>
      </c>
      <c r="AJ375">
        <v>-226</v>
      </c>
      <c r="AK375">
        <v>-239.73727654474729</v>
      </c>
      <c r="AL375">
        <f>Table1[[#This Row],[HTGoalsF]]/Table1[[#This Row],[xHTGoalsF]]</f>
        <v>1.0090443583534858</v>
      </c>
      <c r="AM375">
        <v>164</v>
      </c>
      <c r="AN375">
        <v>162.5300202536269</v>
      </c>
      <c r="AO375">
        <f>Table1[[#This Row],[HTGoalsA]]/Table1[[#This Row],[xHTGoalsA]]</f>
        <v>0.90520158692731723</v>
      </c>
      <c r="AP375">
        <v>169</v>
      </c>
      <c r="AQ375">
        <v>186.69874472233971</v>
      </c>
      <c r="AR375">
        <v>0.94773235518091548</v>
      </c>
      <c r="AS375">
        <v>3191</v>
      </c>
      <c r="AT375">
        <v>3366.9843416824792</v>
      </c>
      <c r="AU375">
        <v>0.98690986131163327</v>
      </c>
      <c r="AV375">
        <v>3593</v>
      </c>
      <c r="AW375">
        <v>3640.6567011345828</v>
      </c>
      <c r="AX375">
        <v>0.83235427351417279</v>
      </c>
      <c r="AY375">
        <v>1187</v>
      </c>
      <c r="AZ375">
        <v>1426.075455813454</v>
      </c>
      <c r="BA375">
        <v>0.84491935425349229</v>
      </c>
      <c r="BB375">
        <v>1322</v>
      </c>
      <c r="BC375">
        <v>1564.646369318905</v>
      </c>
      <c r="BD375">
        <v>0.89273165795306564</v>
      </c>
      <c r="BE375">
        <v>3664</v>
      </c>
      <c r="BF375">
        <v>4104.256824946865</v>
      </c>
      <c r="BG375">
        <v>0.8681766708062657</v>
      </c>
      <c r="BH375">
        <v>3522</v>
      </c>
      <c r="BI375">
        <v>4056.7779789903352</v>
      </c>
      <c r="BJ375">
        <v>0.87556054741033396</v>
      </c>
      <c r="BK375">
        <v>487</v>
      </c>
      <c r="BL375">
        <v>556.21510293081542</v>
      </c>
      <c r="BM375">
        <v>0.82763289139285878</v>
      </c>
      <c r="BN375">
        <v>439</v>
      </c>
      <c r="BO375">
        <v>530.42841163693743</v>
      </c>
      <c r="BP375">
        <v>0.72491625170408913</v>
      </c>
      <c r="BQ375">
        <v>25</v>
      </c>
      <c r="BR375">
        <v>34.486742352970452</v>
      </c>
      <c r="BS375">
        <v>0.63080704828297929</v>
      </c>
      <c r="BT375">
        <v>20</v>
      </c>
      <c r="BU375">
        <v>31.70541618778493</v>
      </c>
    </row>
    <row r="376" spans="1:73" hidden="1" x14ac:dyDescent="0.45">
      <c r="A376" s="1">
        <v>250</v>
      </c>
      <c r="B376" s="21" t="s">
        <v>323</v>
      </c>
      <c r="C376" s="24" t="s">
        <v>320</v>
      </c>
      <c r="D376">
        <v>0.92105404105625155</v>
      </c>
      <c r="E376">
        <v>75</v>
      </c>
      <c r="F376">
        <v>81.428446819462494</v>
      </c>
      <c r="G376">
        <v>66</v>
      </c>
      <c r="H376">
        <f>(Table1[[#This Row],[xWins]]*3+Table1[[#This Row],[xDraws]])/Table1[[#This Row],[Matches]]</f>
        <v>1.2337643457494318</v>
      </c>
      <c r="I376">
        <f>Table1[[#This Row],[Wins]]*3+Table1[[#This Row],[Draws]]</f>
        <v>75</v>
      </c>
      <c r="J376">
        <f>Table1[[#This Row],[xWins]]*3+Table1[[#This Row],[xDraws]]</f>
        <v>81.428446819462508</v>
      </c>
      <c r="K376">
        <v>0.78321312130790377</v>
      </c>
      <c r="L376">
        <v>1.340452892849886</v>
      </c>
      <c r="M376">
        <v>0.90448315497146403</v>
      </c>
      <c r="N376">
        <v>16</v>
      </c>
      <c r="O376">
        <v>27</v>
      </c>
      <c r="P376">
        <v>23</v>
      </c>
      <c r="Q376">
        <v>20.428666942251009</v>
      </c>
      <c r="R376">
        <v>20.142445992709479</v>
      </c>
      <c r="S376">
        <v>25.428887065039518</v>
      </c>
      <c r="T376">
        <v>-9</v>
      </c>
      <c r="U376">
        <v>-10.318378011769701</v>
      </c>
      <c r="V376">
        <v>-9.6543293744609855</v>
      </c>
      <c r="W376">
        <v>10.972707386230679</v>
      </c>
      <c r="X376">
        <v>0.87725622414885485</v>
      </c>
      <c r="Y376">
        <v>0.87667333378315515</v>
      </c>
      <c r="Z376">
        <f>Table1[[#This Row],[xGoalsF]]/Table1[[#This Row],[Matches]]</f>
        <v>1.191732263249409</v>
      </c>
      <c r="AA376">
        <f>Table1[[#This Row],[xGoalsA]]/Table1[[#This Row],[Matches]]</f>
        <v>1.3480713240337983</v>
      </c>
      <c r="AB376">
        <v>69</v>
      </c>
      <c r="AC376">
        <v>78.654329374460985</v>
      </c>
      <c r="AD376">
        <v>78</v>
      </c>
      <c r="AE376">
        <v>88.972707386230681</v>
      </c>
      <c r="AF376">
        <f>Table1[[#This Row],[SHGoalsF]]/Table1[[#This Row],[xSHGoalsF]]</f>
        <v>0.88172213016711776</v>
      </c>
      <c r="AG376">
        <v>39</v>
      </c>
      <c r="AH376">
        <v>44.231622033358867</v>
      </c>
      <c r="AI376">
        <f>Table1[[#This Row],[SHGoalsA]]/Table1[[#This Row],[xSHGoalsA]]</f>
        <v>1.0988695504449337</v>
      </c>
      <c r="AJ376">
        <v>-55</v>
      </c>
      <c r="AK376">
        <v>-50.051436931463272</v>
      </c>
      <c r="AL376">
        <f>Table1[[#This Row],[HTGoalsF]]/Table1[[#This Row],[xHTGoalsF]]</f>
        <v>0.87151773690324419</v>
      </c>
      <c r="AM376">
        <v>30</v>
      </c>
      <c r="AN376">
        <v>34.422707341102111</v>
      </c>
      <c r="AO376">
        <f>Table1[[#This Row],[HTGoalsA]]/Table1[[#This Row],[xHTGoalsA]]</f>
        <v>0.59093651700628813</v>
      </c>
      <c r="AP376">
        <v>23</v>
      </c>
      <c r="AQ376">
        <v>38.921270454767409</v>
      </c>
      <c r="AR376">
        <v>0.957966774354859</v>
      </c>
      <c r="AS376">
        <v>686</v>
      </c>
      <c r="AT376">
        <v>716.09999257227423</v>
      </c>
      <c r="AU376">
        <v>0.97559663711786682</v>
      </c>
      <c r="AV376">
        <v>747</v>
      </c>
      <c r="AW376">
        <v>765.68529613509838</v>
      </c>
      <c r="AX376">
        <v>0.70245380854972639</v>
      </c>
      <c r="AY376">
        <v>212</v>
      </c>
      <c r="AZ376">
        <v>301.79920361979589</v>
      </c>
      <c r="BA376">
        <v>0.80051016659184882</v>
      </c>
      <c r="BB376">
        <v>262</v>
      </c>
      <c r="BC376">
        <v>327.29128365159698</v>
      </c>
      <c r="BD376">
        <v>1.153955327869336</v>
      </c>
      <c r="BE376">
        <v>1003</v>
      </c>
      <c r="BF376">
        <v>869.18442662069083</v>
      </c>
      <c r="BG376">
        <v>1.081289340769169</v>
      </c>
      <c r="BH376">
        <v>929</v>
      </c>
      <c r="BI376">
        <v>859.15949133389358</v>
      </c>
      <c r="BJ376">
        <v>1.149195394409471</v>
      </c>
      <c r="BK376">
        <v>136</v>
      </c>
      <c r="BL376">
        <v>118.3436695461918</v>
      </c>
      <c r="BM376">
        <v>1.19383215843922</v>
      </c>
      <c r="BN376">
        <v>135</v>
      </c>
      <c r="BO376">
        <v>113.0812225535078</v>
      </c>
      <c r="BP376">
        <v>0.95800197730868641</v>
      </c>
      <c r="BQ376">
        <v>7</v>
      </c>
      <c r="BR376">
        <v>7.3068742714551487</v>
      </c>
      <c r="BS376">
        <v>1.032625193383689</v>
      </c>
      <c r="BT376">
        <v>7</v>
      </c>
      <c r="BU376">
        <v>6.7788390646005059</v>
      </c>
    </row>
    <row r="377" spans="1:73" hidden="1" x14ac:dyDescent="0.45">
      <c r="A377" s="1">
        <v>120</v>
      </c>
      <c r="B377" s="21" t="s">
        <v>188</v>
      </c>
      <c r="C377" s="25" t="s">
        <v>160</v>
      </c>
      <c r="D377">
        <v>0.99325419363452272</v>
      </c>
      <c r="E377">
        <v>360</v>
      </c>
      <c r="F377">
        <v>362.44498367803061</v>
      </c>
      <c r="G377">
        <v>300</v>
      </c>
      <c r="H377">
        <f>(Table1[[#This Row],[xWins]]*3+Table1[[#This Row],[xDraws]])/Table1[[#This Row],[Matches]]</f>
        <v>1.2081499455934352</v>
      </c>
      <c r="I377">
        <f>Table1[[#This Row],[Wins]]*3+Table1[[#This Row],[Draws]]</f>
        <v>360</v>
      </c>
      <c r="J377">
        <f>Table1[[#This Row],[xWins]]*3+Table1[[#This Row],[xDraws]]</f>
        <v>362.44498367803055</v>
      </c>
      <c r="K377">
        <v>0.98300255458847108</v>
      </c>
      <c r="L377">
        <v>1.030263076860205</v>
      </c>
      <c r="M377">
        <v>0.99391653494903354</v>
      </c>
      <c r="N377">
        <v>93</v>
      </c>
      <c r="O377">
        <v>81</v>
      </c>
      <c r="P377">
        <v>126</v>
      </c>
      <c r="Q377">
        <v>94.608095946336547</v>
      </c>
      <c r="R377">
        <v>78.620695839020897</v>
      </c>
      <c r="S377">
        <v>126.7712082146426</v>
      </c>
      <c r="T377">
        <v>-87</v>
      </c>
      <c r="U377">
        <v>-80.518617778309022</v>
      </c>
      <c r="V377">
        <v>-26.000077416500289</v>
      </c>
      <c r="W377">
        <v>19.518695194809311</v>
      </c>
      <c r="X377">
        <v>0.92717066728765196</v>
      </c>
      <c r="Y377">
        <v>0.95538774591993503</v>
      </c>
      <c r="Z377">
        <f>Table1[[#This Row],[xGoalsF]]/Table1[[#This Row],[Matches]]</f>
        <v>1.1900002580550009</v>
      </c>
      <c r="AA377">
        <f>Table1[[#This Row],[xGoalsA]]/Table1[[#This Row],[Matches]]</f>
        <v>1.4583956506493643</v>
      </c>
      <c r="AB377">
        <v>331</v>
      </c>
      <c r="AC377">
        <v>357.00007741650029</v>
      </c>
      <c r="AD377">
        <v>418</v>
      </c>
      <c r="AE377">
        <v>437.51869519480931</v>
      </c>
      <c r="AF377">
        <f>Table1[[#This Row],[SHGoalsF]]/Table1[[#This Row],[xSHGoalsF]]</f>
        <v>0.89924852413919232</v>
      </c>
      <c r="AG377">
        <v>180</v>
      </c>
      <c r="AH377">
        <v>200.16713418829951</v>
      </c>
      <c r="AI377">
        <f>Table1[[#This Row],[SHGoalsA]]/Table1[[#This Row],[xSHGoalsA]]</f>
        <v>0.95846149844717243</v>
      </c>
      <c r="AJ377">
        <v>-235</v>
      </c>
      <c r="AK377">
        <v>-245.18460092630681</v>
      </c>
      <c r="AL377">
        <f>Table1[[#This Row],[HTGoalsF]]/Table1[[#This Row],[xHTGoalsF]]</f>
        <v>0.96280792091165734</v>
      </c>
      <c r="AM377">
        <v>151</v>
      </c>
      <c r="AN377">
        <v>156.8329432282008</v>
      </c>
      <c r="AO377">
        <f>Table1[[#This Row],[HTGoalsA]]/Table1[[#This Row],[xHTGoalsA]]</f>
        <v>0.95146937258314745</v>
      </c>
      <c r="AP377">
        <v>183</v>
      </c>
      <c r="AQ377">
        <v>192.3340942685025</v>
      </c>
      <c r="AR377">
        <v>0.99020806278287743</v>
      </c>
      <c r="AS377">
        <v>3204</v>
      </c>
      <c r="AT377">
        <v>3235.6836107711429</v>
      </c>
      <c r="AU377">
        <v>1.040356818167165</v>
      </c>
      <c r="AV377">
        <v>3763</v>
      </c>
      <c r="AW377">
        <v>3617.0282486631991</v>
      </c>
      <c r="AX377">
        <v>0.8032876270318291</v>
      </c>
      <c r="AY377">
        <v>1098</v>
      </c>
      <c r="AZ377">
        <v>1366.882749155669</v>
      </c>
      <c r="BA377">
        <v>0.85924249724914015</v>
      </c>
      <c r="BB377">
        <v>1338</v>
      </c>
      <c r="BC377">
        <v>1557.1855492292329</v>
      </c>
      <c r="BD377">
        <v>1.183463085423933</v>
      </c>
      <c r="BE377">
        <v>4641</v>
      </c>
      <c r="BF377">
        <v>3921.5418352804209</v>
      </c>
      <c r="BG377">
        <v>1.105549683985803</v>
      </c>
      <c r="BH377">
        <v>4266</v>
      </c>
      <c r="BI377">
        <v>3858.7139608415669</v>
      </c>
      <c r="BJ377">
        <v>1.53904197178549</v>
      </c>
      <c r="BK377">
        <v>818</v>
      </c>
      <c r="BL377">
        <v>531.49947499548227</v>
      </c>
      <c r="BM377">
        <v>1.535283750632545</v>
      </c>
      <c r="BN377">
        <v>774</v>
      </c>
      <c r="BO377">
        <v>504.14133522947009</v>
      </c>
      <c r="BP377">
        <v>1.344736711048901</v>
      </c>
      <c r="BQ377">
        <v>43</v>
      </c>
      <c r="BR377">
        <v>31.976519750442289</v>
      </c>
      <c r="BS377">
        <v>1.475528723163583</v>
      </c>
      <c r="BT377">
        <v>44</v>
      </c>
      <c r="BU377">
        <v>29.819819370010311</v>
      </c>
    </row>
    <row r="378" spans="1:73" hidden="1" x14ac:dyDescent="0.45">
      <c r="A378" s="1">
        <v>480</v>
      </c>
      <c r="B378" s="21" t="s">
        <v>333</v>
      </c>
      <c r="C378" s="26" t="s">
        <v>475</v>
      </c>
      <c r="D378">
        <v>0.96161702670175386</v>
      </c>
      <c r="E378">
        <v>266</v>
      </c>
      <c r="F378">
        <v>276.61739820929779</v>
      </c>
      <c r="G378">
        <v>227</v>
      </c>
      <c r="H378">
        <f>(Table1[[#This Row],[xWins]]*3+Table1[[#This Row],[xDraws]])/Table1[[#This Row],[Matches]]</f>
        <v>1.2185788467369947</v>
      </c>
      <c r="I378">
        <f>Table1[[#This Row],[Wins]]*3+Table1[[#This Row],[Draws]]</f>
        <v>266</v>
      </c>
      <c r="J378">
        <f>Table1[[#This Row],[xWins]]*3+Table1[[#This Row],[xDraws]]</f>
        <v>276.61739820929779</v>
      </c>
      <c r="K378">
        <v>0.9791404086345411</v>
      </c>
      <c r="L378">
        <v>0.90113920960834626</v>
      </c>
      <c r="M378">
        <v>1.081773977811515</v>
      </c>
      <c r="N378">
        <v>70</v>
      </c>
      <c r="O378">
        <v>56</v>
      </c>
      <c r="P378">
        <v>101</v>
      </c>
      <c r="Q378">
        <v>71.491278863282133</v>
      </c>
      <c r="R378">
        <v>62.143561619451397</v>
      </c>
      <c r="S378">
        <v>93.365159517266477</v>
      </c>
      <c r="T378">
        <v>-68</v>
      </c>
      <c r="U378">
        <v>-48.869454895107083</v>
      </c>
      <c r="V378">
        <v>16.153178235956599</v>
      </c>
      <c r="W378">
        <v>-35.283723340849519</v>
      </c>
      <c r="X378">
        <v>1.059639534002097</v>
      </c>
      <c r="Y378">
        <v>1.110359484069888</v>
      </c>
      <c r="Z378">
        <f>Table1[[#This Row],[xGoalsF]]/Table1[[#This Row],[Matches]]</f>
        <v>1.1931578051279446</v>
      </c>
      <c r="AA378">
        <f>Table1[[#This Row],[xGoalsA]]/Table1[[#This Row],[Matches]]</f>
        <v>1.4084417473971387</v>
      </c>
      <c r="AB378">
        <v>287</v>
      </c>
      <c r="AC378">
        <v>270.8468217640434</v>
      </c>
      <c r="AD378">
        <v>355</v>
      </c>
      <c r="AE378">
        <v>319.71627665915048</v>
      </c>
      <c r="AF378">
        <f>Table1[[#This Row],[SHGoalsF]]/Table1[[#This Row],[xSHGoalsF]]</f>
        <v>1.0922214555745866</v>
      </c>
      <c r="AG378">
        <v>166</v>
      </c>
      <c r="AH378">
        <v>151.9838299758286</v>
      </c>
      <c r="AI378">
        <f>Table1[[#This Row],[SHGoalsA]]/Table1[[#This Row],[xSHGoalsA]]</f>
        <v>1.0702590008970783</v>
      </c>
      <c r="AJ378">
        <v>-192</v>
      </c>
      <c r="AK378">
        <v>-179.39582833600829</v>
      </c>
      <c r="AL378">
        <f>Table1[[#This Row],[HTGoalsF]]/Table1[[#This Row],[xHTGoalsF]]</f>
        <v>1.0179787516672374</v>
      </c>
      <c r="AM378">
        <v>121</v>
      </c>
      <c r="AN378">
        <v>118.8629917882148</v>
      </c>
      <c r="AO378">
        <f>Table1[[#This Row],[HTGoalsA]]/Table1[[#This Row],[xHTGoalsA]]</f>
        <v>1.1616268473189977</v>
      </c>
      <c r="AP378">
        <v>163</v>
      </c>
      <c r="AQ378">
        <v>140.32044832314219</v>
      </c>
      <c r="AR378">
        <v>1.0805912878279511</v>
      </c>
      <c r="AS378">
        <v>2653</v>
      </c>
      <c r="AT378">
        <v>2455.1373214683949</v>
      </c>
      <c r="AU378">
        <v>1.014003068863381</v>
      </c>
      <c r="AV378">
        <v>2732</v>
      </c>
      <c r="AW378">
        <v>2694.2719247017271</v>
      </c>
      <c r="AX378">
        <v>0.91448374892937045</v>
      </c>
      <c r="AY378">
        <v>950</v>
      </c>
      <c r="AZ378">
        <v>1038.837487393527</v>
      </c>
      <c r="BA378">
        <v>0.91509797945039595</v>
      </c>
      <c r="BB378">
        <v>1061</v>
      </c>
      <c r="BC378">
        <v>1159.438687250989</v>
      </c>
      <c r="BD378">
        <v>0.90479010106985136</v>
      </c>
      <c r="BE378">
        <v>2699</v>
      </c>
      <c r="BF378">
        <v>2983.012299547288</v>
      </c>
      <c r="BG378">
        <v>0.97520459490787992</v>
      </c>
      <c r="BH378">
        <v>2867</v>
      </c>
      <c r="BI378">
        <v>2939.8959100175521</v>
      </c>
      <c r="BJ378">
        <v>0.86103227014720551</v>
      </c>
      <c r="BK378">
        <v>347</v>
      </c>
      <c r="BL378">
        <v>403.00463993141102</v>
      </c>
      <c r="BM378">
        <v>0.94528622126594708</v>
      </c>
      <c r="BN378">
        <v>363</v>
      </c>
      <c r="BO378">
        <v>384.0106751094529</v>
      </c>
      <c r="BP378">
        <v>1.2192576512077531</v>
      </c>
      <c r="BQ378">
        <v>30</v>
      </c>
      <c r="BR378">
        <v>24.605135731798011</v>
      </c>
      <c r="BS378">
        <v>1.3971675271881581</v>
      </c>
      <c r="BT378">
        <v>32</v>
      </c>
      <c r="BU378">
        <v>22.903481062432771</v>
      </c>
    </row>
    <row r="379" spans="1:73" hidden="1" x14ac:dyDescent="0.45">
      <c r="A379" s="1">
        <v>573</v>
      </c>
      <c r="B379" s="21" t="s">
        <v>434</v>
      </c>
      <c r="C379" t="s">
        <v>520</v>
      </c>
      <c r="D379">
        <v>0.97181861949945592</v>
      </c>
      <c r="E379">
        <v>165</v>
      </c>
      <c r="F379">
        <v>169.78476918355889</v>
      </c>
      <c r="G379">
        <v>138</v>
      </c>
      <c r="H379">
        <f>(Table1[[#This Row],[xWins]]*3+Table1[[#This Row],[xDraws]])/Table1[[#This Row],[Matches]]</f>
        <v>1.2303244143736152</v>
      </c>
      <c r="I379">
        <f>Table1[[#This Row],[Wins]]*3+Table1[[#This Row],[Draws]]</f>
        <v>165</v>
      </c>
      <c r="J379">
        <f>Table1[[#This Row],[xWins]]*3+Table1[[#This Row],[xDraws]]</f>
        <v>169.78476918355889</v>
      </c>
      <c r="K379">
        <v>0.97351363479526298</v>
      </c>
      <c r="L379">
        <v>0.96579298425048021</v>
      </c>
      <c r="M379">
        <v>1.043231679457592</v>
      </c>
      <c r="N379">
        <v>43</v>
      </c>
      <c r="O379">
        <v>36</v>
      </c>
      <c r="P379">
        <v>59</v>
      </c>
      <c r="Q379">
        <v>44.169900105244253</v>
      </c>
      <c r="R379">
        <v>37.275068867826157</v>
      </c>
      <c r="S379">
        <v>56.555031026929591</v>
      </c>
      <c r="T379">
        <v>-19</v>
      </c>
      <c r="U379">
        <v>-26.463006718419511</v>
      </c>
      <c r="V379">
        <v>6.0053389446192966</v>
      </c>
      <c r="W379">
        <v>1.45766777380021</v>
      </c>
      <c r="X379">
        <v>1.036619112512396</v>
      </c>
      <c r="Y379">
        <v>0.99234649992915258</v>
      </c>
      <c r="Z379">
        <f>Table1[[#This Row],[xGoalsF]]/Table1[[#This Row],[Matches]]</f>
        <v>1.1883671090969616</v>
      </c>
      <c r="AA379">
        <f>Table1[[#This Row],[xGoalsA]]/Table1[[#This Row],[Matches]]</f>
        <v>1.3801280273463783</v>
      </c>
      <c r="AB379">
        <v>170</v>
      </c>
      <c r="AC379">
        <v>163.9946610553807</v>
      </c>
      <c r="AD379">
        <v>189</v>
      </c>
      <c r="AE379">
        <v>190.45766777380021</v>
      </c>
      <c r="AF379">
        <f>Table1[[#This Row],[SHGoalsF]]/Table1[[#This Row],[xSHGoalsF]]</f>
        <v>0.99940723976452306</v>
      </c>
      <c r="AG379">
        <v>92</v>
      </c>
      <c r="AH379">
        <v>92.054566286388649</v>
      </c>
      <c r="AI379">
        <f>Table1[[#This Row],[SHGoalsA]]/Table1[[#This Row],[xSHGoalsA]]</f>
        <v>1.0179785809676862</v>
      </c>
      <c r="AJ379">
        <v>-109</v>
      </c>
      <c r="AK379">
        <v>-107.0749444417436</v>
      </c>
      <c r="AL379">
        <f>Table1[[#This Row],[HTGoalsF]]/Table1[[#This Row],[xHTGoalsF]]</f>
        <v>1.0842354357534141</v>
      </c>
      <c r="AM379">
        <v>78</v>
      </c>
      <c r="AN379">
        <v>71.940094768992054</v>
      </c>
      <c r="AO379">
        <f>Table1[[#This Row],[HTGoalsA]]/Table1[[#This Row],[xHTGoalsA]]</f>
        <v>0.9594313642337452</v>
      </c>
      <c r="AP379">
        <v>80</v>
      </c>
      <c r="AQ379">
        <v>83.382723332056599</v>
      </c>
      <c r="AR379">
        <v>0.96020485885193085</v>
      </c>
      <c r="AS379">
        <v>1431</v>
      </c>
      <c r="AT379">
        <v>1490.3069764830971</v>
      </c>
      <c r="AU379">
        <v>1.148723947770343</v>
      </c>
      <c r="AV379">
        <v>1858</v>
      </c>
      <c r="AW379">
        <v>1617.446910205321</v>
      </c>
      <c r="AX379">
        <v>1.012046468670611</v>
      </c>
      <c r="AY379">
        <v>638</v>
      </c>
      <c r="AZ379">
        <v>630.40583584867886</v>
      </c>
      <c r="BA379">
        <v>1.2001303729363131</v>
      </c>
      <c r="BB379">
        <v>836</v>
      </c>
      <c r="BC379">
        <v>696.59098615643825</v>
      </c>
      <c r="BD379">
        <v>0.89231520536499498</v>
      </c>
      <c r="BE379">
        <v>1622</v>
      </c>
      <c r="BF379">
        <v>1817.743315644311</v>
      </c>
      <c r="BG379">
        <v>0.88458841941570832</v>
      </c>
      <c r="BH379">
        <v>1587</v>
      </c>
      <c r="BI379">
        <v>1794.054687091937</v>
      </c>
      <c r="BJ379">
        <v>0.99953318604560282</v>
      </c>
      <c r="BK379">
        <v>246</v>
      </c>
      <c r="BL379">
        <v>246.11488986497389</v>
      </c>
      <c r="BM379">
        <v>0.95199177624912912</v>
      </c>
      <c r="BN379">
        <v>223</v>
      </c>
      <c r="BO379">
        <v>234.24572098576891</v>
      </c>
      <c r="BP379">
        <v>1.397548120654188</v>
      </c>
      <c r="BQ379">
        <v>21</v>
      </c>
      <c r="BR379">
        <v>15.02631622456761</v>
      </c>
      <c r="BS379">
        <v>0.42776016336032352</v>
      </c>
      <c r="BT379">
        <v>6</v>
      </c>
      <c r="BU379">
        <v>14.02655159112118</v>
      </c>
    </row>
    <row r="380" spans="1:73" hidden="1" x14ac:dyDescent="0.45">
      <c r="A380" s="1">
        <v>185</v>
      </c>
      <c r="B380" s="21" t="s">
        <v>255</v>
      </c>
      <c r="C380" s="24" t="s">
        <v>234</v>
      </c>
      <c r="D380">
        <v>0.86749392920990653</v>
      </c>
      <c r="E380">
        <v>145</v>
      </c>
      <c r="F380">
        <v>167.14814377094561</v>
      </c>
      <c r="G380">
        <v>136</v>
      </c>
      <c r="H380">
        <f>(Table1[[#This Row],[xWins]]*3+Table1[[#This Row],[xDraws]])/Table1[[#This Row],[Matches]]</f>
        <v>1.2290304689040121</v>
      </c>
      <c r="I380">
        <f>Table1[[#This Row],[Wins]]*3+Table1[[#This Row],[Draws]]</f>
        <v>145</v>
      </c>
      <c r="J380">
        <f>Table1[[#This Row],[xWins]]*3+Table1[[#This Row],[xDraws]]</f>
        <v>167.14814377094564</v>
      </c>
      <c r="K380">
        <v>0.84485354390108935</v>
      </c>
      <c r="L380">
        <v>0.95066534785739387</v>
      </c>
      <c r="M380">
        <v>1.151645045011471</v>
      </c>
      <c r="N380">
        <v>37</v>
      </c>
      <c r="O380">
        <v>34</v>
      </c>
      <c r="P380">
        <v>65</v>
      </c>
      <c r="Q380">
        <v>43.79457276009456</v>
      </c>
      <c r="R380">
        <v>35.764425490661957</v>
      </c>
      <c r="S380">
        <v>56.441001749243483</v>
      </c>
      <c r="T380">
        <v>-45</v>
      </c>
      <c r="U380">
        <v>-31.778223807543441</v>
      </c>
      <c r="V380">
        <v>-3.6805159133361371</v>
      </c>
      <c r="W380">
        <v>-9.5412602791204222</v>
      </c>
      <c r="X380">
        <v>0.97751402546113153</v>
      </c>
      <c r="Y380">
        <v>1.048814702748752</v>
      </c>
      <c r="Z380">
        <f>Table1[[#This Row],[xGoalsF]]/Table1[[#This Row],[Matches]]</f>
        <v>1.2035332052451184</v>
      </c>
      <c r="AA380">
        <f>Table1[[#This Row],[xGoalsA]]/Table1[[#This Row],[Matches]]</f>
        <v>1.4371966155947029</v>
      </c>
      <c r="AB380">
        <v>160</v>
      </c>
      <c r="AC380">
        <v>163.68051591333611</v>
      </c>
      <c r="AD380">
        <v>205</v>
      </c>
      <c r="AE380">
        <v>195.45873972087961</v>
      </c>
      <c r="AF380">
        <f>Table1[[#This Row],[SHGoalsF]]/Table1[[#This Row],[xSHGoalsF]]</f>
        <v>0.82909044558970202</v>
      </c>
      <c r="AG380">
        <v>76</v>
      </c>
      <c r="AH380">
        <v>91.666717912716933</v>
      </c>
      <c r="AI380">
        <f>Table1[[#This Row],[SHGoalsA]]/Table1[[#This Row],[xSHGoalsA]]</f>
        <v>1.0317289576448749</v>
      </c>
      <c r="AJ380">
        <v>-113</v>
      </c>
      <c r="AK380">
        <v>-109.5248894224553</v>
      </c>
      <c r="AL380">
        <f>Table1[[#This Row],[HTGoalsF]]/Table1[[#This Row],[xHTGoalsF]]</f>
        <v>1.1664431307910983</v>
      </c>
      <c r="AM380">
        <v>84</v>
      </c>
      <c r="AN380">
        <v>72.013798000619204</v>
      </c>
      <c r="AO380">
        <f>Table1[[#This Row],[HTGoalsA]]/Table1[[#This Row],[xHTGoalsA]]</f>
        <v>1.0705909217439891</v>
      </c>
      <c r="AP380">
        <v>92</v>
      </c>
      <c r="AQ380">
        <v>85.933850298424261</v>
      </c>
      <c r="AR380">
        <v>1.045456461539219</v>
      </c>
      <c r="AS380">
        <v>1541</v>
      </c>
      <c r="AT380">
        <v>1473.9972984921781</v>
      </c>
      <c r="AU380">
        <v>0.926382921311519</v>
      </c>
      <c r="AV380">
        <v>1508</v>
      </c>
      <c r="AW380">
        <v>1627.836573093404</v>
      </c>
      <c r="AX380">
        <v>0.90867468839173804</v>
      </c>
      <c r="AY380">
        <v>565</v>
      </c>
      <c r="AZ380">
        <v>621.78467961949355</v>
      </c>
      <c r="BA380">
        <v>0.81652496219928916</v>
      </c>
      <c r="BB380">
        <v>571</v>
      </c>
      <c r="BC380">
        <v>699.30501385043522</v>
      </c>
      <c r="BD380">
        <v>1.274280656659921</v>
      </c>
      <c r="BE380">
        <v>2272</v>
      </c>
      <c r="BF380">
        <v>1782.9667178306311</v>
      </c>
      <c r="BG380">
        <v>1.148239798927098</v>
      </c>
      <c r="BH380">
        <v>2015</v>
      </c>
      <c r="BI380">
        <v>1754.859918531645</v>
      </c>
      <c r="BJ380">
        <v>1.3003858874973999</v>
      </c>
      <c r="BK380">
        <v>313</v>
      </c>
      <c r="BL380">
        <v>240.69778287302881</v>
      </c>
      <c r="BM380">
        <v>1.2719894745085349</v>
      </c>
      <c r="BN380">
        <v>294</v>
      </c>
      <c r="BO380">
        <v>231.13398804938561</v>
      </c>
      <c r="BP380">
        <v>0.95427153585155977</v>
      </c>
      <c r="BQ380">
        <v>14</v>
      </c>
      <c r="BR380">
        <v>14.67087665724711</v>
      </c>
      <c r="BS380">
        <v>1.248449321600849</v>
      </c>
      <c r="BT380">
        <v>17</v>
      </c>
      <c r="BU380">
        <v>13.616892336648</v>
      </c>
    </row>
    <row r="381" spans="1:73" hidden="1" x14ac:dyDescent="0.45">
      <c r="A381" s="1">
        <v>647</v>
      </c>
      <c r="B381" s="21" t="s">
        <v>548</v>
      </c>
      <c r="C381" s="24" t="s">
        <v>535</v>
      </c>
      <c r="D381">
        <v>1.092247805771873</v>
      </c>
      <c r="E381">
        <v>102</v>
      </c>
      <c r="F381">
        <v>93.385401610322603</v>
      </c>
      <c r="G381">
        <v>76</v>
      </c>
      <c r="H381">
        <f>(Table1[[#This Row],[xWins]]*3+Table1[[#This Row],[xDraws]])/Table1[[#This Row],[Matches]]</f>
        <v>1.2287552843463501</v>
      </c>
      <c r="I381">
        <f>Table1[[#This Row],[Wins]]*3+Table1[[#This Row],[Draws]]</f>
        <v>102</v>
      </c>
      <c r="J381">
        <f>Table1[[#This Row],[xWins]]*3+Table1[[#This Row],[xDraws]]</f>
        <v>93.385401610322603</v>
      </c>
      <c r="K381">
        <v>1.051304587665693</v>
      </c>
      <c r="L381">
        <v>1.2247415476105541</v>
      </c>
      <c r="M381">
        <v>0.79537214165946846</v>
      </c>
      <c r="N381">
        <v>25</v>
      </c>
      <c r="O381">
        <v>27</v>
      </c>
      <c r="P381">
        <v>24</v>
      </c>
      <c r="Q381">
        <v>23.779978032351</v>
      </c>
      <c r="R381">
        <v>22.0454675132696</v>
      </c>
      <c r="S381">
        <v>30.1745544543794</v>
      </c>
      <c r="T381">
        <v>-1</v>
      </c>
      <c r="U381">
        <v>-13.30693507991168</v>
      </c>
      <c r="V381">
        <v>13.028003703235781</v>
      </c>
      <c r="W381">
        <v>-0.7210686233241006</v>
      </c>
      <c r="X381">
        <v>1.1448006517523981</v>
      </c>
      <c r="Y381">
        <v>1.0069817591420871</v>
      </c>
      <c r="Z381">
        <f>Table1[[#This Row],[xGoalsF]]/Table1[[#This Row],[Matches]]</f>
        <v>1.1838420565363712</v>
      </c>
      <c r="AA381">
        <f>Table1[[#This Row],[xGoalsA]]/Table1[[#This Row],[Matches]]</f>
        <v>1.3589333075878407</v>
      </c>
      <c r="AB381">
        <v>103</v>
      </c>
      <c r="AC381">
        <v>89.971996296764218</v>
      </c>
      <c r="AD381">
        <v>104</v>
      </c>
      <c r="AE381">
        <v>103.2789313766759</v>
      </c>
      <c r="AF381">
        <f>Table1[[#This Row],[SHGoalsF]]/Table1[[#This Row],[xSHGoalsF]]</f>
        <v>1.0300462434018332</v>
      </c>
      <c r="AG381">
        <v>52</v>
      </c>
      <c r="AH381">
        <v>50.483170375210221</v>
      </c>
      <c r="AI381">
        <f>Table1[[#This Row],[SHGoalsA]]/Table1[[#This Row],[xSHGoalsA]]</f>
        <v>1.0519730070922164</v>
      </c>
      <c r="AJ381">
        <v>-61</v>
      </c>
      <c r="AK381">
        <v>-57.986278724595373</v>
      </c>
      <c r="AL381">
        <f>Table1[[#This Row],[HTGoalsF]]/Table1[[#This Row],[xHTGoalsF]]</f>
        <v>1.2915045917372516</v>
      </c>
      <c r="AM381">
        <v>51</v>
      </c>
      <c r="AN381">
        <v>39.488825921554003</v>
      </c>
      <c r="AO381">
        <f>Table1[[#This Row],[HTGoalsA]]/Table1[[#This Row],[xHTGoalsA]]</f>
        <v>0.9493813561839326</v>
      </c>
      <c r="AP381">
        <v>43</v>
      </c>
      <c r="AQ381">
        <v>45.292652652080527</v>
      </c>
      <c r="AR381">
        <v>1.2323448843333169</v>
      </c>
      <c r="AS381">
        <v>1011</v>
      </c>
      <c r="AT381">
        <v>820.38722508020828</v>
      </c>
      <c r="AU381">
        <v>1.097646183682065</v>
      </c>
      <c r="AV381">
        <v>971</v>
      </c>
      <c r="AW381">
        <v>884.62021226436627</v>
      </c>
      <c r="AX381">
        <v>0.88638166467558621</v>
      </c>
      <c r="AY381">
        <v>309</v>
      </c>
      <c r="AZ381">
        <v>348.60829405027607</v>
      </c>
      <c r="BA381">
        <v>0.83774434441734436</v>
      </c>
      <c r="BB381">
        <v>319</v>
      </c>
      <c r="BC381">
        <v>380.78442680728108</v>
      </c>
      <c r="BD381">
        <v>1.195161515644898</v>
      </c>
      <c r="BE381">
        <v>1195</v>
      </c>
      <c r="BF381">
        <v>999.86485873015135</v>
      </c>
      <c r="BG381">
        <v>1.296684166293107</v>
      </c>
      <c r="BH381">
        <v>1282</v>
      </c>
      <c r="BI381">
        <v>988.67560299198749</v>
      </c>
      <c r="BJ381">
        <v>1.537901033817304</v>
      </c>
      <c r="BK381">
        <v>208</v>
      </c>
      <c r="BL381">
        <v>135.249275100435</v>
      </c>
      <c r="BM381">
        <v>1.64159098818155</v>
      </c>
      <c r="BN381">
        <v>212</v>
      </c>
      <c r="BO381">
        <v>129.14300914556071</v>
      </c>
      <c r="BP381">
        <v>1.909336840066794</v>
      </c>
      <c r="BQ381">
        <v>16</v>
      </c>
      <c r="BR381">
        <v>8.3798728774542841</v>
      </c>
      <c r="BS381">
        <v>1.4261919036296149</v>
      </c>
      <c r="BT381">
        <v>11</v>
      </c>
      <c r="BU381">
        <v>7.7128470383300716</v>
      </c>
    </row>
    <row r="382" spans="1:73" hidden="1" x14ac:dyDescent="0.45">
      <c r="A382" s="1">
        <v>614</v>
      </c>
      <c r="B382" s="21" t="s">
        <v>534</v>
      </c>
      <c r="C382" s="24" t="s">
        <v>530</v>
      </c>
      <c r="D382">
        <v>0.96971533928965781</v>
      </c>
      <c r="E382">
        <v>493</v>
      </c>
      <c r="F382">
        <v>508.39661911621982</v>
      </c>
      <c r="G382">
        <v>414</v>
      </c>
      <c r="H382">
        <f>(Table1[[#This Row],[xWins]]*3+Table1[[#This Row],[xDraws]])/Table1[[#This Row],[Matches]]</f>
        <v>1.2280111572855552</v>
      </c>
      <c r="I382">
        <f>Table1[[#This Row],[Wins]]*3+Table1[[#This Row],[Draws]]</f>
        <v>493</v>
      </c>
      <c r="J382">
        <f>Table1[[#This Row],[xWins]]*3+Table1[[#This Row],[xDraws]]</f>
        <v>508.39661911621988</v>
      </c>
      <c r="K382">
        <v>0.93700443937980737</v>
      </c>
      <c r="L382">
        <v>1.082133468528975</v>
      </c>
      <c r="M382">
        <v>0.99320718631007798</v>
      </c>
      <c r="N382">
        <v>123</v>
      </c>
      <c r="O382">
        <v>124</v>
      </c>
      <c r="P382">
        <v>167</v>
      </c>
      <c r="Q382">
        <v>131.2693887356738</v>
      </c>
      <c r="R382">
        <v>114.58845290919849</v>
      </c>
      <c r="S382">
        <v>168.14215835512769</v>
      </c>
      <c r="T382">
        <v>-116</v>
      </c>
      <c r="U382">
        <v>-78.354491502755877</v>
      </c>
      <c r="V382">
        <v>-24.172517654318991</v>
      </c>
      <c r="W382">
        <v>-13.47299084292513</v>
      </c>
      <c r="X382">
        <v>0.95068569374310374</v>
      </c>
      <c r="Y382">
        <v>1.0236980664522879</v>
      </c>
      <c r="Z382">
        <f>Table1[[#This Row],[xGoalsF]]/Table1[[#This Row],[Matches]]</f>
        <v>1.1839915885370025</v>
      </c>
      <c r="AA382">
        <f>Table1[[#This Row],[xGoalsA]]/Table1[[#This Row],[Matches]]</f>
        <v>1.3732536453069442</v>
      </c>
      <c r="AB382">
        <v>466</v>
      </c>
      <c r="AC382">
        <v>490.17251765431899</v>
      </c>
      <c r="AD382">
        <v>582</v>
      </c>
      <c r="AE382">
        <v>568.52700915707487</v>
      </c>
      <c r="AF382">
        <f>Table1[[#This Row],[SHGoalsF]]/Table1[[#This Row],[xSHGoalsF]]</f>
        <v>0.92692653726584473</v>
      </c>
      <c r="AG382">
        <v>255</v>
      </c>
      <c r="AH382">
        <v>275.10270744019641</v>
      </c>
      <c r="AI382">
        <f>Table1[[#This Row],[SHGoalsA]]/Table1[[#This Row],[xSHGoalsA]]</f>
        <v>1.0324901621201861</v>
      </c>
      <c r="AJ382">
        <v>-330</v>
      </c>
      <c r="AK382">
        <v>-319.61563616485739</v>
      </c>
      <c r="AL382">
        <f>Table1[[#This Row],[HTGoalsF]]/Table1[[#This Row],[xHTGoalsF]]</f>
        <v>0.98107679450653384</v>
      </c>
      <c r="AM382">
        <v>211</v>
      </c>
      <c r="AN382">
        <v>215.06981021412261</v>
      </c>
      <c r="AO382">
        <f>Table1[[#This Row],[HTGoalsA]]/Table1[[#This Row],[xHTGoalsA]]</f>
        <v>1.0124085411231052</v>
      </c>
      <c r="AP382">
        <v>252</v>
      </c>
      <c r="AQ382">
        <v>248.91137299221751</v>
      </c>
      <c r="AR382">
        <v>1.114067459866724</v>
      </c>
      <c r="AS382">
        <v>4979</v>
      </c>
      <c r="AT382">
        <v>4469.2087143409053</v>
      </c>
      <c r="AU382">
        <v>1.084528172770596</v>
      </c>
      <c r="AV382">
        <v>5255</v>
      </c>
      <c r="AW382">
        <v>4845.4250723384039</v>
      </c>
      <c r="AX382">
        <v>0.87334489043346553</v>
      </c>
      <c r="AY382">
        <v>1651</v>
      </c>
      <c r="AZ382">
        <v>1890.432998560927</v>
      </c>
      <c r="BA382">
        <v>0.89180769377096203</v>
      </c>
      <c r="BB382">
        <v>1858</v>
      </c>
      <c r="BC382">
        <v>2083.4088032404661</v>
      </c>
      <c r="BD382">
        <v>0.91657883609848934</v>
      </c>
      <c r="BE382">
        <v>4994</v>
      </c>
      <c r="BF382">
        <v>5448.5220510408762</v>
      </c>
      <c r="BG382">
        <v>0.88274349047839429</v>
      </c>
      <c r="BH382">
        <v>4748</v>
      </c>
      <c r="BI382">
        <v>5378.6859390227473</v>
      </c>
      <c r="BJ382">
        <v>0.90853715251589129</v>
      </c>
      <c r="BK382">
        <v>671</v>
      </c>
      <c r="BL382">
        <v>738.54987453390186</v>
      </c>
      <c r="BM382">
        <v>0.8836162129885422</v>
      </c>
      <c r="BN382">
        <v>621</v>
      </c>
      <c r="BO382">
        <v>702.79380445009156</v>
      </c>
      <c r="BP382">
        <v>0.74714607558133828</v>
      </c>
      <c r="BQ382">
        <v>34</v>
      </c>
      <c r="BR382">
        <v>45.506496134032872</v>
      </c>
      <c r="BS382">
        <v>0.59751892759018721</v>
      </c>
      <c r="BT382">
        <v>25</v>
      </c>
      <c r="BU382">
        <v>41.839678787793041</v>
      </c>
    </row>
    <row r="383" spans="1:73" hidden="1" x14ac:dyDescent="0.45">
      <c r="A383" s="1">
        <v>355</v>
      </c>
      <c r="B383" s="21" t="s">
        <v>393</v>
      </c>
      <c r="C383" s="24" t="s">
        <v>379</v>
      </c>
      <c r="D383">
        <v>0.91813153305553918</v>
      </c>
      <c r="E383">
        <v>115</v>
      </c>
      <c r="F383">
        <v>125.25438443147721</v>
      </c>
      <c r="G383">
        <v>102</v>
      </c>
      <c r="H383">
        <f>(Table1[[#This Row],[xWins]]*3+Table1[[#This Row],[xDraws]])/Table1[[#This Row],[Matches]]</f>
        <v>1.2279841610929134</v>
      </c>
      <c r="I383">
        <f>Table1[[#This Row],[Wins]]*3+Table1[[#This Row],[Draws]]</f>
        <v>115</v>
      </c>
      <c r="J383">
        <f>Table1[[#This Row],[xWins]]*3+Table1[[#This Row],[xDraws]]</f>
        <v>125.25438443147718</v>
      </c>
      <c r="K383">
        <v>0.91484192125362163</v>
      </c>
      <c r="L383">
        <v>0.93017259061859248</v>
      </c>
      <c r="M383">
        <v>1.110304846519464</v>
      </c>
      <c r="N383">
        <v>30</v>
      </c>
      <c r="O383">
        <v>25</v>
      </c>
      <c r="P383">
        <v>47</v>
      </c>
      <c r="Q383">
        <v>32.792550606874848</v>
      </c>
      <c r="R383">
        <v>26.876732610852631</v>
      </c>
      <c r="S383">
        <v>42.330716782272518</v>
      </c>
      <c r="T383">
        <v>-43</v>
      </c>
      <c r="U383">
        <v>-20.553156698361349</v>
      </c>
      <c r="V383">
        <v>-5.3539001371919852</v>
      </c>
      <c r="W383">
        <v>-17.09294316444667</v>
      </c>
      <c r="X383">
        <v>0.95551535819704181</v>
      </c>
      <c r="Y383">
        <v>1.1213065090444341</v>
      </c>
      <c r="Z383">
        <f>Table1[[#This Row],[xGoalsF]]/Table1[[#This Row],[Matches]]</f>
        <v>1.1799401974234509</v>
      </c>
      <c r="AA383">
        <f>Table1[[#This Row],[xGoalsA]]/Table1[[#This Row],[Matches]]</f>
        <v>1.3814417336818952</v>
      </c>
      <c r="AB383">
        <v>115</v>
      </c>
      <c r="AC383">
        <v>120.353900137192</v>
      </c>
      <c r="AD383">
        <v>158</v>
      </c>
      <c r="AE383">
        <v>140.90705683555331</v>
      </c>
      <c r="AF383">
        <f>Table1[[#This Row],[SHGoalsF]]/Table1[[#This Row],[xSHGoalsF]]</f>
        <v>0.9346308327017282</v>
      </c>
      <c r="AG383">
        <v>63</v>
      </c>
      <c r="AH383">
        <v>67.4062932611441</v>
      </c>
      <c r="AI383">
        <f>Table1[[#This Row],[SHGoalsA]]/Table1[[#This Row],[xSHGoalsA]]</f>
        <v>1.1005978769862779</v>
      </c>
      <c r="AJ383">
        <v>-87</v>
      </c>
      <c r="AK383">
        <v>-79.047944593740766</v>
      </c>
      <c r="AL383">
        <f>Table1[[#This Row],[HTGoalsF]]/Table1[[#This Row],[xHTGoalsF]]</f>
        <v>0.98210293284328654</v>
      </c>
      <c r="AM383">
        <v>52</v>
      </c>
      <c r="AN383">
        <v>52.947606876047892</v>
      </c>
      <c r="AO383">
        <f>Table1[[#This Row],[HTGoalsA]]/Table1[[#This Row],[xHTGoalsA]]</f>
        <v>1.1477694623623909</v>
      </c>
      <c r="AP383">
        <v>71</v>
      </c>
      <c r="AQ383">
        <v>61.859112241812568</v>
      </c>
      <c r="AR383">
        <v>1.1340150420065629</v>
      </c>
      <c r="AS383">
        <v>1246</v>
      </c>
      <c r="AT383">
        <v>1098.7508576564269</v>
      </c>
      <c r="AU383">
        <v>1.139529917735207</v>
      </c>
      <c r="AV383">
        <v>1366</v>
      </c>
      <c r="AW383">
        <v>1198.739917873238</v>
      </c>
      <c r="AX383">
        <v>0.85209188844595518</v>
      </c>
      <c r="AY383">
        <v>397</v>
      </c>
      <c r="AZ383">
        <v>465.91219255008798</v>
      </c>
      <c r="BA383">
        <v>0.91891142536820414</v>
      </c>
      <c r="BB383">
        <v>475</v>
      </c>
      <c r="BC383">
        <v>516.91598002459205</v>
      </c>
      <c r="BD383">
        <v>1.0354712769393171</v>
      </c>
      <c r="BE383">
        <v>1394</v>
      </c>
      <c r="BF383">
        <v>1346.2469032655699</v>
      </c>
      <c r="BG383">
        <v>1.0605583429507781</v>
      </c>
      <c r="BH383">
        <v>1407</v>
      </c>
      <c r="BI383">
        <v>1326.6596876559579</v>
      </c>
      <c r="BJ383">
        <v>1.22505113413731</v>
      </c>
      <c r="BK383">
        <v>223</v>
      </c>
      <c r="BL383">
        <v>182.0332178681164</v>
      </c>
      <c r="BM383">
        <v>1.238416616710253</v>
      </c>
      <c r="BN383">
        <v>214</v>
      </c>
      <c r="BO383">
        <v>172.8012989428974</v>
      </c>
      <c r="BP383">
        <v>0.97780924727268825</v>
      </c>
      <c r="BQ383">
        <v>11</v>
      </c>
      <c r="BR383">
        <v>11.24963793365758</v>
      </c>
      <c r="BS383">
        <v>0.58013340440962557</v>
      </c>
      <c r="BT383">
        <v>6</v>
      </c>
      <c r="BU383">
        <v>10.34244874436409</v>
      </c>
    </row>
    <row r="384" spans="1:73" hidden="1" x14ac:dyDescent="0.45">
      <c r="A384" s="1">
        <v>628</v>
      </c>
      <c r="B384" s="21" t="s">
        <v>538</v>
      </c>
      <c r="C384" s="24" t="s">
        <v>535</v>
      </c>
      <c r="D384">
        <v>0.93142378548228966</v>
      </c>
      <c r="E384">
        <v>48</v>
      </c>
      <c r="F384">
        <v>51.534007127749781</v>
      </c>
      <c r="G384">
        <v>42</v>
      </c>
      <c r="H384">
        <f>(Table1[[#This Row],[xWins]]*3+Table1[[#This Row],[xDraws]])/Table1[[#This Row],[Matches]]</f>
        <v>1.2270001697083277</v>
      </c>
      <c r="I384">
        <f>Table1[[#This Row],[Wins]]*3+Table1[[#This Row],[Draws]]</f>
        <v>48</v>
      </c>
      <c r="J384">
        <f>Table1[[#This Row],[xWins]]*3+Table1[[#This Row],[xDraws]]</f>
        <v>51.534007127749767</v>
      </c>
      <c r="K384">
        <v>0.83195601959229715</v>
      </c>
      <c r="L384">
        <v>1.263855135618223</v>
      </c>
      <c r="M384">
        <v>0.94620256463784558</v>
      </c>
      <c r="N384">
        <v>11</v>
      </c>
      <c r="O384">
        <v>15</v>
      </c>
      <c r="P384">
        <v>16</v>
      </c>
      <c r="Q384">
        <v>13.22185276739819</v>
      </c>
      <c r="R384">
        <v>11.8684488255552</v>
      </c>
      <c r="S384">
        <v>16.909698407046619</v>
      </c>
      <c r="T384">
        <v>-11</v>
      </c>
      <c r="U384">
        <v>-8.0903972926556023</v>
      </c>
      <c r="V384">
        <v>-1.411290432234203</v>
      </c>
      <c r="W384">
        <v>-1.498312275110194</v>
      </c>
      <c r="X384">
        <v>0.97200447716903138</v>
      </c>
      <c r="Y384">
        <v>1.0256114367530069</v>
      </c>
      <c r="Z384">
        <f>Table1[[#This Row],[xGoalsF]]/Table1[[#This Row],[Matches]]</f>
        <v>1.2002688198151001</v>
      </c>
      <c r="AA384">
        <f>Table1[[#This Row],[xGoalsA]]/Table1[[#This Row],[Matches]]</f>
        <v>1.3928973267830909</v>
      </c>
      <c r="AB384">
        <v>49</v>
      </c>
      <c r="AC384">
        <v>50.411290432234203</v>
      </c>
      <c r="AD384">
        <v>60</v>
      </c>
      <c r="AE384">
        <v>58.501687724889813</v>
      </c>
      <c r="AF384">
        <f>Table1[[#This Row],[SHGoalsF]]/Table1[[#This Row],[xSHGoalsF]]</f>
        <v>0.98955166502327385</v>
      </c>
      <c r="AG384">
        <v>28</v>
      </c>
      <c r="AH384">
        <v>28.295642349650791</v>
      </c>
      <c r="AI384">
        <f>Table1[[#This Row],[SHGoalsA]]/Table1[[#This Row],[xSHGoalsA]]</f>
        <v>1.0361830021096545</v>
      </c>
      <c r="AJ384">
        <v>-34</v>
      </c>
      <c r="AK384">
        <v>-32.812736679502038</v>
      </c>
      <c r="AL384">
        <f>Table1[[#This Row],[HTGoalsF]]/Table1[[#This Row],[xHTGoalsF]]</f>
        <v>0.94955390507131432</v>
      </c>
      <c r="AM384">
        <v>21</v>
      </c>
      <c r="AN384">
        <v>22.115648082583409</v>
      </c>
      <c r="AO384">
        <f>Table1[[#This Row],[HTGoalsA]]/Table1[[#This Row],[xHTGoalsA]]</f>
        <v>1.0121082777596746</v>
      </c>
      <c r="AP384">
        <v>26</v>
      </c>
      <c r="AQ384">
        <v>25.688951045387761</v>
      </c>
      <c r="AR384">
        <v>0.87909291507072773</v>
      </c>
      <c r="AS384">
        <v>401</v>
      </c>
      <c r="AT384">
        <v>456.15200978810913</v>
      </c>
      <c r="AU384">
        <v>0.89658695543817224</v>
      </c>
      <c r="AV384">
        <v>444</v>
      </c>
      <c r="AW384">
        <v>495.21130918418521</v>
      </c>
      <c r="AX384">
        <v>0.88076767310473725</v>
      </c>
      <c r="AY384">
        <v>170</v>
      </c>
      <c r="AZ384">
        <v>193.01344178623631</v>
      </c>
      <c r="BA384">
        <v>0.85611229763964769</v>
      </c>
      <c r="BB384">
        <v>182</v>
      </c>
      <c r="BC384">
        <v>212.58893313620749</v>
      </c>
      <c r="BD384">
        <v>1.160869088361089</v>
      </c>
      <c r="BE384">
        <v>642</v>
      </c>
      <c r="BF384">
        <v>553.03393503773395</v>
      </c>
      <c r="BG384">
        <v>1.3776705158120599</v>
      </c>
      <c r="BH384">
        <v>753</v>
      </c>
      <c r="BI384">
        <v>546.57480969326571</v>
      </c>
      <c r="BJ384">
        <v>1.242530926649589</v>
      </c>
      <c r="BK384">
        <v>93</v>
      </c>
      <c r="BL384">
        <v>74.847231570138064</v>
      </c>
      <c r="BM384">
        <v>1.126613144045904</v>
      </c>
      <c r="BN384">
        <v>80</v>
      </c>
      <c r="BO384">
        <v>71.009290476323784</v>
      </c>
      <c r="BP384">
        <v>1.964908909042983</v>
      </c>
      <c r="BQ384">
        <v>9</v>
      </c>
      <c r="BR384">
        <v>4.5803650024588114</v>
      </c>
      <c r="BS384">
        <v>0.9179773222748171</v>
      </c>
      <c r="BT384">
        <v>4</v>
      </c>
      <c r="BU384">
        <v>4.3574061177107284</v>
      </c>
    </row>
    <row r="385" spans="1:73" hidden="1" x14ac:dyDescent="0.45">
      <c r="A385" s="1">
        <v>241</v>
      </c>
      <c r="B385" s="21" t="s">
        <v>313</v>
      </c>
      <c r="C385" s="23" t="s">
        <v>292</v>
      </c>
      <c r="D385">
        <v>1.0141761360632431</v>
      </c>
      <c r="E385">
        <v>354</v>
      </c>
      <c r="F385">
        <v>349.05179427129099</v>
      </c>
      <c r="G385">
        <v>301</v>
      </c>
      <c r="H385">
        <f>(Table1[[#This Row],[xWins]]*3+Table1[[#This Row],[xDraws]])/Table1[[#This Row],[Matches]]</f>
        <v>1.159640512529206</v>
      </c>
      <c r="I385">
        <f>Table1[[#This Row],[Wins]]*3+Table1[[#This Row],[Draws]]</f>
        <v>354</v>
      </c>
      <c r="J385">
        <f>Table1[[#This Row],[xWins]]*3+Table1[[#This Row],[xDraws]]</f>
        <v>349.05179427129099</v>
      </c>
      <c r="K385">
        <v>1.021663455468734</v>
      </c>
      <c r="L385">
        <v>0.98726119047312921</v>
      </c>
      <c r="M385">
        <v>0.99250588747322077</v>
      </c>
      <c r="N385">
        <v>93</v>
      </c>
      <c r="O385">
        <v>75</v>
      </c>
      <c r="P385">
        <v>133</v>
      </c>
      <c r="Q385">
        <v>91.028018573231691</v>
      </c>
      <c r="R385">
        <v>75.9677385515959</v>
      </c>
      <c r="S385">
        <v>134.00424287517239</v>
      </c>
      <c r="T385">
        <v>-97</v>
      </c>
      <c r="U385">
        <v>-99.589233499071497</v>
      </c>
      <c r="V385">
        <v>22.843650064552151</v>
      </c>
      <c r="W385">
        <v>-20.25441656548065</v>
      </c>
      <c r="X385">
        <v>1.0659922895212299</v>
      </c>
      <c r="Y385">
        <v>1.045439410547645</v>
      </c>
      <c r="Z385">
        <f>Table1[[#This Row],[xGoalsF]]/Table1[[#This Row],[Matches]]</f>
        <v>1.1500210961310557</v>
      </c>
      <c r="AA385">
        <f>Table1[[#This Row],[xGoalsA]]/Table1[[#This Row],[Matches]]</f>
        <v>1.4808823369917585</v>
      </c>
      <c r="AB385">
        <v>369</v>
      </c>
      <c r="AC385">
        <v>346.15634993544779</v>
      </c>
      <c r="AD385">
        <v>466</v>
      </c>
      <c r="AE385">
        <v>445.74558343451929</v>
      </c>
      <c r="AF385">
        <f>Table1[[#This Row],[SHGoalsF]]/Table1[[#This Row],[xSHGoalsF]]</f>
        <v>1.0565057153783644</v>
      </c>
      <c r="AG385">
        <v>205</v>
      </c>
      <c r="AH385">
        <v>194.0358646584167</v>
      </c>
      <c r="AI385">
        <f>Table1[[#This Row],[SHGoalsA]]/Table1[[#This Row],[xSHGoalsA]]</f>
        <v>1.0509374889351715</v>
      </c>
      <c r="AJ385">
        <v>-263</v>
      </c>
      <c r="AK385">
        <v>-250.25275315516271</v>
      </c>
      <c r="AL385">
        <f>Table1[[#This Row],[HTGoalsF]]/Table1[[#This Row],[xHTGoalsF]]</f>
        <v>1.0780928005937835</v>
      </c>
      <c r="AM385">
        <v>164</v>
      </c>
      <c r="AN385">
        <v>152.12048527703121</v>
      </c>
      <c r="AO385">
        <f>Table1[[#This Row],[HTGoalsA]]/Table1[[#This Row],[xHTGoalsA]]</f>
        <v>1.038401253436843</v>
      </c>
      <c r="AP385">
        <v>203</v>
      </c>
      <c r="AQ385">
        <v>195.4928302793567</v>
      </c>
      <c r="AR385">
        <v>1.1956699391931449</v>
      </c>
      <c r="AS385">
        <v>3810</v>
      </c>
      <c r="AT385">
        <v>3186.4981088100621</v>
      </c>
      <c r="AU385">
        <v>1.125863281434859</v>
      </c>
      <c r="AV385">
        <v>4132</v>
      </c>
      <c r="AW385">
        <v>3670.072617284367</v>
      </c>
      <c r="AX385">
        <v>0.96169831186311738</v>
      </c>
      <c r="AY385">
        <v>1290</v>
      </c>
      <c r="AZ385">
        <v>1341.3770036684971</v>
      </c>
      <c r="BA385">
        <v>0.93958428032780728</v>
      </c>
      <c r="BB385">
        <v>1490</v>
      </c>
      <c r="BC385">
        <v>1585.8077143225089</v>
      </c>
      <c r="BD385">
        <v>1.074161214486111</v>
      </c>
      <c r="BE385">
        <v>4249</v>
      </c>
      <c r="BF385">
        <v>3955.644592914075</v>
      </c>
      <c r="BG385">
        <v>1.0617605571269031</v>
      </c>
      <c r="BH385">
        <v>4111</v>
      </c>
      <c r="BI385">
        <v>3871.8710846862318</v>
      </c>
      <c r="BJ385">
        <v>1.0972817408790669</v>
      </c>
      <c r="BK385">
        <v>592</v>
      </c>
      <c r="BL385">
        <v>539.51503788419029</v>
      </c>
      <c r="BM385">
        <v>1.0983922815532381</v>
      </c>
      <c r="BN385">
        <v>551</v>
      </c>
      <c r="BO385">
        <v>501.64227230441759</v>
      </c>
      <c r="BP385">
        <v>0.60779126304189846</v>
      </c>
      <c r="BQ385">
        <v>20</v>
      </c>
      <c r="BR385">
        <v>32.906034055019461</v>
      </c>
      <c r="BS385">
        <v>0.95738792773065384</v>
      </c>
      <c r="BT385">
        <v>28</v>
      </c>
      <c r="BU385">
        <v>29.2462430212274</v>
      </c>
    </row>
    <row r="386" spans="1:73" hidden="1" x14ac:dyDescent="0.45">
      <c r="A386" s="1">
        <v>538</v>
      </c>
      <c r="B386" s="21" t="s">
        <v>407</v>
      </c>
      <c r="C386" t="s">
        <v>520</v>
      </c>
      <c r="D386">
        <v>0.85159093361259031</v>
      </c>
      <c r="E386">
        <v>96</v>
      </c>
      <c r="F386">
        <v>112.7301809012363</v>
      </c>
      <c r="G386">
        <v>92</v>
      </c>
      <c r="H386">
        <f>(Table1[[#This Row],[xWins]]*3+Table1[[#This Row],[xDraws]])/Table1[[#This Row],[Matches]]</f>
        <v>1.2253280532743074</v>
      </c>
      <c r="I386">
        <f>Table1[[#This Row],[Wins]]*3+Table1[[#This Row],[Draws]]</f>
        <v>96</v>
      </c>
      <c r="J386">
        <f>Table1[[#This Row],[xWins]]*3+Table1[[#This Row],[xDraws]]</f>
        <v>112.73018090123628</v>
      </c>
      <c r="K386">
        <v>0.8906796139789529</v>
      </c>
      <c r="L386">
        <v>0.71551789207260919</v>
      </c>
      <c r="M386">
        <v>1.274825772942171</v>
      </c>
      <c r="N386">
        <v>26</v>
      </c>
      <c r="O386">
        <v>18</v>
      </c>
      <c r="P386">
        <v>48</v>
      </c>
      <c r="Q386">
        <v>29.191192424231669</v>
      </c>
      <c r="R386">
        <v>25.156603628541269</v>
      </c>
      <c r="S386">
        <v>37.652203947227058</v>
      </c>
      <c r="T386">
        <v>-43</v>
      </c>
      <c r="U386">
        <v>-17.902185428718379</v>
      </c>
      <c r="V386">
        <v>-16.1645957266675</v>
      </c>
      <c r="W386">
        <v>-8.9332188446141174</v>
      </c>
      <c r="X386">
        <v>0.85192455833261793</v>
      </c>
      <c r="Y386">
        <v>1.0703033378463409</v>
      </c>
      <c r="Z386">
        <f>Table1[[#This Row],[xGoalsF]]/Table1[[#This Row],[Matches]]</f>
        <v>1.1865716926811685</v>
      </c>
      <c r="AA386">
        <f>Table1[[#This Row],[xGoalsA]]/Table1[[#This Row],[Matches]]</f>
        <v>1.3811606647324555</v>
      </c>
      <c r="AB386">
        <v>93</v>
      </c>
      <c r="AC386">
        <v>109.1645957266675</v>
      </c>
      <c r="AD386">
        <v>136</v>
      </c>
      <c r="AE386">
        <v>127.0667811553859</v>
      </c>
      <c r="AF386">
        <f>Table1[[#This Row],[SHGoalsF]]/Table1[[#This Row],[xSHGoalsF]]</f>
        <v>0.75155944189150325</v>
      </c>
      <c r="AG386">
        <v>46</v>
      </c>
      <c r="AH386">
        <v>61.206070253376787</v>
      </c>
      <c r="AI386">
        <f>Table1[[#This Row],[SHGoalsA]]/Table1[[#This Row],[xSHGoalsA]]</f>
        <v>1.1069943741953696</v>
      </c>
      <c r="AJ386">
        <v>-79</v>
      </c>
      <c r="AK386">
        <v>-71.36440964970754</v>
      </c>
      <c r="AL386">
        <f>Table1[[#This Row],[HTGoalsF]]/Table1[[#This Row],[xHTGoalsF]]</f>
        <v>0.98001344987504801</v>
      </c>
      <c r="AM386">
        <v>47</v>
      </c>
      <c r="AN386">
        <v>47.958525473290713</v>
      </c>
      <c r="AO386">
        <f>Table1[[#This Row],[HTGoalsA]]/Table1[[#This Row],[xHTGoalsA]]</f>
        <v>1.0232957495209944</v>
      </c>
      <c r="AP386">
        <v>57</v>
      </c>
      <c r="AQ386">
        <v>55.702371505678343</v>
      </c>
      <c r="AR386">
        <v>0.83139269854688391</v>
      </c>
      <c r="AS386">
        <v>825</v>
      </c>
      <c r="AT386">
        <v>992.31085555832146</v>
      </c>
      <c r="AU386">
        <v>0.97962629881183294</v>
      </c>
      <c r="AV386">
        <v>1057</v>
      </c>
      <c r="AW386">
        <v>1078.9828746757939</v>
      </c>
      <c r="AX386">
        <v>0.84091341197593306</v>
      </c>
      <c r="AY386">
        <v>353</v>
      </c>
      <c r="AZ386">
        <v>419.78162670820012</v>
      </c>
      <c r="BA386">
        <v>1.0444306619267729</v>
      </c>
      <c r="BB386">
        <v>485</v>
      </c>
      <c r="BC386">
        <v>464.36782993834038</v>
      </c>
      <c r="BD386">
        <v>0.92140719497127843</v>
      </c>
      <c r="BE386">
        <v>1116</v>
      </c>
      <c r="BF386">
        <v>1211.1908894251551</v>
      </c>
      <c r="BG386">
        <v>0.76085215970426967</v>
      </c>
      <c r="BH386">
        <v>909</v>
      </c>
      <c r="BI386">
        <v>1194.7130443229771</v>
      </c>
      <c r="BJ386">
        <v>0.89320206635131083</v>
      </c>
      <c r="BK386">
        <v>147</v>
      </c>
      <c r="BL386">
        <v>164.5764217726099</v>
      </c>
      <c r="BM386">
        <v>0.74842524924024634</v>
      </c>
      <c r="BN386">
        <v>117</v>
      </c>
      <c r="BO386">
        <v>156.32823734737829</v>
      </c>
      <c r="BP386">
        <v>0.88891569564724204</v>
      </c>
      <c r="BQ386">
        <v>9</v>
      </c>
      <c r="BR386">
        <v>10.124694663476349</v>
      </c>
      <c r="BS386">
        <v>0.53080107250127873</v>
      </c>
      <c r="BT386">
        <v>5</v>
      </c>
      <c r="BU386">
        <v>9.419724750062473</v>
      </c>
    </row>
    <row r="387" spans="1:73" hidden="1" x14ac:dyDescent="0.45">
      <c r="A387" s="1">
        <v>351</v>
      </c>
      <c r="B387" s="21" t="s">
        <v>391</v>
      </c>
      <c r="C387" s="24" t="s">
        <v>379</v>
      </c>
      <c r="D387">
        <v>0.74545026547455617</v>
      </c>
      <c r="E387">
        <v>31</v>
      </c>
      <c r="F387">
        <v>41.5856046147697</v>
      </c>
      <c r="G387">
        <v>34</v>
      </c>
      <c r="H387">
        <f>(Table1[[#This Row],[xWins]]*3+Table1[[#This Row],[xDraws]])/Table1[[#This Row],[Matches]]</f>
        <v>1.2231060180814619</v>
      </c>
      <c r="I387">
        <f>Table1[[#This Row],[Wins]]*3+Table1[[#This Row],[Draws]]</f>
        <v>31</v>
      </c>
      <c r="J387">
        <f>Table1[[#This Row],[xWins]]*3+Table1[[#This Row],[xDraws]]</f>
        <v>41.585604614769707</v>
      </c>
      <c r="K387">
        <v>0.55741871912143237</v>
      </c>
      <c r="L387">
        <v>1.3987667645035311</v>
      </c>
      <c r="M387">
        <v>1.075870555484234</v>
      </c>
      <c r="N387">
        <v>6</v>
      </c>
      <c r="O387">
        <v>13</v>
      </c>
      <c r="P387">
        <v>15</v>
      </c>
      <c r="Q387">
        <v>10.76390116474168</v>
      </c>
      <c r="R387">
        <v>9.2939011205446658</v>
      </c>
      <c r="S387">
        <v>13.942197714713661</v>
      </c>
      <c r="T387">
        <v>-18</v>
      </c>
      <c r="U387">
        <v>-6.4457299515705344</v>
      </c>
      <c r="V387">
        <v>-5.1880116881264664</v>
      </c>
      <c r="W387">
        <v>-6.3662583603030001</v>
      </c>
      <c r="X387">
        <v>0.87090648503868973</v>
      </c>
      <c r="Y387">
        <v>1.1365161390970979</v>
      </c>
      <c r="Z387">
        <f>Table1[[#This Row],[xGoalsF]]/Table1[[#This Row],[Matches]]</f>
        <v>1.1820003437684257</v>
      </c>
      <c r="AA387">
        <f>Table1[[#This Row],[xGoalsA]]/Table1[[#This Row],[Matches]]</f>
        <v>1.3715806364616765</v>
      </c>
      <c r="AB387">
        <v>35</v>
      </c>
      <c r="AC387">
        <v>40.188011688126473</v>
      </c>
      <c r="AD387">
        <v>53</v>
      </c>
      <c r="AE387">
        <v>46.633741639697</v>
      </c>
      <c r="AF387">
        <f>Table1[[#This Row],[SHGoalsF]]/Table1[[#This Row],[xSHGoalsF]]</f>
        <v>0.88681400327926785</v>
      </c>
      <c r="AG387">
        <v>20</v>
      </c>
      <c r="AH387">
        <v>22.552643424713459</v>
      </c>
      <c r="AI387">
        <f>Table1[[#This Row],[SHGoalsA]]/Table1[[#This Row],[xSHGoalsA]]</f>
        <v>1.1822818081299729</v>
      </c>
      <c r="AJ387">
        <v>-31</v>
      </c>
      <c r="AK387">
        <v>-26.220482956625219</v>
      </c>
      <c r="AL387">
        <f>Table1[[#This Row],[HTGoalsF]]/Table1[[#This Row],[xHTGoalsF]]</f>
        <v>0.850563468590535</v>
      </c>
      <c r="AM387">
        <v>15</v>
      </c>
      <c r="AN387">
        <v>17.635368263413</v>
      </c>
      <c r="AO387">
        <f>Table1[[#This Row],[HTGoalsA]]/Table1[[#This Row],[xHTGoalsA]]</f>
        <v>1.0777309170262004</v>
      </c>
      <c r="AP387">
        <v>22</v>
      </c>
      <c r="AQ387">
        <v>20.413258683071781</v>
      </c>
      <c r="AR387">
        <v>1.1550797736743439</v>
      </c>
      <c r="AS387">
        <v>423</v>
      </c>
      <c r="AT387">
        <v>366.20847290436399</v>
      </c>
      <c r="AU387">
        <v>0.97895199982614234</v>
      </c>
      <c r="AV387">
        <v>391</v>
      </c>
      <c r="AW387">
        <v>399.40671255530401</v>
      </c>
      <c r="AX387">
        <v>0.93290239388452068</v>
      </c>
      <c r="AY387">
        <v>144</v>
      </c>
      <c r="AZ387">
        <v>154.35698412177621</v>
      </c>
      <c r="BA387">
        <v>0.84892630065024333</v>
      </c>
      <c r="BB387">
        <v>145</v>
      </c>
      <c r="BC387">
        <v>170.80399074564639</v>
      </c>
      <c r="BD387">
        <v>0.90388093837793893</v>
      </c>
      <c r="BE387">
        <v>404</v>
      </c>
      <c r="BF387">
        <v>446.96152208386968</v>
      </c>
      <c r="BG387">
        <v>1.0872921741403141</v>
      </c>
      <c r="BH387">
        <v>480</v>
      </c>
      <c r="BI387">
        <v>441.4636759245692</v>
      </c>
      <c r="BJ387">
        <v>1.2174145176828901</v>
      </c>
      <c r="BK387">
        <v>74</v>
      </c>
      <c r="BL387">
        <v>60.784555239939543</v>
      </c>
      <c r="BM387">
        <v>1.441694341804129</v>
      </c>
      <c r="BN387">
        <v>83</v>
      </c>
      <c r="BO387">
        <v>57.571149163375523</v>
      </c>
      <c r="BP387">
        <v>0.52762279736703477</v>
      </c>
      <c r="BQ387">
        <v>2</v>
      </c>
      <c r="BR387">
        <v>3.7905867790028851</v>
      </c>
      <c r="BS387">
        <v>1.1695231145436269</v>
      </c>
      <c r="BT387">
        <v>4</v>
      </c>
      <c r="BU387">
        <v>3.420197472164443</v>
      </c>
    </row>
    <row r="388" spans="1:73" hidden="1" x14ac:dyDescent="0.45">
      <c r="A388" s="1">
        <v>312</v>
      </c>
      <c r="B388" s="21" t="s">
        <v>368</v>
      </c>
      <c r="C388" s="24" t="s">
        <v>357</v>
      </c>
      <c r="D388">
        <v>1.0513230785952139</v>
      </c>
      <c r="E388">
        <v>108</v>
      </c>
      <c r="F388">
        <v>102.7276982678915</v>
      </c>
      <c r="G388">
        <v>84</v>
      </c>
      <c r="H388">
        <f>(Table1[[#This Row],[xWins]]*3+Table1[[#This Row],[xDraws]])/Table1[[#This Row],[Matches]]</f>
        <v>1.2229487889034709</v>
      </c>
      <c r="I388">
        <f>Table1[[#This Row],[Wins]]*3+Table1[[#This Row],[Draws]]</f>
        <v>108</v>
      </c>
      <c r="J388">
        <f>Table1[[#This Row],[xWins]]*3+Table1[[#This Row],[xDraws]]</f>
        <v>102.72769826789155</v>
      </c>
      <c r="K388">
        <v>1.0499692641561751</v>
      </c>
      <c r="L388">
        <v>1.055405550306983</v>
      </c>
      <c r="M388">
        <v>0.91736446256426474</v>
      </c>
      <c r="N388">
        <v>27</v>
      </c>
      <c r="O388">
        <v>27</v>
      </c>
      <c r="P388">
        <v>30</v>
      </c>
      <c r="Q388">
        <v>25.715038450862661</v>
      </c>
      <c r="R388">
        <v>25.582582915303579</v>
      </c>
      <c r="S388">
        <v>32.70237863383376</v>
      </c>
      <c r="T388">
        <v>-10</v>
      </c>
      <c r="U388">
        <v>-14.782991384283971</v>
      </c>
      <c r="V388">
        <v>-9.5657400227958931</v>
      </c>
      <c r="W388">
        <v>14.348731407079869</v>
      </c>
      <c r="X388">
        <v>0.90392538617594986</v>
      </c>
      <c r="Y388">
        <v>0.8745177910544667</v>
      </c>
      <c r="Z388">
        <f>Table1[[#This Row],[xGoalsF]]/Table1[[#This Row],[Matches]]</f>
        <v>1.1853064288428083</v>
      </c>
      <c r="AA388">
        <f>Table1[[#This Row],[xGoalsA]]/Table1[[#This Row],[Matches]]</f>
        <v>1.361294421512856</v>
      </c>
      <c r="AB388">
        <v>90</v>
      </c>
      <c r="AC388">
        <v>99.565740022795893</v>
      </c>
      <c r="AD388">
        <v>100</v>
      </c>
      <c r="AE388">
        <v>114.3487314070799</v>
      </c>
      <c r="AF388">
        <f>Table1[[#This Row],[SHGoalsF]]/Table1[[#This Row],[xSHGoalsF]]</f>
        <v>1.0015383964723386</v>
      </c>
      <c r="AG388">
        <v>56</v>
      </c>
      <c r="AH388">
        <v>55.913982127141203</v>
      </c>
      <c r="AI388">
        <f>Table1[[#This Row],[SHGoalsA]]/Table1[[#This Row],[xSHGoalsA]]</f>
        <v>0.85457652806810636</v>
      </c>
      <c r="AJ388">
        <v>-55</v>
      </c>
      <c r="AK388">
        <v>-64.359361851811499</v>
      </c>
      <c r="AL388">
        <f>Table1[[#This Row],[HTGoalsF]]/Table1[[#This Row],[xHTGoalsF]]</f>
        <v>0.77889188520823627</v>
      </c>
      <c r="AM388">
        <v>34</v>
      </c>
      <c r="AN388">
        <v>43.651757895654697</v>
      </c>
      <c r="AO388">
        <f>Table1[[#This Row],[HTGoalsA]]/Table1[[#This Row],[xHTGoalsA]]</f>
        <v>0.90019138869610849</v>
      </c>
      <c r="AP388">
        <v>45</v>
      </c>
      <c r="AQ388">
        <v>49.989369555268368</v>
      </c>
      <c r="AR388">
        <v>0.9757351513352378</v>
      </c>
      <c r="AS388">
        <v>885</v>
      </c>
      <c r="AT388">
        <v>907.00842209991924</v>
      </c>
      <c r="AU388">
        <v>0.89195079315964343</v>
      </c>
      <c r="AV388">
        <v>872</v>
      </c>
      <c r="AW388">
        <v>977.63240605575356</v>
      </c>
      <c r="AX388">
        <v>0.82925646043546608</v>
      </c>
      <c r="AY388">
        <v>319</v>
      </c>
      <c r="AZ388">
        <v>384.68195934522362</v>
      </c>
      <c r="BA388">
        <v>0.71714371069896699</v>
      </c>
      <c r="BB388">
        <v>302</v>
      </c>
      <c r="BC388">
        <v>421.11503663004243</v>
      </c>
      <c r="BD388">
        <v>1.091047133131517</v>
      </c>
      <c r="BE388">
        <v>1207</v>
      </c>
      <c r="BF388">
        <v>1106.276679849454</v>
      </c>
      <c r="BG388">
        <v>1.2076974716810911</v>
      </c>
      <c r="BH388">
        <v>1320</v>
      </c>
      <c r="BI388">
        <v>1092.9889570461601</v>
      </c>
      <c r="BJ388">
        <v>1.141436071969673</v>
      </c>
      <c r="BK388">
        <v>171</v>
      </c>
      <c r="BL388">
        <v>149.811280893656</v>
      </c>
      <c r="BM388">
        <v>1.785612316954144</v>
      </c>
      <c r="BN388">
        <v>255</v>
      </c>
      <c r="BO388">
        <v>142.80815470346499</v>
      </c>
      <c r="BP388">
        <v>0.64410200668093276</v>
      </c>
      <c r="BQ388">
        <v>6</v>
      </c>
      <c r="BR388">
        <v>9.3152946858807191</v>
      </c>
      <c r="BS388">
        <v>1.757721900637033</v>
      </c>
      <c r="BT388">
        <v>15</v>
      </c>
      <c r="BU388">
        <v>8.5337731722883508</v>
      </c>
    </row>
    <row r="389" spans="1:73" hidden="1" x14ac:dyDescent="0.45">
      <c r="A389" s="1">
        <v>498</v>
      </c>
      <c r="B389" s="21" t="s">
        <v>494</v>
      </c>
      <c r="C389" s="24" t="s">
        <v>495</v>
      </c>
      <c r="D389">
        <v>0.86817481903019511</v>
      </c>
      <c r="E389">
        <v>69</v>
      </c>
      <c r="F389">
        <v>79.47708052288047</v>
      </c>
      <c r="G389">
        <v>65</v>
      </c>
      <c r="H389">
        <f>(Table1[[#This Row],[xWins]]*3+Table1[[#This Row],[xDraws]])/Table1[[#This Row],[Matches]]</f>
        <v>1.2227243157366225</v>
      </c>
      <c r="I389">
        <f>Table1[[#This Row],[Wins]]*3+Table1[[#This Row],[Draws]]</f>
        <v>69</v>
      </c>
      <c r="J389">
        <f>Table1[[#This Row],[xWins]]*3+Table1[[#This Row],[xDraws]]</f>
        <v>79.47708052288047</v>
      </c>
      <c r="K389">
        <v>0.76797201137197268</v>
      </c>
      <c r="L389">
        <v>1.237127779746686</v>
      </c>
      <c r="M389">
        <v>1.029748527327512</v>
      </c>
      <c r="N389">
        <v>16</v>
      </c>
      <c r="O389">
        <v>21</v>
      </c>
      <c r="P389">
        <v>28</v>
      </c>
      <c r="Q389">
        <v>20.83409260113034</v>
      </c>
      <c r="R389">
        <v>16.97480271948945</v>
      </c>
      <c r="S389">
        <v>27.19110467938021</v>
      </c>
      <c r="T389">
        <v>-19</v>
      </c>
      <c r="U389">
        <v>-14.538918585089419</v>
      </c>
      <c r="V389">
        <v>-12.451761304033569</v>
      </c>
      <c r="W389">
        <v>7.9906798891229869</v>
      </c>
      <c r="X389">
        <v>0.83923204463802037</v>
      </c>
      <c r="Y389">
        <v>0.91313598400670359</v>
      </c>
      <c r="Z389">
        <f>Table1[[#This Row],[xGoalsF]]/Table1[[#This Row],[Matches]]</f>
        <v>1.1915655585235934</v>
      </c>
      <c r="AA389">
        <f>Table1[[#This Row],[xGoalsA]]/Table1[[#This Row],[Matches]]</f>
        <v>1.4152412290634306</v>
      </c>
      <c r="AB389">
        <v>65</v>
      </c>
      <c r="AC389">
        <v>77.451761304033568</v>
      </c>
      <c r="AD389">
        <v>84</v>
      </c>
      <c r="AE389">
        <v>91.990679889122987</v>
      </c>
      <c r="AF389">
        <f>Table1[[#This Row],[SHGoalsF]]/Table1[[#This Row],[xSHGoalsF]]</f>
        <v>0.66816546255798137</v>
      </c>
      <c r="AG389">
        <v>29</v>
      </c>
      <c r="AH389">
        <v>43.402422940236107</v>
      </c>
      <c r="AI389">
        <f>Table1[[#This Row],[SHGoalsA]]/Table1[[#This Row],[xSHGoalsA]]</f>
        <v>0.89024150776800215</v>
      </c>
      <c r="AJ389">
        <v>-46</v>
      </c>
      <c r="AK389">
        <v>-51.671371867764726</v>
      </c>
      <c r="AL389">
        <f>Table1[[#This Row],[HTGoalsF]]/Table1[[#This Row],[xHTGoalsF]]</f>
        <v>1.0572892669854801</v>
      </c>
      <c r="AM389">
        <v>36</v>
      </c>
      <c r="AN389">
        <v>34.04933836379746</v>
      </c>
      <c r="AO389">
        <f>Table1[[#This Row],[HTGoalsA]]/Table1[[#This Row],[xHTGoalsA]]</f>
        <v>0.94247649240087028</v>
      </c>
      <c r="AP389">
        <v>38</v>
      </c>
      <c r="AQ389">
        <v>40.319308021358253</v>
      </c>
      <c r="AR389">
        <v>0.94061184319840097</v>
      </c>
      <c r="AS389">
        <v>661</v>
      </c>
      <c r="AT389">
        <v>702.73408184227685</v>
      </c>
      <c r="AU389">
        <v>0.76254274427134627</v>
      </c>
      <c r="AV389">
        <v>590</v>
      </c>
      <c r="AW389">
        <v>773.72711816146011</v>
      </c>
      <c r="AX389">
        <v>0.74684799416614711</v>
      </c>
      <c r="AY389">
        <v>222</v>
      </c>
      <c r="AZ389">
        <v>297.24924179231698</v>
      </c>
      <c r="BA389">
        <v>0.73458918840932941</v>
      </c>
      <c r="BB389">
        <v>245</v>
      </c>
      <c r="BC389">
        <v>333.51974663623901</v>
      </c>
      <c r="BD389">
        <v>1.0984885061425269</v>
      </c>
      <c r="BE389">
        <v>942</v>
      </c>
      <c r="BF389">
        <v>857.54197220319145</v>
      </c>
      <c r="BG389">
        <v>1.0947816974999589</v>
      </c>
      <c r="BH389">
        <v>926</v>
      </c>
      <c r="BI389">
        <v>845.83072781962937</v>
      </c>
      <c r="BJ389">
        <v>1.203622170776993</v>
      </c>
      <c r="BK389">
        <v>139</v>
      </c>
      <c r="BL389">
        <v>115.4847454415609</v>
      </c>
      <c r="BM389">
        <v>1.3060735954917151</v>
      </c>
      <c r="BN389">
        <v>144</v>
      </c>
      <c r="BO389">
        <v>110.25412388479251</v>
      </c>
      <c r="BP389">
        <v>0.70371666855008363</v>
      </c>
      <c r="BQ389">
        <v>5</v>
      </c>
      <c r="BR389">
        <v>7.1051322548630944</v>
      </c>
      <c r="BS389">
        <v>1.079693871892075</v>
      </c>
      <c r="BT389">
        <v>7</v>
      </c>
      <c r="BU389">
        <v>6.4833191909601888</v>
      </c>
    </row>
    <row r="390" spans="1:73" hidden="1" x14ac:dyDescent="0.45">
      <c r="A390" s="1">
        <v>317</v>
      </c>
      <c r="B390" s="21" t="s">
        <v>371</v>
      </c>
      <c r="C390" s="24" t="s">
        <v>357</v>
      </c>
      <c r="D390">
        <v>1.0220432026700821</v>
      </c>
      <c r="E390">
        <v>206</v>
      </c>
      <c r="F390">
        <v>201.55703737554961</v>
      </c>
      <c r="G390">
        <v>165</v>
      </c>
      <c r="H390">
        <f>(Table1[[#This Row],[xWins]]*3+Table1[[#This Row],[xDraws]])/Table1[[#This Row],[Matches]]</f>
        <v>1.221557802276058</v>
      </c>
      <c r="I390">
        <f>Table1[[#This Row],[Wins]]*3+Table1[[#This Row],[Draws]]</f>
        <v>206</v>
      </c>
      <c r="J390">
        <f>Table1[[#This Row],[xWins]]*3+Table1[[#This Row],[xDraws]]</f>
        <v>201.55703737554958</v>
      </c>
      <c r="K390">
        <v>1.0088723535699691</v>
      </c>
      <c r="L390">
        <v>1.0620695607351469</v>
      </c>
      <c r="M390">
        <v>0.9450632962760066</v>
      </c>
      <c r="N390">
        <v>51</v>
      </c>
      <c r="O390">
        <v>53</v>
      </c>
      <c r="P390">
        <v>61</v>
      </c>
      <c r="Q390">
        <v>50.551489313323692</v>
      </c>
      <c r="R390">
        <v>49.902569435578492</v>
      </c>
      <c r="S390">
        <v>64.545941251097844</v>
      </c>
      <c r="T390">
        <v>-28</v>
      </c>
      <c r="U390">
        <v>-29.77980102860943</v>
      </c>
      <c r="V390">
        <v>-42.768466814369958</v>
      </c>
      <c r="W390">
        <v>44.548267842979392</v>
      </c>
      <c r="X390">
        <v>0.78153546630712734</v>
      </c>
      <c r="Y390">
        <v>0.80248898265096547</v>
      </c>
      <c r="Z390">
        <f>Table1[[#This Row],[xGoalsF]]/Table1[[#This Row],[Matches]]</f>
        <v>1.1864755564507272</v>
      </c>
      <c r="AA390">
        <f>Table1[[#This Row],[xGoalsA]]/Table1[[#This Row],[Matches]]</f>
        <v>1.3669591990483601</v>
      </c>
      <c r="AB390">
        <v>153</v>
      </c>
      <c r="AC390">
        <v>195.76846681436999</v>
      </c>
      <c r="AD390">
        <v>181</v>
      </c>
      <c r="AE390">
        <v>225.54826784297941</v>
      </c>
      <c r="AF390">
        <f>Table1[[#This Row],[SHGoalsF]]/Table1[[#This Row],[xSHGoalsF]]</f>
        <v>0.7463631985119924</v>
      </c>
      <c r="AG390">
        <v>82</v>
      </c>
      <c r="AH390">
        <v>109.8660815049316</v>
      </c>
      <c r="AI390">
        <f>Table1[[#This Row],[SHGoalsA]]/Table1[[#This Row],[xSHGoalsA]]</f>
        <v>0.88349572751367988</v>
      </c>
      <c r="AJ390">
        <v>-112</v>
      </c>
      <c r="AK390">
        <v>-126.7691472772468</v>
      </c>
      <c r="AL390">
        <f>Table1[[#This Row],[HTGoalsF]]/Table1[[#This Row],[xHTGoalsF]]</f>
        <v>0.82651954010640249</v>
      </c>
      <c r="AM390">
        <v>71</v>
      </c>
      <c r="AN390">
        <v>85.902385309438387</v>
      </c>
      <c r="AO390">
        <f>Table1[[#This Row],[HTGoalsA]]/Table1[[#This Row],[xHTGoalsA]]</f>
        <v>0.69852818697736763</v>
      </c>
      <c r="AP390">
        <v>69</v>
      </c>
      <c r="AQ390">
        <v>98.779120565732597</v>
      </c>
      <c r="AR390">
        <v>0.93942013711541972</v>
      </c>
      <c r="AS390">
        <v>1673</v>
      </c>
      <c r="AT390">
        <v>1780.88581871058</v>
      </c>
      <c r="AU390">
        <v>0.96696008706017933</v>
      </c>
      <c r="AV390">
        <v>1863</v>
      </c>
      <c r="AW390">
        <v>1926.656565178429</v>
      </c>
      <c r="AX390">
        <v>0.73480300877665006</v>
      </c>
      <c r="AY390">
        <v>556</v>
      </c>
      <c r="AZ390">
        <v>756.6653829108111</v>
      </c>
      <c r="BA390">
        <v>0.74935958192203433</v>
      </c>
      <c r="BB390">
        <v>622</v>
      </c>
      <c r="BC390">
        <v>830.04209862057223</v>
      </c>
      <c r="BD390">
        <v>1.1732151158319619</v>
      </c>
      <c r="BE390">
        <v>2548</v>
      </c>
      <c r="BF390">
        <v>2171.8097266357991</v>
      </c>
      <c r="BG390">
        <v>1.2110017086666141</v>
      </c>
      <c r="BH390">
        <v>2598</v>
      </c>
      <c r="BI390">
        <v>2145.3314073855058</v>
      </c>
      <c r="BJ390">
        <v>1.6145754869215241</v>
      </c>
      <c r="BK390">
        <v>475</v>
      </c>
      <c r="BL390">
        <v>294.19497809029178</v>
      </c>
      <c r="BM390">
        <v>1.468528540973963</v>
      </c>
      <c r="BN390">
        <v>411</v>
      </c>
      <c r="BO390">
        <v>279.87198650386108</v>
      </c>
      <c r="BP390">
        <v>1.322734316057099</v>
      </c>
      <c r="BQ390">
        <v>24</v>
      </c>
      <c r="BR390">
        <v>18.14423328151107</v>
      </c>
      <c r="BS390">
        <v>1.312701774268036</v>
      </c>
      <c r="BT390">
        <v>22</v>
      </c>
      <c r="BU390">
        <v>16.75932830384664</v>
      </c>
    </row>
    <row r="391" spans="1:73" hidden="1" x14ac:dyDescent="0.45">
      <c r="A391" s="1">
        <v>481</v>
      </c>
      <c r="B391" s="21" t="s">
        <v>483</v>
      </c>
      <c r="C391" s="26" t="s">
        <v>475</v>
      </c>
      <c r="D391">
        <v>1.054097092048448</v>
      </c>
      <c r="E391">
        <v>312</v>
      </c>
      <c r="F391">
        <v>295.98791454180378</v>
      </c>
      <c r="G391">
        <v>255</v>
      </c>
      <c r="H391">
        <f>(Table1[[#This Row],[xWins]]*3+Table1[[#This Row],[xDraws]])/Table1[[#This Row],[Matches]]</f>
        <v>1.1607369197717796</v>
      </c>
      <c r="I391">
        <f>Table1[[#This Row],[Wins]]*3+Table1[[#This Row],[Draws]]</f>
        <v>312</v>
      </c>
      <c r="J391">
        <f>Table1[[#This Row],[xWins]]*3+Table1[[#This Row],[xDraws]]</f>
        <v>295.98791454180378</v>
      </c>
      <c r="K391">
        <v>1.013039743416835</v>
      </c>
      <c r="L391">
        <v>1.1843879546623231</v>
      </c>
      <c r="M391">
        <v>0.87111562709635704</v>
      </c>
      <c r="N391">
        <v>76</v>
      </c>
      <c r="O391">
        <v>84</v>
      </c>
      <c r="P391">
        <v>95</v>
      </c>
      <c r="Q391">
        <v>75.02173581429598</v>
      </c>
      <c r="R391">
        <v>70.922707098915879</v>
      </c>
      <c r="S391">
        <v>109.0555570867881</v>
      </c>
      <c r="T391">
        <v>-53</v>
      </c>
      <c r="U391">
        <v>-77.723163806258754</v>
      </c>
      <c r="V391">
        <v>-18.714752570339559</v>
      </c>
      <c r="W391">
        <v>43.437916376598309</v>
      </c>
      <c r="X391">
        <v>0.93628255848041653</v>
      </c>
      <c r="Y391">
        <v>0.88305470588372326</v>
      </c>
      <c r="Z391">
        <f>Table1[[#This Row],[xGoalsF]]/Table1[[#This Row],[Matches]]</f>
        <v>1.1518225590993709</v>
      </c>
      <c r="AA391">
        <f>Table1[[#This Row],[xGoalsA]]/Table1[[#This Row],[Matches]]</f>
        <v>1.4566192799082287</v>
      </c>
      <c r="AB391">
        <v>275</v>
      </c>
      <c r="AC391">
        <v>293.71475257033961</v>
      </c>
      <c r="AD391">
        <v>328</v>
      </c>
      <c r="AE391">
        <v>371.43791637659831</v>
      </c>
      <c r="AF391">
        <f>Table1[[#This Row],[SHGoalsF]]/Table1[[#This Row],[xSHGoalsF]]</f>
        <v>0.94556170889099989</v>
      </c>
      <c r="AG391">
        <v>156</v>
      </c>
      <c r="AH391">
        <v>164.98130003906809</v>
      </c>
      <c r="AI391">
        <f>Table1[[#This Row],[SHGoalsA]]/Table1[[#This Row],[xSHGoalsA]]</f>
        <v>0.9576288139611997</v>
      </c>
      <c r="AJ391">
        <v>-200</v>
      </c>
      <c r="AK391">
        <v>-208.84918778989811</v>
      </c>
      <c r="AL391">
        <f>Table1[[#This Row],[HTGoalsF]]/Table1[[#This Row],[xHTGoalsF]]</f>
        <v>0.92439065107100271</v>
      </c>
      <c r="AM391">
        <v>119</v>
      </c>
      <c r="AN391">
        <v>128.73345253127141</v>
      </c>
      <c r="AO391">
        <f>Table1[[#This Row],[HTGoalsA]]/Table1[[#This Row],[xHTGoalsA]]</f>
        <v>0.78726244502086806</v>
      </c>
      <c r="AP391">
        <v>128</v>
      </c>
      <c r="AQ391">
        <v>162.58872858670031</v>
      </c>
      <c r="AR391">
        <v>1.020135556640724</v>
      </c>
      <c r="AS391">
        <v>2763</v>
      </c>
      <c r="AT391">
        <v>2708.4635782115838</v>
      </c>
      <c r="AU391">
        <v>1.063621226569615</v>
      </c>
      <c r="AV391">
        <v>3282</v>
      </c>
      <c r="AW391">
        <v>3085.6849393510938</v>
      </c>
      <c r="AX391">
        <v>0.80060059135539929</v>
      </c>
      <c r="AY391">
        <v>910</v>
      </c>
      <c r="AZ391">
        <v>1136.6466747912209</v>
      </c>
      <c r="BA391">
        <v>0.87534256814934308</v>
      </c>
      <c r="BB391">
        <v>1161</v>
      </c>
      <c r="BC391">
        <v>1326.3378730165</v>
      </c>
      <c r="BD391">
        <v>1.0290051291328659</v>
      </c>
      <c r="BE391">
        <v>3453</v>
      </c>
      <c r="BF391">
        <v>3355.668404597568</v>
      </c>
      <c r="BG391">
        <v>0.9950218778921267</v>
      </c>
      <c r="BH391">
        <v>3271</v>
      </c>
      <c r="BI391">
        <v>3287.364903904775</v>
      </c>
      <c r="BJ391">
        <v>1.031741540385029</v>
      </c>
      <c r="BK391">
        <v>473</v>
      </c>
      <c r="BL391">
        <v>458.44814954672103</v>
      </c>
      <c r="BM391">
        <v>0.91897912424486972</v>
      </c>
      <c r="BN391">
        <v>392</v>
      </c>
      <c r="BO391">
        <v>426.56028810459497</v>
      </c>
      <c r="BP391">
        <v>1.14881772982109</v>
      </c>
      <c r="BQ391">
        <v>32</v>
      </c>
      <c r="BR391">
        <v>27.854723311924779</v>
      </c>
      <c r="BS391">
        <v>0.88303385395340672</v>
      </c>
      <c r="BT391">
        <v>22</v>
      </c>
      <c r="BU391">
        <v>24.914107088311962</v>
      </c>
    </row>
    <row r="392" spans="1:73" hidden="1" x14ac:dyDescent="0.45">
      <c r="A392" s="1">
        <v>500</v>
      </c>
      <c r="B392" s="21" t="s">
        <v>497</v>
      </c>
      <c r="C392" s="24" t="s">
        <v>495</v>
      </c>
      <c r="D392">
        <v>1.0129118417670051</v>
      </c>
      <c r="E392">
        <v>174</v>
      </c>
      <c r="F392">
        <v>171.7819782780507</v>
      </c>
      <c r="G392">
        <v>141</v>
      </c>
      <c r="H392">
        <f>(Table1[[#This Row],[xWins]]*3+Table1[[#This Row],[xDraws]])/Table1[[#This Row],[Matches]]</f>
        <v>1.2183119026812104</v>
      </c>
      <c r="I392">
        <f>Table1[[#This Row],[Wins]]*3+Table1[[#This Row],[Draws]]</f>
        <v>174</v>
      </c>
      <c r="J392">
        <f>Table1[[#This Row],[xWins]]*3+Table1[[#This Row],[xDraws]]</f>
        <v>171.78197827805067</v>
      </c>
      <c r="K392">
        <v>1.0551457091601</v>
      </c>
      <c r="L392">
        <v>0.84966733547454854</v>
      </c>
      <c r="M392">
        <v>1.04649917252828</v>
      </c>
      <c r="N392">
        <v>48</v>
      </c>
      <c r="O392">
        <v>30</v>
      </c>
      <c r="P392">
        <v>63</v>
      </c>
      <c r="Q392">
        <v>45.49134738765909</v>
      </c>
      <c r="R392">
        <v>35.307936115073403</v>
      </c>
      <c r="S392">
        <v>60.200716497267493</v>
      </c>
      <c r="T392">
        <v>-24</v>
      </c>
      <c r="U392">
        <v>-31.654116825021791</v>
      </c>
      <c r="V392">
        <v>41.109761879888772</v>
      </c>
      <c r="W392">
        <v>-33.455645054866977</v>
      </c>
      <c r="X392">
        <v>1.2448609421262371</v>
      </c>
      <c r="Y392">
        <v>1.167660192963444</v>
      </c>
      <c r="Z392">
        <f>Table1[[#This Row],[xGoalsF]]/Table1[[#This Row],[Matches]]</f>
        <v>1.190710908653271</v>
      </c>
      <c r="AA392">
        <f>Table1[[#This Row],[xGoalsA]]/Table1[[#This Row],[Matches]]</f>
        <v>1.4152081911002341</v>
      </c>
      <c r="AB392">
        <v>209</v>
      </c>
      <c r="AC392">
        <v>167.89023812011121</v>
      </c>
      <c r="AD392">
        <v>233</v>
      </c>
      <c r="AE392">
        <v>199.54435494513299</v>
      </c>
      <c r="AF392">
        <f>Table1[[#This Row],[SHGoalsF]]/Table1[[#This Row],[xSHGoalsF]]</f>
        <v>1.2215950708972316</v>
      </c>
      <c r="AG392">
        <v>115</v>
      </c>
      <c r="AH392">
        <v>94.139214163278609</v>
      </c>
      <c r="AI392">
        <f>Table1[[#This Row],[SHGoalsA]]/Table1[[#This Row],[xSHGoalsA]]</f>
        <v>1.1160754744126136</v>
      </c>
      <c r="AJ392">
        <v>-125</v>
      </c>
      <c r="AK392">
        <v>-111.9995939932172</v>
      </c>
      <c r="AL392">
        <f>Table1[[#This Row],[HTGoalsF]]/Table1[[#This Row],[xHTGoalsF]]</f>
        <v>1.274558575010692</v>
      </c>
      <c r="AM392">
        <v>94</v>
      </c>
      <c r="AN392">
        <v>73.751023956832626</v>
      </c>
      <c r="AO392">
        <f>Table1[[#This Row],[HTGoalsA]]/Table1[[#This Row],[xHTGoalsA]]</f>
        <v>1.2336546336487149</v>
      </c>
      <c r="AP392">
        <v>108</v>
      </c>
      <c r="AQ392">
        <v>87.544760951915791</v>
      </c>
      <c r="AR392">
        <v>1.086923305748525</v>
      </c>
      <c r="AS392">
        <v>1657</v>
      </c>
      <c r="AT392">
        <v>1524.48658634556</v>
      </c>
      <c r="AU392">
        <v>1.0904177998926139</v>
      </c>
      <c r="AV392">
        <v>1834</v>
      </c>
      <c r="AW392">
        <v>1681.9241213602861</v>
      </c>
      <c r="AX392">
        <v>1.0068955567375411</v>
      </c>
      <c r="AY392">
        <v>649</v>
      </c>
      <c r="AZ392">
        <v>644.55543145193269</v>
      </c>
      <c r="BA392">
        <v>0.98362581794469484</v>
      </c>
      <c r="BB392">
        <v>712</v>
      </c>
      <c r="BC392">
        <v>723.85249249327126</v>
      </c>
      <c r="BD392">
        <v>1.0572175237330821</v>
      </c>
      <c r="BE392">
        <v>1963</v>
      </c>
      <c r="BF392">
        <v>1856.7607478436039</v>
      </c>
      <c r="BG392">
        <v>1.015392538046956</v>
      </c>
      <c r="BH392">
        <v>1857</v>
      </c>
      <c r="BI392">
        <v>1828.8493665433309</v>
      </c>
      <c r="BJ392">
        <v>1.2894369421947689</v>
      </c>
      <c r="BK392">
        <v>323</v>
      </c>
      <c r="BL392">
        <v>250.4969335299306</v>
      </c>
      <c r="BM392">
        <v>1.250743233560621</v>
      </c>
      <c r="BN392">
        <v>298</v>
      </c>
      <c r="BO392">
        <v>238.25833472762619</v>
      </c>
      <c r="BP392">
        <v>1.1063132317322679</v>
      </c>
      <c r="BQ392">
        <v>17</v>
      </c>
      <c r="BR392">
        <v>15.366353318744411</v>
      </c>
      <c r="BS392">
        <v>1.062436134213008</v>
      </c>
      <c r="BT392">
        <v>15</v>
      </c>
      <c r="BU392">
        <v>14.11849570714304</v>
      </c>
    </row>
    <row r="393" spans="1:73" hidden="1" x14ac:dyDescent="0.45">
      <c r="A393" s="1">
        <v>42</v>
      </c>
      <c r="B393" s="21" t="s">
        <v>107</v>
      </c>
      <c r="C393" s="24" t="s">
        <v>98</v>
      </c>
      <c r="D393">
        <v>0.93930671919287778</v>
      </c>
      <c r="E393">
        <v>72</v>
      </c>
      <c r="F393">
        <v>76.652278248225201</v>
      </c>
      <c r="G393">
        <v>63</v>
      </c>
      <c r="H393">
        <f>(Table1[[#This Row],[xWins]]*3+Table1[[#This Row],[xDraws]])/Table1[[#This Row],[Matches]]</f>
        <v>1.2167028293369078</v>
      </c>
      <c r="I393">
        <f>Table1[[#This Row],[Wins]]*3+Table1[[#This Row],[Draws]]</f>
        <v>72</v>
      </c>
      <c r="J393">
        <f>Table1[[#This Row],[xWins]]*3+Table1[[#This Row],[xDraws]]</f>
        <v>76.652278248225187</v>
      </c>
      <c r="K393">
        <v>0.97653367833332494</v>
      </c>
      <c r="L393">
        <v>0.78893052152076648</v>
      </c>
      <c r="M393">
        <v>1.1351597904273121</v>
      </c>
      <c r="N393">
        <v>20</v>
      </c>
      <c r="O393">
        <v>12</v>
      </c>
      <c r="P393">
        <v>31</v>
      </c>
      <c r="Q393">
        <v>20.480604451998531</v>
      </c>
      <c r="R393">
        <v>15.21046489222959</v>
      </c>
      <c r="S393">
        <v>27.308930655771871</v>
      </c>
      <c r="T393">
        <v>-17</v>
      </c>
      <c r="U393">
        <v>-15.04710563439734</v>
      </c>
      <c r="V393">
        <v>9.0661003274068861</v>
      </c>
      <c r="W393">
        <v>-11.018994693009549</v>
      </c>
      <c r="X393">
        <v>1.120987968956896</v>
      </c>
      <c r="Y393">
        <v>1.1224591196265901</v>
      </c>
      <c r="Z393">
        <f>Table1[[#This Row],[xGoalsF]]/Table1[[#This Row],[Matches]]</f>
        <v>1.1894269789300493</v>
      </c>
      <c r="AA393">
        <f>Table1[[#This Row],[xGoalsA]]/Table1[[#This Row],[Matches]]</f>
        <v>1.4282699255077851</v>
      </c>
      <c r="AB393">
        <v>84</v>
      </c>
      <c r="AC393">
        <v>74.933899672593114</v>
      </c>
      <c r="AD393">
        <v>101</v>
      </c>
      <c r="AE393">
        <v>89.981005306990454</v>
      </c>
      <c r="AF393">
        <f>Table1[[#This Row],[SHGoalsF]]/Table1[[#This Row],[xSHGoalsF]]</f>
        <v>1.3331982393317623</v>
      </c>
      <c r="AG393">
        <v>56</v>
      </c>
      <c r="AH393">
        <v>42.004255892258627</v>
      </c>
      <c r="AI393">
        <f>Table1[[#This Row],[SHGoalsA]]/Table1[[#This Row],[xSHGoalsA]]</f>
        <v>1.1286418066907946</v>
      </c>
      <c r="AJ393">
        <v>-57</v>
      </c>
      <c r="AK393">
        <v>-50.503179717509667</v>
      </c>
      <c r="AL393">
        <f>Table1[[#This Row],[HTGoalsF]]/Table1[[#This Row],[xHTGoalsF]]</f>
        <v>0.85029768881743995</v>
      </c>
      <c r="AM393">
        <v>28</v>
      </c>
      <c r="AN393">
        <v>32.929643780334487</v>
      </c>
      <c r="AO393">
        <f>Table1[[#This Row],[HTGoalsA]]/Table1[[#This Row],[xHTGoalsA]]</f>
        <v>1.1145497337554526</v>
      </c>
      <c r="AP393">
        <v>44</v>
      </c>
      <c r="AQ393">
        <v>39.47782558948078</v>
      </c>
      <c r="AR393">
        <v>1.016987206033261</v>
      </c>
      <c r="AS393">
        <v>693</v>
      </c>
      <c r="AT393">
        <v>681.4245015952888</v>
      </c>
      <c r="AU393">
        <v>0.95065959843147807</v>
      </c>
      <c r="AV393">
        <v>718</v>
      </c>
      <c r="AW393">
        <v>755.26508245922082</v>
      </c>
      <c r="AX393">
        <v>1.0129073822134409</v>
      </c>
      <c r="AY393">
        <v>290</v>
      </c>
      <c r="AZ393">
        <v>286.30455764502551</v>
      </c>
      <c r="BA393">
        <v>0.90691410986485943</v>
      </c>
      <c r="BB393">
        <v>294</v>
      </c>
      <c r="BC393">
        <v>324.17623323096092</v>
      </c>
      <c r="BD393">
        <v>1.151316625097802</v>
      </c>
      <c r="BE393">
        <v>953</v>
      </c>
      <c r="BF393">
        <v>827.74797064972859</v>
      </c>
      <c r="BG393">
        <v>1.025032364185265</v>
      </c>
      <c r="BH393">
        <v>836</v>
      </c>
      <c r="BI393">
        <v>815.58400418359952</v>
      </c>
      <c r="BJ393">
        <v>1.0165187618779921</v>
      </c>
      <c r="BK393">
        <v>114</v>
      </c>
      <c r="BL393">
        <v>112.14746276732561</v>
      </c>
      <c r="BM393">
        <v>0.99031913740486466</v>
      </c>
      <c r="BN393">
        <v>106</v>
      </c>
      <c r="BO393">
        <v>107.0362027717382</v>
      </c>
      <c r="BP393">
        <v>0.44576609182987409</v>
      </c>
      <c r="BQ393">
        <v>3</v>
      </c>
      <c r="BR393">
        <v>6.7299869931447027</v>
      </c>
      <c r="BS393">
        <v>1.7429218401954829</v>
      </c>
      <c r="BT393">
        <v>11</v>
      </c>
      <c r="BU393">
        <v>6.3112411275804874</v>
      </c>
    </row>
    <row r="394" spans="1:73" hidden="1" x14ac:dyDescent="0.45">
      <c r="A394" s="1">
        <v>418</v>
      </c>
      <c r="B394" s="21" t="s">
        <v>441</v>
      </c>
      <c r="C394" s="24" t="s">
        <v>439</v>
      </c>
      <c r="D394">
        <v>0.82222304779606381</v>
      </c>
      <c r="E394">
        <v>68</v>
      </c>
      <c r="F394">
        <v>82.70261966296286</v>
      </c>
      <c r="G394">
        <v>68</v>
      </c>
      <c r="H394">
        <f>(Table1[[#This Row],[xWins]]*3+Table1[[#This Row],[xDraws]])/Table1[[#This Row],[Matches]]</f>
        <v>1.2162149950435719</v>
      </c>
      <c r="I394">
        <f>Table1[[#This Row],[Wins]]*3+Table1[[#This Row],[Draws]]</f>
        <v>68</v>
      </c>
      <c r="J394">
        <f>Table1[[#This Row],[xWins]]*3+Table1[[#This Row],[xDraws]]</f>
        <v>82.702619662962888</v>
      </c>
      <c r="K394">
        <v>0.82400755958537808</v>
      </c>
      <c r="L394">
        <v>0.81541173372387854</v>
      </c>
      <c r="M394">
        <v>1.2419660359936491</v>
      </c>
      <c r="N394">
        <v>18</v>
      </c>
      <c r="O394">
        <v>14</v>
      </c>
      <c r="P394">
        <v>36</v>
      </c>
      <c r="Q394">
        <v>21.844459787550001</v>
      </c>
      <c r="R394">
        <v>17.169240300312872</v>
      </c>
      <c r="S394">
        <v>28.986299912137131</v>
      </c>
      <c r="T394">
        <v>-29</v>
      </c>
      <c r="U394">
        <v>-17.846401912447622</v>
      </c>
      <c r="V394">
        <v>-12.314800710201609</v>
      </c>
      <c r="W394">
        <v>1.161202622649228</v>
      </c>
      <c r="X394">
        <v>0.85218951968646184</v>
      </c>
      <c r="Y394">
        <v>0.98852126514370597</v>
      </c>
      <c r="Z394">
        <f>Table1[[#This Row],[xGoalsF]]/Table1[[#This Row],[Matches]]</f>
        <v>1.2252176575029647</v>
      </c>
      <c r="AA394">
        <f>Table1[[#This Row],[xGoalsA]]/Table1[[#This Row],[Matches]]</f>
        <v>1.4876647444507236</v>
      </c>
      <c r="AB394">
        <v>71</v>
      </c>
      <c r="AC394">
        <v>83.314800710201609</v>
      </c>
      <c r="AD394">
        <v>100</v>
      </c>
      <c r="AE394">
        <v>101.1612026226492</v>
      </c>
      <c r="AF394">
        <f>Table1[[#This Row],[SHGoalsF]]/Table1[[#This Row],[xSHGoalsF]]</f>
        <v>0.90017880980508713</v>
      </c>
      <c r="AG394">
        <v>42</v>
      </c>
      <c r="AH394">
        <v>46.657396888840481</v>
      </c>
      <c r="AI394">
        <f>Table1[[#This Row],[SHGoalsA]]/Table1[[#This Row],[xSHGoalsA]]</f>
        <v>1.0438959174198537</v>
      </c>
      <c r="AJ394">
        <v>-59</v>
      </c>
      <c r="AK394">
        <v>-56.519044681990337</v>
      </c>
      <c r="AL394">
        <f>Table1[[#This Row],[HTGoalsF]]/Table1[[#This Row],[xHTGoalsF]]</f>
        <v>0.79110894326621739</v>
      </c>
      <c r="AM394">
        <v>29</v>
      </c>
      <c r="AN394">
        <v>36.657403821361129</v>
      </c>
      <c r="AO394">
        <f>Table1[[#This Row],[HTGoalsA]]/Table1[[#This Row],[xHTGoalsA]]</f>
        <v>0.91841438432478395</v>
      </c>
      <c r="AP394">
        <v>41</v>
      </c>
      <c r="AQ394">
        <v>44.64215794065889</v>
      </c>
      <c r="AR394">
        <v>0.71431869211530274</v>
      </c>
      <c r="AS394">
        <v>530</v>
      </c>
      <c r="AT394">
        <v>741.9657442121777</v>
      </c>
      <c r="AU394">
        <v>0.67685426719329223</v>
      </c>
      <c r="AV394">
        <v>561</v>
      </c>
      <c r="AW394">
        <v>828.83425161267803</v>
      </c>
      <c r="AX394">
        <v>0.79240826078684712</v>
      </c>
      <c r="AY394">
        <v>248</v>
      </c>
      <c r="AZ394">
        <v>312.96998311670859</v>
      </c>
      <c r="BA394">
        <v>0.82777028143801912</v>
      </c>
      <c r="BB394">
        <v>296</v>
      </c>
      <c r="BC394">
        <v>357.58713091968332</v>
      </c>
      <c r="BD394">
        <v>1.2281765711589949</v>
      </c>
      <c r="BE394">
        <v>1088</v>
      </c>
      <c r="BF394">
        <v>885.8661087902741</v>
      </c>
      <c r="BG394">
        <v>1.556468721528238</v>
      </c>
      <c r="BH394">
        <v>1355</v>
      </c>
      <c r="BI394">
        <v>870.5603789259427</v>
      </c>
      <c r="BJ394">
        <v>1.528771006768461</v>
      </c>
      <c r="BK394">
        <v>183</v>
      </c>
      <c r="BL394">
        <v>119.7039969948332</v>
      </c>
      <c r="BM394">
        <v>1.599062466025901</v>
      </c>
      <c r="BN394">
        <v>183</v>
      </c>
      <c r="BO394">
        <v>114.4420583235901</v>
      </c>
      <c r="BP394">
        <v>1.1161856853810239</v>
      </c>
      <c r="BQ394">
        <v>8</v>
      </c>
      <c r="BR394">
        <v>7.1672662575574044</v>
      </c>
      <c r="BS394">
        <v>1.5070838536272759</v>
      </c>
      <c r="BT394">
        <v>10</v>
      </c>
      <c r="BU394">
        <v>6.6353308582875634</v>
      </c>
    </row>
    <row r="395" spans="1:73" hidden="1" x14ac:dyDescent="0.45">
      <c r="A395" s="1">
        <v>432</v>
      </c>
      <c r="B395" s="21" t="s">
        <v>455</v>
      </c>
      <c r="C395" s="24" t="s">
        <v>456</v>
      </c>
      <c r="D395">
        <v>1.0461707034277139</v>
      </c>
      <c r="E395">
        <v>160</v>
      </c>
      <c r="F395">
        <v>152.9387120818522</v>
      </c>
      <c r="G395">
        <v>126</v>
      </c>
      <c r="H395">
        <f>(Table1[[#This Row],[xWins]]*3+Table1[[#This Row],[xDraws]])/Table1[[#This Row],[Matches]]</f>
        <v>1.2137993022369222</v>
      </c>
      <c r="I395">
        <f>Table1[[#This Row],[Wins]]*3+Table1[[#This Row],[Draws]]</f>
        <v>160</v>
      </c>
      <c r="J395">
        <f>Table1[[#This Row],[xWins]]*3+Table1[[#This Row],[xDraws]]</f>
        <v>152.9387120818522</v>
      </c>
      <c r="K395">
        <v>0.99628826451846408</v>
      </c>
      <c r="L395">
        <v>1.231085736200074</v>
      </c>
      <c r="M395">
        <v>0.86207974117061248</v>
      </c>
      <c r="N395">
        <v>40</v>
      </c>
      <c r="O395">
        <v>40</v>
      </c>
      <c r="P395">
        <v>46</v>
      </c>
      <c r="Q395">
        <v>40.149022551553593</v>
      </c>
      <c r="R395">
        <v>32.491644427191432</v>
      </c>
      <c r="S395">
        <v>53.359333021254969</v>
      </c>
      <c r="T395">
        <v>-20</v>
      </c>
      <c r="U395">
        <v>-27.44303956496481</v>
      </c>
      <c r="V395">
        <v>-3.6349616960405342</v>
      </c>
      <c r="W395">
        <v>11.07800126100534</v>
      </c>
      <c r="X395">
        <v>0.97570780481486419</v>
      </c>
      <c r="Y395">
        <v>0.93743999151720236</v>
      </c>
      <c r="Z395">
        <f>Table1[[#This Row],[xGoalsF]]/Table1[[#This Row],[Matches]]</f>
        <v>1.1875790610796866</v>
      </c>
      <c r="AA395">
        <f>Table1[[#This Row],[xGoalsA]]/Table1[[#This Row],[Matches]]</f>
        <v>1.4053809623889311</v>
      </c>
      <c r="AB395">
        <v>146</v>
      </c>
      <c r="AC395">
        <v>149.63496169604051</v>
      </c>
      <c r="AD395">
        <v>166</v>
      </c>
      <c r="AE395">
        <v>177.07800126100531</v>
      </c>
      <c r="AF395">
        <f>Table1[[#This Row],[SHGoalsF]]/Table1[[#This Row],[xSHGoalsF]]</f>
        <v>1.1441630795497615</v>
      </c>
      <c r="AG395">
        <v>96</v>
      </c>
      <c r="AH395">
        <v>83.904123210982192</v>
      </c>
      <c r="AI395">
        <f>Table1[[#This Row],[SHGoalsA]]/Table1[[#This Row],[xSHGoalsA]]</f>
        <v>0.91555766178464426</v>
      </c>
      <c r="AJ395">
        <v>-91</v>
      </c>
      <c r="AK395">
        <v>-99.392975230657669</v>
      </c>
      <c r="AL395">
        <f>Table1[[#This Row],[HTGoalsF]]/Table1[[#This Row],[xHTGoalsF]]</f>
        <v>0.76067795805412997</v>
      </c>
      <c r="AM395">
        <v>50</v>
      </c>
      <c r="AN395">
        <v>65.730838485058342</v>
      </c>
      <c r="AO395">
        <f>Table1[[#This Row],[HTGoalsA]]/Table1[[#This Row],[xHTGoalsA]]</f>
        <v>0.96543701962204709</v>
      </c>
      <c r="AP395">
        <v>75</v>
      </c>
      <c r="AQ395">
        <v>77.685026030347672</v>
      </c>
      <c r="AR395">
        <v>0.81980641776479335</v>
      </c>
      <c r="AS395">
        <v>1116</v>
      </c>
      <c r="AT395">
        <v>1361.296979160983</v>
      </c>
      <c r="AU395">
        <v>0.90724940371617746</v>
      </c>
      <c r="AV395">
        <v>1355</v>
      </c>
      <c r="AW395">
        <v>1493.525368492715</v>
      </c>
      <c r="AX395">
        <v>0.80551525514799027</v>
      </c>
      <c r="AY395">
        <v>463</v>
      </c>
      <c r="AZ395">
        <v>574.78737620547861</v>
      </c>
      <c r="BA395">
        <v>0.80420095162020688</v>
      </c>
      <c r="BB395">
        <v>516</v>
      </c>
      <c r="BC395">
        <v>641.63067571659246</v>
      </c>
      <c r="BD395">
        <v>0.85500567857539223</v>
      </c>
      <c r="BE395">
        <v>1416</v>
      </c>
      <c r="BF395">
        <v>1656.1293515141731</v>
      </c>
      <c r="BG395">
        <v>0.81247683040739327</v>
      </c>
      <c r="BH395">
        <v>1327</v>
      </c>
      <c r="BI395">
        <v>1633.277344456227</v>
      </c>
      <c r="BJ395">
        <v>0.80664758251962831</v>
      </c>
      <c r="BK395">
        <v>182</v>
      </c>
      <c r="BL395">
        <v>225.62517255863881</v>
      </c>
      <c r="BM395">
        <v>0.95236135242767084</v>
      </c>
      <c r="BN395">
        <v>203</v>
      </c>
      <c r="BO395">
        <v>213.15438670682229</v>
      </c>
      <c r="BP395">
        <v>0.57606673428975308</v>
      </c>
      <c r="BQ395">
        <v>8</v>
      </c>
      <c r="BR395">
        <v>13.88727993443919</v>
      </c>
      <c r="BS395">
        <v>0.959406150056764</v>
      </c>
      <c r="BT395">
        <v>12</v>
      </c>
      <c r="BU395">
        <v>12.507737207323521</v>
      </c>
    </row>
    <row r="396" spans="1:73" hidden="1" x14ac:dyDescent="0.45">
      <c r="A396" s="1">
        <v>118</v>
      </c>
      <c r="B396" s="21" t="s">
        <v>186</v>
      </c>
      <c r="C396" s="25" t="s">
        <v>160</v>
      </c>
      <c r="D396">
        <v>1.0898421962029841</v>
      </c>
      <c r="E396">
        <v>333</v>
      </c>
      <c r="F396">
        <v>305.54882271963203</v>
      </c>
      <c r="G396">
        <v>292</v>
      </c>
      <c r="H396">
        <f>(Table1[[#This Row],[xWins]]*3+Table1[[#This Row],[xDraws]])/Table1[[#This Row],[Matches]]</f>
        <v>1.0464000778069589</v>
      </c>
      <c r="I396">
        <f>Table1[[#This Row],[Wins]]*3+Table1[[#This Row],[Draws]]</f>
        <v>333</v>
      </c>
      <c r="J396">
        <f>Table1[[#This Row],[xWins]]*3+Table1[[#This Row],[xDraws]]</f>
        <v>305.54882271963197</v>
      </c>
      <c r="K396">
        <v>1.087626534922105</v>
      </c>
      <c r="L396">
        <v>1.0967934628639531</v>
      </c>
      <c r="M396">
        <v>0.90124636708503403</v>
      </c>
      <c r="N396">
        <v>84</v>
      </c>
      <c r="O396">
        <v>81</v>
      </c>
      <c r="P396">
        <v>127</v>
      </c>
      <c r="Q396">
        <v>77.232393016244345</v>
      </c>
      <c r="R396">
        <v>73.851643670898966</v>
      </c>
      <c r="S396">
        <v>140.91596331285669</v>
      </c>
      <c r="T396">
        <v>-108</v>
      </c>
      <c r="U396">
        <v>-149.72113018052951</v>
      </c>
      <c r="V396">
        <v>15.02831727699845</v>
      </c>
      <c r="W396">
        <v>26.692812903531092</v>
      </c>
      <c r="X396">
        <v>1.047562228195535</v>
      </c>
      <c r="Y396">
        <v>0.94268150127311379</v>
      </c>
      <c r="Z396">
        <f>Table1[[#This Row],[xGoalsF]]/Table1[[#This Row],[Matches]]</f>
        <v>1.0820948038458955</v>
      </c>
      <c r="AA396">
        <f>Table1[[#This Row],[xGoalsA]]/Table1[[#This Row],[Matches]]</f>
        <v>1.5948384003545586</v>
      </c>
      <c r="AB396">
        <v>331</v>
      </c>
      <c r="AC396">
        <v>315.97168272300149</v>
      </c>
      <c r="AD396">
        <v>439</v>
      </c>
      <c r="AE396">
        <v>465.69281290353109</v>
      </c>
      <c r="AF396">
        <f>Table1[[#This Row],[SHGoalsF]]/Table1[[#This Row],[xSHGoalsF]]</f>
        <v>1.1012038120166416</v>
      </c>
      <c r="AG396">
        <v>195</v>
      </c>
      <c r="AH396">
        <v>177.0789365893088</v>
      </c>
      <c r="AI396">
        <f>Table1[[#This Row],[SHGoalsA]]/Table1[[#This Row],[xSHGoalsA]]</f>
        <v>0.9679807344210839</v>
      </c>
      <c r="AJ396">
        <v>-253</v>
      </c>
      <c r="AK396">
        <v>-261.36883824584652</v>
      </c>
      <c r="AL396">
        <f>Table1[[#This Row],[HTGoalsF]]/Table1[[#This Row],[xHTGoalsF]]</f>
        <v>0.9791728062536228</v>
      </c>
      <c r="AM396">
        <v>136</v>
      </c>
      <c r="AN396">
        <v>138.89274613369281</v>
      </c>
      <c r="AO396">
        <f>Table1[[#This Row],[HTGoalsA]]/Table1[[#This Row],[xHTGoalsA]]</f>
        <v>0.91031901817501459</v>
      </c>
      <c r="AP396">
        <v>186</v>
      </c>
      <c r="AQ396">
        <v>204.3239746576846</v>
      </c>
      <c r="AR396">
        <v>1.049351253807578</v>
      </c>
      <c r="AS396">
        <v>3147</v>
      </c>
      <c r="AT396">
        <v>2998.995797242429</v>
      </c>
      <c r="AU396">
        <v>1.1527261623120351</v>
      </c>
      <c r="AV396">
        <v>4277</v>
      </c>
      <c r="AW396">
        <v>3710.3348044270779</v>
      </c>
      <c r="AX396">
        <v>0.8212336856589052</v>
      </c>
      <c r="AY396">
        <v>1025</v>
      </c>
      <c r="AZ396">
        <v>1248.1222067475301</v>
      </c>
      <c r="BA396">
        <v>0.92576146365652301</v>
      </c>
      <c r="BB396">
        <v>1489</v>
      </c>
      <c r="BC396">
        <v>1608.405683812791</v>
      </c>
      <c r="BD396">
        <v>1.0901665751183329</v>
      </c>
      <c r="BE396">
        <v>4206</v>
      </c>
      <c r="BF396">
        <v>3858.1259928497238</v>
      </c>
      <c r="BG396">
        <v>1.040033194374453</v>
      </c>
      <c r="BH396">
        <v>3878</v>
      </c>
      <c r="BI396">
        <v>3728.7271415721439</v>
      </c>
      <c r="BJ396">
        <v>1.4778157597577071</v>
      </c>
      <c r="BK396">
        <v>789</v>
      </c>
      <c r="BL396">
        <v>533.89605219080863</v>
      </c>
      <c r="BM396">
        <v>1.551847894174005</v>
      </c>
      <c r="BN396">
        <v>739</v>
      </c>
      <c r="BO396">
        <v>476.20646506295913</v>
      </c>
      <c r="BP396">
        <v>1.3935173305998481</v>
      </c>
      <c r="BQ396">
        <v>45</v>
      </c>
      <c r="BR396">
        <v>32.292386331951448</v>
      </c>
      <c r="BS396">
        <v>1.39183121797345</v>
      </c>
      <c r="BT396">
        <v>38</v>
      </c>
      <c r="BU396">
        <v>27.302161001482059</v>
      </c>
    </row>
    <row r="397" spans="1:73" hidden="1" x14ac:dyDescent="0.45">
      <c r="A397" s="1">
        <v>485</v>
      </c>
      <c r="B397" s="21" t="s">
        <v>338</v>
      </c>
      <c r="C397" s="26" t="s">
        <v>475</v>
      </c>
      <c r="D397">
        <v>0.95958834056239872</v>
      </c>
      <c r="E397">
        <v>259</v>
      </c>
      <c r="F397">
        <v>269.90740617815811</v>
      </c>
      <c r="G397">
        <v>226</v>
      </c>
      <c r="H397">
        <f>(Table1[[#This Row],[xWins]]*3+Table1[[#This Row],[xDraws]])/Table1[[#This Row],[Matches]]</f>
        <v>1.1942805583104339</v>
      </c>
      <c r="I397">
        <f>Table1[[#This Row],[Wins]]*3+Table1[[#This Row],[Draws]]</f>
        <v>259</v>
      </c>
      <c r="J397">
        <f>Table1[[#This Row],[xWins]]*3+Table1[[#This Row],[xDraws]]</f>
        <v>269.90740617815806</v>
      </c>
      <c r="K397">
        <v>0.98405255219774701</v>
      </c>
      <c r="L397">
        <v>0.8785745368811404</v>
      </c>
      <c r="M397">
        <v>1.0922981905388061</v>
      </c>
      <c r="N397">
        <v>68</v>
      </c>
      <c r="O397">
        <v>55</v>
      </c>
      <c r="P397">
        <v>103</v>
      </c>
      <c r="Q397">
        <v>69.10200054675056</v>
      </c>
      <c r="R397">
        <v>62.601404537906362</v>
      </c>
      <c r="S397">
        <v>94.296594915343064</v>
      </c>
      <c r="T397">
        <v>-84</v>
      </c>
      <c r="U397">
        <v>-57.72815406181536</v>
      </c>
      <c r="V397">
        <v>-22.192472301237839</v>
      </c>
      <c r="W397">
        <v>-4.0793736369467979</v>
      </c>
      <c r="X397">
        <v>0.91631560236736687</v>
      </c>
      <c r="Y397">
        <v>1.0126327440984231</v>
      </c>
      <c r="Z397">
        <f>Table1[[#This Row],[xGoalsF]]/Table1[[#This Row],[Matches]]</f>
        <v>1.1734180190320256</v>
      </c>
      <c r="AA397">
        <f>Table1[[#This Row],[xGoalsA]]/Table1[[#This Row],[Matches]]</f>
        <v>1.4288523290400583</v>
      </c>
      <c r="AB397">
        <v>243</v>
      </c>
      <c r="AC397">
        <v>265.19247230123779</v>
      </c>
      <c r="AD397">
        <v>327</v>
      </c>
      <c r="AE397">
        <v>322.9206263630532</v>
      </c>
      <c r="AF397">
        <f>Table1[[#This Row],[SHGoalsF]]/Table1[[#This Row],[xSHGoalsF]]</f>
        <v>1.0338945545025007</v>
      </c>
      <c r="AG397">
        <v>154</v>
      </c>
      <c r="AH397">
        <v>148.9513600099221</v>
      </c>
      <c r="AI397">
        <f>Table1[[#This Row],[SHGoalsA]]/Table1[[#This Row],[xSHGoalsA]]</f>
        <v>1.1022852413672497</v>
      </c>
      <c r="AJ397">
        <v>-200</v>
      </c>
      <c r="AK397">
        <v>-181.44123906796079</v>
      </c>
      <c r="AL397">
        <f>Table1[[#This Row],[HTGoalsF]]/Table1[[#This Row],[xHTGoalsF]]</f>
        <v>0.76564993439631024</v>
      </c>
      <c r="AM397">
        <v>89</v>
      </c>
      <c r="AN397">
        <v>116.2411122913157</v>
      </c>
      <c r="AO397">
        <f>Table1[[#This Row],[HTGoalsA]]/Table1[[#This Row],[xHTGoalsA]]</f>
        <v>0.89765726603768903</v>
      </c>
      <c r="AP397">
        <v>127</v>
      </c>
      <c r="AQ397">
        <v>141.47938729509241</v>
      </c>
      <c r="AR397">
        <v>1.0254905143148181</v>
      </c>
      <c r="AS397">
        <v>2486</v>
      </c>
      <c r="AT397">
        <v>2424.2057486616759</v>
      </c>
      <c r="AU397">
        <v>1.0494170117276711</v>
      </c>
      <c r="AV397">
        <v>2839</v>
      </c>
      <c r="AW397">
        <v>2705.3115856451691</v>
      </c>
      <c r="AX397">
        <v>0.83224332047205796</v>
      </c>
      <c r="AY397">
        <v>851</v>
      </c>
      <c r="AZ397">
        <v>1022.537494824594</v>
      </c>
      <c r="BA397">
        <v>0.84813573776993112</v>
      </c>
      <c r="BB397">
        <v>987</v>
      </c>
      <c r="BC397">
        <v>1163.728818449739</v>
      </c>
      <c r="BD397">
        <v>1.006381862543575</v>
      </c>
      <c r="BE397">
        <v>2992</v>
      </c>
      <c r="BF397">
        <v>2973.026553199084</v>
      </c>
      <c r="BG397">
        <v>1.1108079390287831</v>
      </c>
      <c r="BH397">
        <v>3253</v>
      </c>
      <c r="BI397">
        <v>2928.4990552410072</v>
      </c>
      <c r="BJ397">
        <v>0.93005716336105793</v>
      </c>
      <c r="BK397">
        <v>374</v>
      </c>
      <c r="BL397">
        <v>402.12582057691151</v>
      </c>
      <c r="BM397">
        <v>1.172328878119969</v>
      </c>
      <c r="BN397">
        <v>447</v>
      </c>
      <c r="BO397">
        <v>381.2923219266263</v>
      </c>
      <c r="BP397">
        <v>1.184871094146084</v>
      </c>
      <c r="BQ397">
        <v>29</v>
      </c>
      <c r="BR397">
        <v>24.475236287960769</v>
      </c>
      <c r="BS397">
        <v>1.6405409258574759</v>
      </c>
      <c r="BT397">
        <v>37</v>
      </c>
      <c r="BU397">
        <v>22.553536712691809</v>
      </c>
    </row>
    <row r="398" spans="1:73" hidden="1" x14ac:dyDescent="0.45">
      <c r="A398" s="1">
        <v>56</v>
      </c>
      <c r="B398" s="21" t="s">
        <v>122</v>
      </c>
      <c r="C398" s="24" t="s">
        <v>117</v>
      </c>
      <c r="D398">
        <v>0.96996353285049219</v>
      </c>
      <c r="E398">
        <v>147</v>
      </c>
      <c r="F398">
        <v>151.55208935329969</v>
      </c>
      <c r="G398">
        <v>125</v>
      </c>
      <c r="H398">
        <f>(Table1[[#This Row],[xWins]]*3+Table1[[#This Row],[xDraws]])/Table1[[#This Row],[Matches]]</f>
        <v>1.2124167148263973</v>
      </c>
      <c r="I398">
        <f>Table1[[#This Row],[Wins]]*3+Table1[[#This Row],[Draws]]</f>
        <v>147</v>
      </c>
      <c r="J398">
        <f>Table1[[#This Row],[xWins]]*3+Table1[[#This Row],[xDraws]]</f>
        <v>151.55208935329966</v>
      </c>
      <c r="K398">
        <v>0.95860978957745124</v>
      </c>
      <c r="L398">
        <v>1.0169373684327929</v>
      </c>
      <c r="M398">
        <v>1.0216043353334061</v>
      </c>
      <c r="N398">
        <v>39</v>
      </c>
      <c r="O398">
        <v>30</v>
      </c>
      <c r="P398">
        <v>56</v>
      </c>
      <c r="Q398">
        <v>40.683915837319937</v>
      </c>
      <c r="R398">
        <v>29.500341841339871</v>
      </c>
      <c r="S398">
        <v>54.815742321340203</v>
      </c>
      <c r="T398">
        <v>-45</v>
      </c>
      <c r="U398">
        <v>-35.417787878931676</v>
      </c>
      <c r="V398">
        <v>14.474604371613569</v>
      </c>
      <c r="W398">
        <v>-24.056816492681889</v>
      </c>
      <c r="X398">
        <v>1.0968036520537761</v>
      </c>
      <c r="Y398">
        <v>1.1300767945942169</v>
      </c>
      <c r="Z398">
        <f>Table1[[#This Row],[xGoalsF]]/Table1[[#This Row],[Matches]]</f>
        <v>1.1962031650270912</v>
      </c>
      <c r="AA398">
        <f>Table1[[#This Row],[xGoalsA]]/Table1[[#This Row],[Matches]]</f>
        <v>1.4795454680585449</v>
      </c>
      <c r="AB398">
        <v>164</v>
      </c>
      <c r="AC398">
        <v>149.52539562838641</v>
      </c>
      <c r="AD398">
        <v>209</v>
      </c>
      <c r="AE398">
        <v>184.94318350731811</v>
      </c>
      <c r="AF398">
        <f>Table1[[#This Row],[SHGoalsF]]/Table1[[#This Row],[xSHGoalsF]]</f>
        <v>1.214749062686338</v>
      </c>
      <c r="AG398">
        <v>102</v>
      </c>
      <c r="AH398">
        <v>83.967959419070212</v>
      </c>
      <c r="AI398">
        <f>Table1[[#This Row],[SHGoalsA]]/Table1[[#This Row],[xSHGoalsA]]</f>
        <v>1.0322614167076098</v>
      </c>
      <c r="AJ398">
        <v>-107</v>
      </c>
      <c r="AK398">
        <v>-103.65591338410739</v>
      </c>
      <c r="AL398">
        <f>Table1[[#This Row],[HTGoalsF]]/Table1[[#This Row],[xHTGoalsF]]</f>
        <v>0.94573558066002161</v>
      </c>
      <c r="AM398">
        <v>62</v>
      </c>
      <c r="AN398">
        <v>65.557436209316222</v>
      </c>
      <c r="AO398">
        <f>Table1[[#This Row],[HTGoalsA]]/Table1[[#This Row],[xHTGoalsA]]</f>
        <v>1.2548090229305786</v>
      </c>
      <c r="AP398">
        <v>102</v>
      </c>
      <c r="AQ398">
        <v>81.287270123210675</v>
      </c>
      <c r="AR398">
        <v>1.285745627614314</v>
      </c>
      <c r="AS398">
        <v>1734</v>
      </c>
      <c r="AT398">
        <v>1348.6337909757599</v>
      </c>
      <c r="AU398">
        <v>1.0594065849275729</v>
      </c>
      <c r="AV398">
        <v>1613</v>
      </c>
      <c r="AW398">
        <v>1522.550475849906</v>
      </c>
      <c r="AX398">
        <v>1.081598594652079</v>
      </c>
      <c r="AY398">
        <v>613</v>
      </c>
      <c r="AZ398">
        <v>566.75369497607903</v>
      </c>
      <c r="BA398">
        <v>0.97474688081368954</v>
      </c>
      <c r="BB398">
        <v>639</v>
      </c>
      <c r="BC398">
        <v>655.55480358817044</v>
      </c>
      <c r="BD398">
        <v>0.87454508917011298</v>
      </c>
      <c r="BE398">
        <v>1432</v>
      </c>
      <c r="BF398">
        <v>1637.4227215189969</v>
      </c>
      <c r="BG398">
        <v>0.88433539341516232</v>
      </c>
      <c r="BH398">
        <v>1419</v>
      </c>
      <c r="BI398">
        <v>1604.5948297060099</v>
      </c>
      <c r="BJ398">
        <v>0.88004482602616141</v>
      </c>
      <c r="BK398">
        <v>196</v>
      </c>
      <c r="BL398">
        <v>222.71592787498921</v>
      </c>
      <c r="BM398">
        <v>0.93382349198386383</v>
      </c>
      <c r="BN398">
        <v>197</v>
      </c>
      <c r="BO398">
        <v>210.96063837661961</v>
      </c>
      <c r="BP398">
        <v>0.8171122066127211</v>
      </c>
      <c r="BQ398">
        <v>11</v>
      </c>
      <c r="BR398">
        <v>13.462043414575451</v>
      </c>
      <c r="BS398">
        <v>1.2174097908350889</v>
      </c>
      <c r="BT398">
        <v>15</v>
      </c>
      <c r="BU398">
        <v>12.321241469325351</v>
      </c>
    </row>
    <row r="399" spans="1:73" hidden="1" x14ac:dyDescent="0.45">
      <c r="A399" s="1">
        <v>72</v>
      </c>
      <c r="B399" s="21" t="s">
        <v>138</v>
      </c>
      <c r="C399" s="24" t="s">
        <v>117</v>
      </c>
      <c r="D399">
        <v>1.0874337112975949</v>
      </c>
      <c r="E399">
        <v>167</v>
      </c>
      <c r="F399">
        <v>153.57257942714051</v>
      </c>
      <c r="G399">
        <v>127</v>
      </c>
      <c r="H399">
        <f>(Table1[[#This Row],[xWins]]*3+Table1[[#This Row],[xDraws]])/Table1[[#This Row],[Matches]]</f>
        <v>1.2092329088751217</v>
      </c>
      <c r="I399">
        <f>Table1[[#This Row],[Wins]]*3+Table1[[#This Row],[Draws]]</f>
        <v>167</v>
      </c>
      <c r="J399">
        <f>Table1[[#This Row],[xWins]]*3+Table1[[#This Row],[xDraws]]</f>
        <v>153.57257942714045</v>
      </c>
      <c r="K399">
        <v>1.1344224195616091</v>
      </c>
      <c r="L399">
        <v>0.8879704245115797</v>
      </c>
      <c r="M399">
        <v>0.95933536328600488</v>
      </c>
      <c r="N399">
        <v>47</v>
      </c>
      <c r="O399">
        <v>26</v>
      </c>
      <c r="P399">
        <v>54</v>
      </c>
      <c r="Q399">
        <v>41.43077498253507</v>
      </c>
      <c r="R399">
        <v>29.280254479535252</v>
      </c>
      <c r="S399">
        <v>56.288970537929693</v>
      </c>
      <c r="T399">
        <v>-27</v>
      </c>
      <c r="U399">
        <v>-36.558488209863192</v>
      </c>
      <c r="V399">
        <v>39.974714624469698</v>
      </c>
      <c r="W399">
        <v>-30.416226414606509</v>
      </c>
      <c r="X399">
        <v>1.2629478019115361</v>
      </c>
      <c r="Y399">
        <v>1.161287611528431</v>
      </c>
      <c r="Z399">
        <f>Table1[[#This Row],[xGoalsF]]/Table1[[#This Row],[Matches]]</f>
        <v>1.197049491145908</v>
      </c>
      <c r="AA399">
        <f>Table1[[#This Row],[xGoalsA]]/Table1[[#This Row],[Matches]]</f>
        <v>1.4849116030345944</v>
      </c>
      <c r="AB399">
        <v>192</v>
      </c>
      <c r="AC399">
        <v>152.0252853755303</v>
      </c>
      <c r="AD399">
        <v>219</v>
      </c>
      <c r="AE399">
        <v>188.58377358539349</v>
      </c>
      <c r="AF399">
        <f>Table1[[#This Row],[SHGoalsF]]/Table1[[#This Row],[xSHGoalsF]]</f>
        <v>1.4077880507882363</v>
      </c>
      <c r="AG399">
        <v>120</v>
      </c>
      <c r="AH399">
        <v>85.240104100053031</v>
      </c>
      <c r="AI399">
        <f>Table1[[#This Row],[SHGoalsA]]/Table1[[#This Row],[xSHGoalsA]]</f>
        <v>1.2026237288444797</v>
      </c>
      <c r="AJ399">
        <v>-127</v>
      </c>
      <c r="AK399">
        <v>-105.60243986040901</v>
      </c>
      <c r="AL399">
        <f>Table1[[#This Row],[HTGoalsF]]/Table1[[#This Row],[xHTGoalsF]]</f>
        <v>1.0780834703886257</v>
      </c>
      <c r="AM399">
        <v>72</v>
      </c>
      <c r="AN399">
        <v>66.785181275477271</v>
      </c>
      <c r="AO399">
        <f>Table1[[#This Row],[HTGoalsA]]/Table1[[#This Row],[xHTGoalsA]]</f>
        <v>1.1086830720858873</v>
      </c>
      <c r="AP399">
        <v>92</v>
      </c>
      <c r="AQ399">
        <v>82.981333724984438</v>
      </c>
      <c r="AR399">
        <v>1.1383862920680681</v>
      </c>
      <c r="AS399">
        <v>1564</v>
      </c>
      <c r="AT399">
        <v>1373.874589756992</v>
      </c>
      <c r="AU399">
        <v>1.2269067182290261</v>
      </c>
      <c r="AV399">
        <v>1901</v>
      </c>
      <c r="AW399">
        <v>1549.4250473613761</v>
      </c>
      <c r="AX399">
        <v>1.009265644949662</v>
      </c>
      <c r="AY399">
        <v>581</v>
      </c>
      <c r="AZ399">
        <v>575.66608247026761</v>
      </c>
      <c r="BA399">
        <v>1.0683616997129111</v>
      </c>
      <c r="BB399">
        <v>709</v>
      </c>
      <c r="BC399">
        <v>663.63292524481358</v>
      </c>
      <c r="BD399">
        <v>0.88992321865287516</v>
      </c>
      <c r="BE399">
        <v>1480</v>
      </c>
      <c r="BF399">
        <v>1663.0648228735461</v>
      </c>
      <c r="BG399">
        <v>0.92811013378337914</v>
      </c>
      <c r="BH399">
        <v>1513</v>
      </c>
      <c r="BI399">
        <v>1630.194461763235</v>
      </c>
      <c r="BJ399">
        <v>0.87178815136451926</v>
      </c>
      <c r="BK399">
        <v>197</v>
      </c>
      <c r="BL399">
        <v>225.9723301947341</v>
      </c>
      <c r="BM399">
        <v>0.94288426317634433</v>
      </c>
      <c r="BN399">
        <v>202</v>
      </c>
      <c r="BO399">
        <v>214.2362619559604</v>
      </c>
      <c r="BP399">
        <v>0.74144299065908748</v>
      </c>
      <c r="BQ399">
        <v>10</v>
      </c>
      <c r="BR399">
        <v>13.4872136172071</v>
      </c>
      <c r="BS399">
        <v>0.72164488443053842</v>
      </c>
      <c r="BT399">
        <v>9</v>
      </c>
      <c r="BU399">
        <v>12.4715080702083</v>
      </c>
    </row>
    <row r="400" spans="1:73" hidden="1" x14ac:dyDescent="0.45">
      <c r="A400" s="1">
        <v>92</v>
      </c>
      <c r="B400" s="21" t="s">
        <v>159</v>
      </c>
      <c r="C400" s="25" t="s">
        <v>160</v>
      </c>
      <c r="D400">
        <v>1.007943829873682</v>
      </c>
      <c r="E400">
        <v>367</v>
      </c>
      <c r="F400">
        <v>364.1075912394773</v>
      </c>
      <c r="G400">
        <v>300</v>
      </c>
      <c r="H400">
        <f>(Table1[[#This Row],[xWins]]*3+Table1[[#This Row],[xDraws]])/Table1[[#This Row],[Matches]]</f>
        <v>1.2136919707982576</v>
      </c>
      <c r="I400">
        <f>Table1[[#This Row],[Wins]]*3+Table1[[#This Row],[Draws]]</f>
        <v>367</v>
      </c>
      <c r="J400">
        <f>Table1[[#This Row],[xWins]]*3+Table1[[#This Row],[xDraws]]</f>
        <v>364.1075912394773</v>
      </c>
      <c r="K400">
        <v>1.0164827900743929</v>
      </c>
      <c r="L400">
        <v>0.97799318456268791</v>
      </c>
      <c r="M400">
        <v>1.0017708886551451</v>
      </c>
      <c r="N400">
        <v>96</v>
      </c>
      <c r="O400">
        <v>79</v>
      </c>
      <c r="P400">
        <v>125</v>
      </c>
      <c r="Q400">
        <v>94.443310735220678</v>
      </c>
      <c r="R400">
        <v>80.777659033815297</v>
      </c>
      <c r="S400">
        <v>124.779030230964</v>
      </c>
      <c r="T400">
        <v>-69</v>
      </c>
      <c r="U400">
        <v>-74.919079950364107</v>
      </c>
      <c r="V400">
        <v>-50.753484901762697</v>
      </c>
      <c r="W400">
        <v>56.672564852126811</v>
      </c>
      <c r="X400">
        <v>0.8585282456122747</v>
      </c>
      <c r="Y400">
        <v>0.8693194602442722</v>
      </c>
      <c r="Z400">
        <f>Table1[[#This Row],[xGoalsF]]/Table1[[#This Row],[Matches]]</f>
        <v>1.1958449496725423</v>
      </c>
      <c r="AA400">
        <f>Table1[[#This Row],[xGoalsA]]/Table1[[#This Row],[Matches]]</f>
        <v>1.4455752161737561</v>
      </c>
      <c r="AB400">
        <v>308</v>
      </c>
      <c r="AC400">
        <v>358.7534849017627</v>
      </c>
      <c r="AD400">
        <v>377</v>
      </c>
      <c r="AE400">
        <v>433.67256485212681</v>
      </c>
      <c r="AF400">
        <f>Table1[[#This Row],[SHGoalsF]]/Table1[[#This Row],[xSHGoalsF]]</f>
        <v>0.89984048514568371</v>
      </c>
      <c r="AG400">
        <v>181</v>
      </c>
      <c r="AH400">
        <v>201.14676210717079</v>
      </c>
      <c r="AI400">
        <f>Table1[[#This Row],[SHGoalsA]]/Table1[[#This Row],[xSHGoalsA]]</f>
        <v>0.82140554697852752</v>
      </c>
      <c r="AJ400">
        <v>-200</v>
      </c>
      <c r="AK400">
        <v>-243.4850856993643</v>
      </c>
      <c r="AL400">
        <f>Table1[[#This Row],[HTGoalsF]]/Table1[[#This Row],[xHTGoalsF]]</f>
        <v>0.80580319004233414</v>
      </c>
      <c r="AM400">
        <v>127</v>
      </c>
      <c r="AN400">
        <v>157.60672279459189</v>
      </c>
      <c r="AO400">
        <f>Table1[[#This Row],[HTGoalsA]]/Table1[[#This Row],[xHTGoalsA]]</f>
        <v>0.93066063438292879</v>
      </c>
      <c r="AP400">
        <v>177</v>
      </c>
      <c r="AQ400">
        <v>190.18747915276251</v>
      </c>
      <c r="AR400">
        <v>1.0051968359811709</v>
      </c>
      <c r="AS400">
        <v>3264</v>
      </c>
      <c r="AT400">
        <v>3247.1252228067501</v>
      </c>
      <c r="AU400">
        <v>0.92194986675321833</v>
      </c>
      <c r="AV400">
        <v>3321</v>
      </c>
      <c r="AW400">
        <v>3602.1481424964991</v>
      </c>
      <c r="AX400">
        <v>0.78697122542676923</v>
      </c>
      <c r="AY400">
        <v>1077</v>
      </c>
      <c r="AZ400">
        <v>1368.537965814379</v>
      </c>
      <c r="BA400">
        <v>0.78900124316656783</v>
      </c>
      <c r="BB400">
        <v>1220</v>
      </c>
      <c r="BC400">
        <v>1546.258653666586</v>
      </c>
      <c r="BD400">
        <v>1.2184182021847241</v>
      </c>
      <c r="BE400">
        <v>4787</v>
      </c>
      <c r="BF400">
        <v>3928.8644829964919</v>
      </c>
      <c r="BG400">
        <v>1.072570388138208</v>
      </c>
      <c r="BH400">
        <v>4148</v>
      </c>
      <c r="BI400">
        <v>3867.3452538627248</v>
      </c>
      <c r="BJ400">
        <v>1.758129426178505</v>
      </c>
      <c r="BK400">
        <v>935</v>
      </c>
      <c r="BL400">
        <v>531.81522706910675</v>
      </c>
      <c r="BM400">
        <v>1.6114229304510219</v>
      </c>
      <c r="BN400">
        <v>818</v>
      </c>
      <c r="BO400">
        <v>507.62589047373768</v>
      </c>
      <c r="BP400">
        <v>1.588934529489368</v>
      </c>
      <c r="BQ400">
        <v>51</v>
      </c>
      <c r="BR400">
        <v>32.096980116852102</v>
      </c>
      <c r="BS400">
        <v>1.5780061496458211</v>
      </c>
      <c r="BT400">
        <v>47</v>
      </c>
      <c r="BU400">
        <v>29.784421315816179</v>
      </c>
    </row>
    <row r="401" spans="1:73" hidden="1" x14ac:dyDescent="0.45">
      <c r="A401" s="1">
        <v>452</v>
      </c>
      <c r="B401" s="21" t="s">
        <v>143</v>
      </c>
      <c r="C401" s="24" t="s">
        <v>466</v>
      </c>
      <c r="D401">
        <v>0.9077171792263109</v>
      </c>
      <c r="E401">
        <v>205</v>
      </c>
      <c r="F401">
        <v>225.84126938605581</v>
      </c>
      <c r="G401">
        <v>187</v>
      </c>
      <c r="H401">
        <f>(Table1[[#This Row],[xWins]]*3+Table1[[#This Row],[xDraws]])/Table1[[#This Row],[Matches]]</f>
        <v>1.2077073229200848</v>
      </c>
      <c r="I401">
        <f>Table1[[#This Row],[Wins]]*3+Table1[[#This Row],[Draws]]</f>
        <v>205</v>
      </c>
      <c r="J401">
        <f>Table1[[#This Row],[xWins]]*3+Table1[[#This Row],[xDraws]]</f>
        <v>225.84126938605584</v>
      </c>
      <c r="K401">
        <v>0.84596954028584959</v>
      </c>
      <c r="L401">
        <v>1.1333214442816839</v>
      </c>
      <c r="M401">
        <v>1.0331841578215051</v>
      </c>
      <c r="N401">
        <v>50</v>
      </c>
      <c r="O401">
        <v>55</v>
      </c>
      <c r="P401">
        <v>82</v>
      </c>
      <c r="Q401">
        <v>59.103782841998317</v>
      </c>
      <c r="R401">
        <v>48.529920860060869</v>
      </c>
      <c r="S401">
        <v>79.366296297940806</v>
      </c>
      <c r="T401">
        <v>-65</v>
      </c>
      <c r="U401">
        <v>-47.313277624262412</v>
      </c>
      <c r="V401">
        <v>-17.789084517411649</v>
      </c>
      <c r="W401">
        <v>0.10236214167406391</v>
      </c>
      <c r="X401">
        <v>0.91906293000641526</v>
      </c>
      <c r="Y401">
        <v>0.99961676811521505</v>
      </c>
      <c r="Z401">
        <f>Table1[[#This Row],[xGoalsF]]/Table1[[#This Row],[Matches]]</f>
        <v>1.1753426979540733</v>
      </c>
      <c r="AA401">
        <f>Table1[[#This Row],[xGoalsA]]/Table1[[#This Row],[Matches]]</f>
        <v>1.4283548777629631</v>
      </c>
      <c r="AB401">
        <v>202</v>
      </c>
      <c r="AC401">
        <v>219.78908451741171</v>
      </c>
      <c r="AD401">
        <v>267</v>
      </c>
      <c r="AE401">
        <v>267.10236214167412</v>
      </c>
      <c r="AF401">
        <f>Table1[[#This Row],[SHGoalsF]]/Table1[[#This Row],[xSHGoalsF]]</f>
        <v>0.96498568911599725</v>
      </c>
      <c r="AG401">
        <v>119</v>
      </c>
      <c r="AH401">
        <v>123.3178909720551</v>
      </c>
      <c r="AI401">
        <f>Table1[[#This Row],[SHGoalsA]]/Table1[[#This Row],[xSHGoalsA]]</f>
        <v>0.99451311946373633</v>
      </c>
      <c r="AJ401">
        <v>-149</v>
      </c>
      <c r="AK401">
        <v>-149.82205572144099</v>
      </c>
      <c r="AL401">
        <f>Table1[[#This Row],[HTGoalsF]]/Table1[[#This Row],[xHTGoalsF]]</f>
        <v>0.86036045527908822</v>
      </c>
      <c r="AM401">
        <v>83</v>
      </c>
      <c r="AN401">
        <v>96.471193545356556</v>
      </c>
      <c r="AO401">
        <f>Table1[[#This Row],[HTGoalsA]]/Table1[[#This Row],[xHTGoalsA]]</f>
        <v>1.0061365254042578</v>
      </c>
      <c r="AP401">
        <v>118</v>
      </c>
      <c r="AQ401">
        <v>117.2803064202331</v>
      </c>
      <c r="AR401">
        <v>0.85714811697467086</v>
      </c>
      <c r="AS401">
        <v>1718</v>
      </c>
      <c r="AT401">
        <v>2004.321033876538</v>
      </c>
      <c r="AU401">
        <v>0.86019987660280328</v>
      </c>
      <c r="AV401">
        <v>1919</v>
      </c>
      <c r="AW401">
        <v>2230.876860362649</v>
      </c>
      <c r="AX401">
        <v>0.87700617034771189</v>
      </c>
      <c r="AY401">
        <v>742</v>
      </c>
      <c r="AZ401">
        <v>846.06018188653661</v>
      </c>
      <c r="BA401">
        <v>0.85692888986536275</v>
      </c>
      <c r="BB401">
        <v>823</v>
      </c>
      <c r="BC401">
        <v>960.40641146934195</v>
      </c>
      <c r="BD401">
        <v>0.85584332217928405</v>
      </c>
      <c r="BE401">
        <v>2103</v>
      </c>
      <c r="BF401">
        <v>2457.2254587966031</v>
      </c>
      <c r="BG401">
        <v>0.7635067544739168</v>
      </c>
      <c r="BH401">
        <v>1843</v>
      </c>
      <c r="BI401">
        <v>2413.862076793142</v>
      </c>
      <c r="BJ401">
        <v>1.0144236088225249</v>
      </c>
      <c r="BK401">
        <v>339</v>
      </c>
      <c r="BL401">
        <v>334.17991956386788</v>
      </c>
      <c r="BM401">
        <v>0.77783222225774473</v>
      </c>
      <c r="BN401">
        <v>246</v>
      </c>
      <c r="BO401">
        <v>316.2635758209625</v>
      </c>
      <c r="BP401">
        <v>1.029657398650788</v>
      </c>
      <c r="BQ401">
        <v>21</v>
      </c>
      <c r="BR401">
        <v>20.395133398271451</v>
      </c>
      <c r="BS401">
        <v>0.32007659302108588</v>
      </c>
      <c r="BT401">
        <v>6</v>
      </c>
      <c r="BU401">
        <v>18.745513201600261</v>
      </c>
    </row>
    <row r="402" spans="1:73" hidden="1" x14ac:dyDescent="0.45">
      <c r="A402" s="1">
        <v>423</v>
      </c>
      <c r="B402" s="21" t="s">
        <v>446</v>
      </c>
      <c r="C402" s="24" t="s">
        <v>439</v>
      </c>
      <c r="D402">
        <v>1.13270764962518</v>
      </c>
      <c r="E402">
        <v>93</v>
      </c>
      <c r="F402">
        <v>82.104151085034374</v>
      </c>
      <c r="G402">
        <v>68</v>
      </c>
      <c r="H402">
        <f>(Table1[[#This Row],[xWins]]*3+Table1[[#This Row],[xDraws]])/Table1[[#This Row],[Matches]]</f>
        <v>1.2074139865446234</v>
      </c>
      <c r="I402">
        <f>Table1[[#This Row],[Wins]]*3+Table1[[#This Row],[Draws]]</f>
        <v>93</v>
      </c>
      <c r="J402">
        <f>Table1[[#This Row],[xWins]]*3+Table1[[#This Row],[xDraws]]</f>
        <v>82.104151085034388</v>
      </c>
      <c r="K402">
        <v>1.0738513210038669</v>
      </c>
      <c r="L402">
        <v>1.344579550524249</v>
      </c>
      <c r="M402">
        <v>0.73088426979399623</v>
      </c>
      <c r="N402">
        <v>23</v>
      </c>
      <c r="O402">
        <v>24</v>
      </c>
      <c r="P402">
        <v>21</v>
      </c>
      <c r="Q402">
        <v>21.418235048124671</v>
      </c>
      <c r="R402">
        <v>17.84944594066037</v>
      </c>
      <c r="S402">
        <v>28.732319011214958</v>
      </c>
      <c r="T402">
        <v>0</v>
      </c>
      <c r="U402">
        <v>-17.663511435257821</v>
      </c>
      <c r="V402">
        <v>-3.346132659386114</v>
      </c>
      <c r="W402">
        <v>21.009644094643932</v>
      </c>
      <c r="X402">
        <v>0.95936502964593429</v>
      </c>
      <c r="Y402">
        <v>0.78992381899928077</v>
      </c>
      <c r="Z402">
        <f>Table1[[#This Row],[xGoalsF]]/Table1[[#This Row],[Matches]]</f>
        <v>1.2109725391086192</v>
      </c>
      <c r="AA402">
        <f>Table1[[#This Row],[xGoalsA]]/Table1[[#This Row],[Matches]]</f>
        <v>1.4707300602153515</v>
      </c>
      <c r="AB402">
        <v>79</v>
      </c>
      <c r="AC402">
        <v>82.346132659386114</v>
      </c>
      <c r="AD402">
        <v>79</v>
      </c>
      <c r="AE402">
        <v>100.0096440946439</v>
      </c>
      <c r="AF402">
        <f>Table1[[#This Row],[SHGoalsF]]/Table1[[#This Row],[xSHGoalsF]]</f>
        <v>0.86687093835219864</v>
      </c>
      <c r="AG402">
        <v>40</v>
      </c>
      <c r="AH402">
        <v>46.142970343468257</v>
      </c>
      <c r="AI402">
        <f>Table1[[#This Row],[SHGoalsA]]/Table1[[#This Row],[xSHGoalsA]]</f>
        <v>0.85916647418367131</v>
      </c>
      <c r="AJ402">
        <v>-48</v>
      </c>
      <c r="AK402">
        <v>-55.868101750137228</v>
      </c>
      <c r="AL402">
        <f>Table1[[#This Row],[HTGoalsF]]/Table1[[#This Row],[xHTGoalsF]]</f>
        <v>1.0772539608467413</v>
      </c>
      <c r="AM402">
        <v>39</v>
      </c>
      <c r="AN402">
        <v>36.203162315917858</v>
      </c>
      <c r="AO402">
        <f>Table1[[#This Row],[HTGoalsA]]/Table1[[#This Row],[xHTGoalsA]]</f>
        <v>0.70228628981873054</v>
      </c>
      <c r="AP402">
        <v>31</v>
      </c>
      <c r="AQ402">
        <v>44.141542344506703</v>
      </c>
      <c r="AR402">
        <v>0.68531427964033553</v>
      </c>
      <c r="AS402">
        <v>506</v>
      </c>
      <c r="AT402">
        <v>738.3473758427408</v>
      </c>
      <c r="AU402">
        <v>0.61645097226941259</v>
      </c>
      <c r="AV402">
        <v>508</v>
      </c>
      <c r="AW402">
        <v>824.07202332707914</v>
      </c>
      <c r="AX402">
        <v>0.76107801009013554</v>
      </c>
      <c r="AY402">
        <v>236</v>
      </c>
      <c r="AZ402">
        <v>310.08647848339513</v>
      </c>
      <c r="BA402">
        <v>0.73780278391646581</v>
      </c>
      <c r="BB402">
        <v>262</v>
      </c>
      <c r="BC402">
        <v>355.1084459308081</v>
      </c>
      <c r="BD402">
        <v>1.268282313380813</v>
      </c>
      <c r="BE402">
        <v>1125</v>
      </c>
      <c r="BF402">
        <v>887.0264830872942</v>
      </c>
      <c r="BG402">
        <v>1.273635855926756</v>
      </c>
      <c r="BH402">
        <v>1108</v>
      </c>
      <c r="BI402">
        <v>869.95038247707669</v>
      </c>
      <c r="BJ402">
        <v>1.51456426161485</v>
      </c>
      <c r="BK402">
        <v>182</v>
      </c>
      <c r="BL402">
        <v>120.1665750424805</v>
      </c>
      <c r="BM402">
        <v>1.5824180010366009</v>
      </c>
      <c r="BN402">
        <v>181</v>
      </c>
      <c r="BO402">
        <v>114.38191418539959</v>
      </c>
      <c r="BP402">
        <v>0.96601225473673991</v>
      </c>
      <c r="BQ402">
        <v>7</v>
      </c>
      <c r="BR402">
        <v>7.2462848847685244</v>
      </c>
      <c r="BS402">
        <v>1.5034167217811769</v>
      </c>
      <c r="BT402">
        <v>10</v>
      </c>
      <c r="BU402">
        <v>6.6515157475117546</v>
      </c>
    </row>
    <row r="403" spans="1:73" hidden="1" x14ac:dyDescent="0.45">
      <c r="A403" s="1">
        <v>291</v>
      </c>
      <c r="B403" s="21" t="s">
        <v>356</v>
      </c>
      <c r="C403" s="24" t="s">
        <v>357</v>
      </c>
      <c r="D403">
        <v>0.96654937004283925</v>
      </c>
      <c r="E403">
        <v>49</v>
      </c>
      <c r="F403">
        <v>50.695806669273637</v>
      </c>
      <c r="G403">
        <v>42</v>
      </c>
      <c r="H403">
        <f>(Table1[[#This Row],[xWins]]*3+Table1[[#This Row],[xDraws]])/Table1[[#This Row],[Matches]]</f>
        <v>1.2070430159350864</v>
      </c>
      <c r="I403">
        <f>Table1[[#This Row],[Wins]]*3+Table1[[#This Row],[Draws]]</f>
        <v>49</v>
      </c>
      <c r="J403">
        <f>Table1[[#This Row],[xWins]]*3+Table1[[#This Row],[xDraws]]</f>
        <v>50.69580666927363</v>
      </c>
      <c r="K403">
        <v>0.95417259788981779</v>
      </c>
      <c r="L403">
        <v>1.002561656406735</v>
      </c>
      <c r="M403">
        <v>1.0330028988026749</v>
      </c>
      <c r="N403">
        <v>12</v>
      </c>
      <c r="O403">
        <v>13</v>
      </c>
      <c r="P403">
        <v>17</v>
      </c>
      <c r="Q403">
        <v>12.57634103781472</v>
      </c>
      <c r="R403">
        <v>12.966783555829471</v>
      </c>
      <c r="S403">
        <v>16.45687540635581</v>
      </c>
      <c r="T403">
        <v>-8</v>
      </c>
      <c r="U403">
        <v>-8.1691639184357925</v>
      </c>
      <c r="V403">
        <v>-5.332545575893171</v>
      </c>
      <c r="W403">
        <v>5.5017094943289644</v>
      </c>
      <c r="X403">
        <v>0.8919061338991805</v>
      </c>
      <c r="Y403">
        <v>0.90432094032140797</v>
      </c>
      <c r="Z403">
        <f>Table1[[#This Row],[xGoalsF]]/Table1[[#This Row],[Matches]]</f>
        <v>1.1745844184736469</v>
      </c>
      <c r="AA403">
        <f>Table1[[#This Row],[xGoalsA]]/Table1[[#This Row],[Matches]]</f>
        <v>1.3690883212935467</v>
      </c>
      <c r="AB403">
        <v>44</v>
      </c>
      <c r="AC403">
        <v>49.332545575893171</v>
      </c>
      <c r="AD403">
        <v>52</v>
      </c>
      <c r="AE403">
        <v>57.501709494328964</v>
      </c>
      <c r="AF403">
        <f>Table1[[#This Row],[SHGoalsF]]/Table1[[#This Row],[xSHGoalsF]]</f>
        <v>0.97473578070030231</v>
      </c>
      <c r="AG403">
        <v>27</v>
      </c>
      <c r="AH403">
        <v>27.699814180004509</v>
      </c>
      <c r="AI403">
        <f>Table1[[#This Row],[SHGoalsA]]/Table1[[#This Row],[xSHGoalsA]]</f>
        <v>0.98839298918691243</v>
      </c>
      <c r="AJ403">
        <v>-32</v>
      </c>
      <c r="AK403">
        <v>-32.375786099337219</v>
      </c>
      <c r="AL403">
        <f>Table1[[#This Row],[HTGoalsF]]/Table1[[#This Row],[xHTGoalsF]]</f>
        <v>0.78584621095193197</v>
      </c>
      <c r="AM403">
        <v>17</v>
      </c>
      <c r="AN403">
        <v>21.632731395888658</v>
      </c>
      <c r="AO403">
        <f>Table1[[#This Row],[HTGoalsA]]/Table1[[#This Row],[xHTGoalsA]]</f>
        <v>0.79599064621786275</v>
      </c>
      <c r="AP403">
        <v>20</v>
      </c>
      <c r="AQ403">
        <v>25.125923394991752</v>
      </c>
      <c r="AR403">
        <v>0.87870844150042215</v>
      </c>
      <c r="AS403">
        <v>396</v>
      </c>
      <c r="AT403">
        <v>450.66142681390158</v>
      </c>
      <c r="AU403">
        <v>0.90468457349402398</v>
      </c>
      <c r="AV403">
        <v>443</v>
      </c>
      <c r="AW403">
        <v>489.67343202180331</v>
      </c>
      <c r="AX403">
        <v>0.6554726918593996</v>
      </c>
      <c r="AY403">
        <v>125</v>
      </c>
      <c r="AZ403">
        <v>190.7020712722732</v>
      </c>
      <c r="BA403">
        <v>0.68784380901433295</v>
      </c>
      <c r="BB403">
        <v>145</v>
      </c>
      <c r="BC403">
        <v>210.80367097841909</v>
      </c>
      <c r="BD403">
        <v>1.205327638174833</v>
      </c>
      <c r="BE403">
        <v>667</v>
      </c>
      <c r="BF403">
        <v>553.37650849025943</v>
      </c>
      <c r="BG403">
        <v>1.236734624030104</v>
      </c>
      <c r="BH403">
        <v>675</v>
      </c>
      <c r="BI403">
        <v>545.79211003279033</v>
      </c>
      <c r="BJ403">
        <v>1.5509515274779531</v>
      </c>
      <c r="BK403">
        <v>117</v>
      </c>
      <c r="BL403">
        <v>75.43756070201438</v>
      </c>
      <c r="BM403">
        <v>1.62727693615932</v>
      </c>
      <c r="BN403">
        <v>116</v>
      </c>
      <c r="BO403">
        <v>71.284731825537847</v>
      </c>
      <c r="BP403">
        <v>1.4970649323573619</v>
      </c>
      <c r="BQ403">
        <v>7</v>
      </c>
      <c r="BR403">
        <v>4.6758158906156524</v>
      </c>
      <c r="BS403">
        <v>1.642309020995566</v>
      </c>
      <c r="BT403">
        <v>7</v>
      </c>
      <c r="BU403">
        <v>4.2622916336150967</v>
      </c>
    </row>
    <row r="404" spans="1:73" hidden="1" x14ac:dyDescent="0.45">
      <c r="A404" s="1">
        <v>372</v>
      </c>
      <c r="B404" s="21" t="s">
        <v>198</v>
      </c>
      <c r="C404" t="s">
        <v>396</v>
      </c>
      <c r="D404">
        <v>0.97322907586163987</v>
      </c>
      <c r="E404">
        <v>216</v>
      </c>
      <c r="F404">
        <v>221.9415812343731</v>
      </c>
      <c r="G404">
        <v>184</v>
      </c>
      <c r="H404">
        <f>(Table1[[#This Row],[xWins]]*3+Table1[[#This Row],[xDraws]])/Table1[[#This Row],[Matches]]</f>
        <v>1.2062042458389843</v>
      </c>
      <c r="I404">
        <f>Table1[[#This Row],[Wins]]*3+Table1[[#This Row],[Draws]]</f>
        <v>216</v>
      </c>
      <c r="J404">
        <f>Table1[[#This Row],[xWins]]*3+Table1[[#This Row],[xDraws]]</f>
        <v>221.94158123437313</v>
      </c>
      <c r="K404">
        <v>0.97572836875689106</v>
      </c>
      <c r="L404">
        <v>0.96458148392518916</v>
      </c>
      <c r="M404">
        <v>1.0410639433652209</v>
      </c>
      <c r="N404">
        <v>56</v>
      </c>
      <c r="O404">
        <v>48</v>
      </c>
      <c r="P404">
        <v>80</v>
      </c>
      <c r="Q404">
        <v>57.393022272526302</v>
      </c>
      <c r="R404">
        <v>49.762514416794232</v>
      </c>
      <c r="S404">
        <v>76.844463310679473</v>
      </c>
      <c r="T404">
        <v>-39</v>
      </c>
      <c r="U404">
        <v>-39.73822271353697</v>
      </c>
      <c r="V404">
        <v>1.8722454079983211</v>
      </c>
      <c r="W404">
        <v>-1.134022694461351</v>
      </c>
      <c r="X404">
        <v>1.0087029468212929</v>
      </c>
      <c r="Y404">
        <v>1.004449486378882</v>
      </c>
      <c r="Z404">
        <f>Table1[[#This Row],[xGoalsF]]/Table1[[#This Row],[Matches]]</f>
        <v>1.169172579304357</v>
      </c>
      <c r="AA404">
        <f>Table1[[#This Row],[xGoalsA]]/Table1[[#This Row],[Matches]]</f>
        <v>1.3851411810083618</v>
      </c>
      <c r="AB404">
        <v>217</v>
      </c>
      <c r="AC404">
        <v>215.12775459200171</v>
      </c>
      <c r="AD404">
        <v>256</v>
      </c>
      <c r="AE404">
        <v>254.86597730553859</v>
      </c>
      <c r="AF404">
        <f>Table1[[#This Row],[SHGoalsF]]/Table1[[#This Row],[xSHGoalsF]]</f>
        <v>1.1774717439742082</v>
      </c>
      <c r="AG404">
        <v>142</v>
      </c>
      <c r="AH404">
        <v>120.59737376008781</v>
      </c>
      <c r="AI404">
        <f>Table1[[#This Row],[SHGoalsA]]/Table1[[#This Row],[xSHGoalsA]]</f>
        <v>1.0691984693002101</v>
      </c>
      <c r="AJ404">
        <v>-153</v>
      </c>
      <c r="AK404">
        <v>-143.0978479609482</v>
      </c>
      <c r="AL404">
        <f>Table1[[#This Row],[HTGoalsF]]/Table1[[#This Row],[xHTGoalsF]]</f>
        <v>0.79339572463332009</v>
      </c>
      <c r="AM404">
        <v>75</v>
      </c>
      <c r="AN404">
        <v>94.530380831913845</v>
      </c>
      <c r="AO404">
        <f>Table1[[#This Row],[HTGoalsA]]/Table1[[#This Row],[xHTGoalsA]]</f>
        <v>0.92155071936868926</v>
      </c>
      <c r="AP404">
        <v>103</v>
      </c>
      <c r="AQ404">
        <v>111.76812934459041</v>
      </c>
      <c r="AR404">
        <v>0.95731063751729772</v>
      </c>
      <c r="AS404">
        <v>1887</v>
      </c>
      <c r="AT404">
        <v>1971.14700918165</v>
      </c>
      <c r="AU404">
        <v>0.93612387384650209</v>
      </c>
      <c r="AV404">
        <v>2026</v>
      </c>
      <c r="AW404">
        <v>2164.2434902073728</v>
      </c>
      <c r="AX404">
        <v>0.91440515650122978</v>
      </c>
      <c r="AY404">
        <v>761</v>
      </c>
      <c r="AZ404">
        <v>832.23502687998734</v>
      </c>
      <c r="BA404">
        <v>0.89478948387049884</v>
      </c>
      <c r="BB404">
        <v>833</v>
      </c>
      <c r="BC404">
        <v>930.9452279174958</v>
      </c>
      <c r="BD404">
        <v>0.85099762329053474</v>
      </c>
      <c r="BE404">
        <v>2064</v>
      </c>
      <c r="BF404">
        <v>2425.3886773727691</v>
      </c>
      <c r="BG404">
        <v>0.80943301813962454</v>
      </c>
      <c r="BH404">
        <v>1936</v>
      </c>
      <c r="BI404">
        <v>2391.7976615898888</v>
      </c>
      <c r="BJ404">
        <v>0.77107182621960058</v>
      </c>
      <c r="BK404">
        <v>254</v>
      </c>
      <c r="BL404">
        <v>329.41159482548778</v>
      </c>
      <c r="BM404">
        <v>0.86139952208967063</v>
      </c>
      <c r="BN404">
        <v>268</v>
      </c>
      <c r="BO404">
        <v>311.12160284214963</v>
      </c>
      <c r="BP404">
        <v>0.6849592874481335</v>
      </c>
      <c r="BQ404">
        <v>14</v>
      </c>
      <c r="BR404">
        <v>20.439170993882041</v>
      </c>
      <c r="BS404">
        <v>0.59724081254144012</v>
      </c>
      <c r="BT404">
        <v>11</v>
      </c>
      <c r="BU404">
        <v>18.418031335118709</v>
      </c>
    </row>
    <row r="405" spans="1:73" hidden="1" x14ac:dyDescent="0.45">
      <c r="A405" s="1">
        <v>188</v>
      </c>
      <c r="B405" s="21" t="s">
        <v>259</v>
      </c>
      <c r="C405" s="28" t="s">
        <v>258</v>
      </c>
      <c r="D405">
        <v>1.0527782012542839</v>
      </c>
      <c r="E405">
        <v>433</v>
      </c>
      <c r="F405">
        <v>411.29271054826359</v>
      </c>
      <c r="G405">
        <v>341</v>
      </c>
      <c r="H405">
        <f>(Table1[[#This Row],[xWins]]*3+Table1[[#This Row],[xDraws]])/Table1[[#This Row],[Matches]]</f>
        <v>1.2061369810799523</v>
      </c>
      <c r="I405">
        <f>Table1[[#This Row],[Wins]]*3+Table1[[#This Row],[Draws]]</f>
        <v>433</v>
      </c>
      <c r="J405">
        <f>Table1[[#This Row],[xWins]]*3+Table1[[#This Row],[xDraws]]</f>
        <v>411.2927105482637</v>
      </c>
      <c r="K405">
        <v>1.0784365718834761</v>
      </c>
      <c r="L405">
        <v>0.959331595086649</v>
      </c>
      <c r="M405">
        <v>0.96662702912345932</v>
      </c>
      <c r="N405">
        <v>116</v>
      </c>
      <c r="O405">
        <v>85</v>
      </c>
      <c r="P405">
        <v>140</v>
      </c>
      <c r="Q405">
        <v>107.56311778022091</v>
      </c>
      <c r="R405">
        <v>88.603357207600993</v>
      </c>
      <c r="S405">
        <v>144.83352501217809</v>
      </c>
      <c r="T405">
        <v>-47</v>
      </c>
      <c r="U405">
        <v>-87.804712545507982</v>
      </c>
      <c r="V405">
        <v>44.38430285299853</v>
      </c>
      <c r="W405">
        <v>-3.5795903074905482</v>
      </c>
      <c r="X405">
        <v>1.109424519724425</v>
      </c>
      <c r="Y405">
        <v>1.007254645809486</v>
      </c>
      <c r="Z405">
        <f>Table1[[#This Row],[xGoalsF]]/Table1[[#This Row],[Matches]]</f>
        <v>1.1894888479384209</v>
      </c>
      <c r="AA405">
        <f>Table1[[#This Row],[xGoalsA]]/Table1[[#This Row],[Matches]]</f>
        <v>1.4469806735850719</v>
      </c>
      <c r="AB405">
        <v>450</v>
      </c>
      <c r="AC405">
        <v>405.61569714700153</v>
      </c>
      <c r="AD405">
        <v>497</v>
      </c>
      <c r="AE405">
        <v>493.42040969250951</v>
      </c>
      <c r="AF405">
        <f>Table1[[#This Row],[SHGoalsF]]/Table1[[#This Row],[xSHGoalsF]]</f>
        <v>1.2051023687535933</v>
      </c>
      <c r="AG405">
        <v>274</v>
      </c>
      <c r="AH405">
        <v>227.36657657008109</v>
      </c>
      <c r="AI405">
        <f>Table1[[#This Row],[SHGoalsA]]/Table1[[#This Row],[xSHGoalsA]]</f>
        <v>0.99463271982313983</v>
      </c>
      <c r="AJ405">
        <v>-275</v>
      </c>
      <c r="AK405">
        <v>-276.48396691484169</v>
      </c>
      <c r="AL405">
        <f>Table1[[#This Row],[HTGoalsF]]/Table1[[#This Row],[xHTGoalsF]]</f>
        <v>0.98738215050014944</v>
      </c>
      <c r="AM405">
        <v>176</v>
      </c>
      <c r="AN405">
        <v>178.24912057692029</v>
      </c>
      <c r="AO405">
        <f>Table1[[#This Row],[HTGoalsA]]/Table1[[#This Row],[xHTGoalsA]]</f>
        <v>1.0233412014943095</v>
      </c>
      <c r="AP405">
        <v>222</v>
      </c>
      <c r="AQ405">
        <v>216.93644277766771</v>
      </c>
      <c r="AR405">
        <v>1.076949666477715</v>
      </c>
      <c r="AS405">
        <v>3963</v>
      </c>
      <c r="AT405">
        <v>3679.83771512873</v>
      </c>
      <c r="AU405">
        <v>1.0616343191880431</v>
      </c>
      <c r="AV405">
        <v>4364</v>
      </c>
      <c r="AW405">
        <v>4110.6432988504621</v>
      </c>
      <c r="AX405">
        <v>0.993495488948549</v>
      </c>
      <c r="AY405">
        <v>1538</v>
      </c>
      <c r="AZ405">
        <v>1548.069434746724</v>
      </c>
      <c r="BA405">
        <v>0.96746903208128887</v>
      </c>
      <c r="BB405">
        <v>1709</v>
      </c>
      <c r="BC405">
        <v>1766.4648100657821</v>
      </c>
      <c r="BD405">
        <v>1.079243881236879</v>
      </c>
      <c r="BE405">
        <v>4829</v>
      </c>
      <c r="BF405">
        <v>4474.4288885526703</v>
      </c>
      <c r="BG405">
        <v>1.1421144865137061</v>
      </c>
      <c r="BH405">
        <v>5027</v>
      </c>
      <c r="BI405">
        <v>4401.485192036107</v>
      </c>
      <c r="BJ405">
        <v>1.3266758774268741</v>
      </c>
      <c r="BK405">
        <v>805</v>
      </c>
      <c r="BL405">
        <v>606.7797068575037</v>
      </c>
      <c r="BM405">
        <v>1.4504032781746179</v>
      </c>
      <c r="BN405">
        <v>834</v>
      </c>
      <c r="BO405">
        <v>575.01248966399021</v>
      </c>
      <c r="BP405">
        <v>1.3314842544193759</v>
      </c>
      <c r="BQ405">
        <v>49</v>
      </c>
      <c r="BR405">
        <v>36.801036014780053</v>
      </c>
      <c r="BS405">
        <v>1.307026397187786</v>
      </c>
      <c r="BT405">
        <v>44</v>
      </c>
      <c r="BU405">
        <v>33.664201499427207</v>
      </c>
    </row>
    <row r="406" spans="1:73" hidden="1" x14ac:dyDescent="0.45">
      <c r="A406" s="1">
        <v>191</v>
      </c>
      <c r="B406" s="21" t="s">
        <v>262</v>
      </c>
      <c r="C406" s="28" t="s">
        <v>258</v>
      </c>
      <c r="D406">
        <v>1.0895824958577429</v>
      </c>
      <c r="E406">
        <v>389</v>
      </c>
      <c r="F406">
        <v>357.01748282379549</v>
      </c>
      <c r="G406">
        <v>303</v>
      </c>
      <c r="H406">
        <f>(Table1[[#This Row],[xWins]]*3+Table1[[#This Row],[xDraws]])/Table1[[#This Row],[Matches]]</f>
        <v>1.1782755208706124</v>
      </c>
      <c r="I406">
        <f>Table1[[#This Row],[Wins]]*3+Table1[[#This Row],[Draws]]</f>
        <v>389</v>
      </c>
      <c r="J406">
        <f>Table1[[#This Row],[xWins]]*3+Table1[[#This Row],[xDraws]]</f>
        <v>357.01748282379555</v>
      </c>
      <c r="K406">
        <v>1.0797683500904189</v>
      </c>
      <c r="L406">
        <v>1.125628846438085</v>
      </c>
      <c r="M406">
        <v>0.87178925689100506</v>
      </c>
      <c r="N406">
        <v>101</v>
      </c>
      <c r="O406">
        <v>86</v>
      </c>
      <c r="P406">
        <v>116</v>
      </c>
      <c r="Q406">
        <v>93.538581670357644</v>
      </c>
      <c r="R406">
        <v>76.401737812722615</v>
      </c>
      <c r="S406">
        <v>133.05968051691971</v>
      </c>
      <c r="T406">
        <v>-53</v>
      </c>
      <c r="U406">
        <v>-93.334946399007549</v>
      </c>
      <c r="V406">
        <v>58.254653243880171</v>
      </c>
      <c r="W406">
        <v>-17.919706844872621</v>
      </c>
      <c r="X406">
        <v>1.1637538024743761</v>
      </c>
      <c r="Y406">
        <v>1.039903124492445</v>
      </c>
      <c r="Z406">
        <f>Table1[[#This Row],[xGoalsF]]/Table1[[#This Row],[Matches]]</f>
        <v>1.1740770520003954</v>
      </c>
      <c r="AA406">
        <f>Table1[[#This Row],[xGoalsA]]/Table1[[#This Row],[Matches]]</f>
        <v>1.4821131787297934</v>
      </c>
      <c r="AB406">
        <v>414</v>
      </c>
      <c r="AC406">
        <v>355.74534675611977</v>
      </c>
      <c r="AD406">
        <v>467</v>
      </c>
      <c r="AE406">
        <v>449.08029315512738</v>
      </c>
      <c r="AF406">
        <f>Table1[[#This Row],[SHGoalsF]]/Table1[[#This Row],[xSHGoalsF]]</f>
        <v>1.1472035871400659</v>
      </c>
      <c r="AG406">
        <v>229</v>
      </c>
      <c r="AH406">
        <v>199.61583328978961</v>
      </c>
      <c r="AI406">
        <f>Table1[[#This Row],[SHGoalsA]]/Table1[[#This Row],[xSHGoalsA]]</f>
        <v>0.92974886831530013</v>
      </c>
      <c r="AJ406">
        <v>-234</v>
      </c>
      <c r="AK406">
        <v>-251.68086563418649</v>
      </c>
      <c r="AL406">
        <f>Table1[[#This Row],[HTGoalsF]]/Table1[[#This Row],[xHTGoalsF]]</f>
        <v>1.1849137033267949</v>
      </c>
      <c r="AM406">
        <v>185</v>
      </c>
      <c r="AN406">
        <v>156.1295134663302</v>
      </c>
      <c r="AO406">
        <f>Table1[[#This Row],[HTGoalsA]]/Table1[[#This Row],[xHTGoalsA]]</f>
        <v>1.180347901339696</v>
      </c>
      <c r="AP406">
        <v>233</v>
      </c>
      <c r="AQ406">
        <v>197.39942752094089</v>
      </c>
      <c r="AR406">
        <v>1.1031366463940271</v>
      </c>
      <c r="AS406">
        <v>3579</v>
      </c>
      <c r="AT406">
        <v>3244.38501041477</v>
      </c>
      <c r="AU406">
        <v>1.0122603476568051</v>
      </c>
      <c r="AV406">
        <v>3748</v>
      </c>
      <c r="AW406">
        <v>3702.6047781837201</v>
      </c>
      <c r="AX406">
        <v>1.0352246589604901</v>
      </c>
      <c r="AY406">
        <v>1408</v>
      </c>
      <c r="AZ406">
        <v>1360.0912495784521</v>
      </c>
      <c r="BA406">
        <v>0.97781242267050228</v>
      </c>
      <c r="BB406">
        <v>1557</v>
      </c>
      <c r="BC406">
        <v>1592.3299437612779</v>
      </c>
      <c r="BD406">
        <v>1.0761161114808171</v>
      </c>
      <c r="BE406">
        <v>4284</v>
      </c>
      <c r="BF406">
        <v>3980.9830503372832</v>
      </c>
      <c r="BG406">
        <v>1.2133498205711679</v>
      </c>
      <c r="BH406">
        <v>4732</v>
      </c>
      <c r="BI406">
        <v>3899.9470060270619</v>
      </c>
      <c r="BJ406">
        <v>1.346288367052682</v>
      </c>
      <c r="BK406">
        <v>731</v>
      </c>
      <c r="BL406">
        <v>542.97431210842137</v>
      </c>
      <c r="BM406">
        <v>1.376617156577385</v>
      </c>
      <c r="BN406">
        <v>701</v>
      </c>
      <c r="BO406">
        <v>509.21928195553051</v>
      </c>
      <c r="BP406">
        <v>1.333706175890482</v>
      </c>
      <c r="BQ406">
        <v>44</v>
      </c>
      <c r="BR406">
        <v>32.990774726391543</v>
      </c>
      <c r="BS406">
        <v>1.6225930956040211</v>
      </c>
      <c r="BT406">
        <v>48</v>
      </c>
      <c r="BU406">
        <v>29.58227797840572</v>
      </c>
    </row>
    <row r="407" spans="1:73" hidden="1" x14ac:dyDescent="0.45">
      <c r="A407" s="1">
        <v>300</v>
      </c>
      <c r="B407" s="21" t="s">
        <v>363</v>
      </c>
      <c r="C407" s="24" t="s">
        <v>357</v>
      </c>
      <c r="D407">
        <v>1.0706132688205809</v>
      </c>
      <c r="E407">
        <v>107</v>
      </c>
      <c r="F407">
        <v>99.942717988050319</v>
      </c>
      <c r="G407">
        <v>83</v>
      </c>
      <c r="H407">
        <f>(Table1[[#This Row],[xWins]]*3+Table1[[#This Row],[xDraws]])/Table1[[#This Row],[Matches]]</f>
        <v>1.2041291323861485</v>
      </c>
      <c r="I407">
        <f>Table1[[#This Row],[Wins]]*3+Table1[[#This Row],[Draws]]</f>
        <v>107</v>
      </c>
      <c r="J407">
        <f>Table1[[#This Row],[xWins]]*3+Table1[[#This Row],[xDraws]]</f>
        <v>99.942717988050319</v>
      </c>
      <c r="K407">
        <v>1.0433164226728899</v>
      </c>
      <c r="L407">
        <v>1.1516563491132541</v>
      </c>
      <c r="M407">
        <v>0.85110663238086459</v>
      </c>
      <c r="N407">
        <v>26</v>
      </c>
      <c r="O407">
        <v>29</v>
      </c>
      <c r="P407">
        <v>28</v>
      </c>
      <c r="Q407">
        <v>24.92053171499991</v>
      </c>
      <c r="R407">
        <v>25.181122843050591</v>
      </c>
      <c r="S407">
        <v>32.898345441949488</v>
      </c>
      <c r="T407">
        <v>-8</v>
      </c>
      <c r="U407">
        <v>-16.840570763705099</v>
      </c>
      <c r="V407">
        <v>-6.5256553406687203</v>
      </c>
      <c r="W407">
        <v>15.366226104373821</v>
      </c>
      <c r="X407">
        <v>0.93308780835284999</v>
      </c>
      <c r="Y407">
        <v>0.86564017518292358</v>
      </c>
      <c r="Z407">
        <f>Table1[[#This Row],[xGoalsF]]/Table1[[#This Row],[Matches]]</f>
        <v>1.1750078956707075</v>
      </c>
      <c r="AA407">
        <f>Table1[[#This Row],[xGoalsA]]/Table1[[#This Row],[Matches]]</f>
        <v>1.3779063386069133</v>
      </c>
      <c r="AB407">
        <v>91</v>
      </c>
      <c r="AC407">
        <v>97.52565534066872</v>
      </c>
      <c r="AD407">
        <v>99</v>
      </c>
      <c r="AE407">
        <v>114.36622610437379</v>
      </c>
      <c r="AF407">
        <f>Table1[[#This Row],[SHGoalsF]]/Table1[[#This Row],[xSHGoalsF]]</f>
        <v>0.96784052624671979</v>
      </c>
      <c r="AG407">
        <v>53</v>
      </c>
      <c r="AH407">
        <v>54.761087764668943</v>
      </c>
      <c r="AI407">
        <f>Table1[[#This Row],[SHGoalsA]]/Table1[[#This Row],[xSHGoalsA]]</f>
        <v>0.90347571034135354</v>
      </c>
      <c r="AJ407">
        <v>-58</v>
      </c>
      <c r="AK407">
        <v>-64.196523864583241</v>
      </c>
      <c r="AL407">
        <f>Table1[[#This Row],[HTGoalsF]]/Table1[[#This Row],[xHTGoalsF]]</f>
        <v>0.88858609250444665</v>
      </c>
      <c r="AM407">
        <v>38</v>
      </c>
      <c r="AN407">
        <v>42.764567575999777</v>
      </c>
      <c r="AO407">
        <f>Table1[[#This Row],[HTGoalsA]]/Table1[[#This Row],[xHTGoalsA]]</f>
        <v>0.81722629733851804</v>
      </c>
      <c r="AP407">
        <v>41</v>
      </c>
      <c r="AQ407">
        <v>50.169702239790567</v>
      </c>
      <c r="AR407">
        <v>1.001362506711053</v>
      </c>
      <c r="AS407">
        <v>892</v>
      </c>
      <c r="AT407">
        <v>890.78629769128133</v>
      </c>
      <c r="AU407">
        <v>0.91668593380224239</v>
      </c>
      <c r="AV407">
        <v>892</v>
      </c>
      <c r="AW407">
        <v>973.07045642137246</v>
      </c>
      <c r="AX407">
        <v>0.78272098228809617</v>
      </c>
      <c r="AY407">
        <v>296</v>
      </c>
      <c r="AZ407">
        <v>378.1679636780853</v>
      </c>
      <c r="BA407">
        <v>0.72369934758223109</v>
      </c>
      <c r="BB407">
        <v>304</v>
      </c>
      <c r="BC407">
        <v>420.06394093848161</v>
      </c>
      <c r="BD407">
        <v>1.091876506183326</v>
      </c>
      <c r="BE407">
        <v>1193</v>
      </c>
      <c r="BF407">
        <v>1092.614405790406</v>
      </c>
      <c r="BG407">
        <v>1.0693377959549211</v>
      </c>
      <c r="BH407">
        <v>1153</v>
      </c>
      <c r="BI407">
        <v>1078.237395481161</v>
      </c>
      <c r="BJ407">
        <v>1.248312161419898</v>
      </c>
      <c r="BK407">
        <v>185</v>
      </c>
      <c r="BL407">
        <v>148.20011029097961</v>
      </c>
      <c r="BM407">
        <v>1.363706976242111</v>
      </c>
      <c r="BN407">
        <v>192</v>
      </c>
      <c r="BO407">
        <v>140.7927093906078</v>
      </c>
      <c r="BP407">
        <v>1.0859032303768019</v>
      </c>
      <c r="BQ407">
        <v>10</v>
      </c>
      <c r="BR407">
        <v>9.20892370541163</v>
      </c>
      <c r="BS407">
        <v>1.290145626963199</v>
      </c>
      <c r="BT407">
        <v>11</v>
      </c>
      <c r="BU407">
        <v>8.5261692712103176</v>
      </c>
    </row>
    <row r="408" spans="1:73" hidden="1" x14ac:dyDescent="0.45">
      <c r="A408" s="1">
        <v>568</v>
      </c>
      <c r="B408" s="21" t="s">
        <v>228</v>
      </c>
      <c r="C408" t="s">
        <v>520</v>
      </c>
      <c r="D408">
        <v>0.96303694629051773</v>
      </c>
      <c r="E408">
        <v>146</v>
      </c>
      <c r="F408">
        <v>151.60373707610219</v>
      </c>
      <c r="G408">
        <v>126</v>
      </c>
      <c r="H408">
        <f>(Table1[[#This Row],[xWins]]*3+Table1[[#This Row],[xDraws]])/Table1[[#This Row],[Matches]]</f>
        <v>1.2032042625087478</v>
      </c>
      <c r="I408">
        <f>Table1[[#This Row],[Wins]]*3+Table1[[#This Row],[Draws]]</f>
        <v>146</v>
      </c>
      <c r="J408">
        <f>Table1[[#This Row],[xWins]]*3+Table1[[#This Row],[xDraws]]</f>
        <v>151.60373707610222</v>
      </c>
      <c r="K408">
        <v>0.99166000467543547</v>
      </c>
      <c r="L408">
        <v>0.86258818038467744</v>
      </c>
      <c r="M408">
        <v>1.0932617590061511</v>
      </c>
      <c r="N408">
        <v>39</v>
      </c>
      <c r="O408">
        <v>29</v>
      </c>
      <c r="P408">
        <v>58</v>
      </c>
      <c r="Q408">
        <v>39.327995296900653</v>
      </c>
      <c r="R408">
        <v>33.619751185400247</v>
      </c>
      <c r="S408">
        <v>53.052253517699107</v>
      </c>
      <c r="T408">
        <v>-41</v>
      </c>
      <c r="U408">
        <v>-28.334755185551021</v>
      </c>
      <c r="V408">
        <v>-2.541500667571313</v>
      </c>
      <c r="W408">
        <v>-10.123744146877669</v>
      </c>
      <c r="X408">
        <v>0.98289029896594982</v>
      </c>
      <c r="Y408">
        <v>1.057236309633806</v>
      </c>
      <c r="Z408">
        <f>Table1[[#This Row],[xGoalsF]]/Table1[[#This Row],[Matches]]</f>
        <v>1.1789007989489786</v>
      </c>
      <c r="AA408">
        <f>Table1[[#This Row],[xGoalsA]]/Table1[[#This Row],[Matches]]</f>
        <v>1.4037798083581134</v>
      </c>
      <c r="AB408">
        <v>146</v>
      </c>
      <c r="AC408">
        <v>148.54150066757131</v>
      </c>
      <c r="AD408">
        <v>187</v>
      </c>
      <c r="AE408">
        <v>176.8762558531223</v>
      </c>
      <c r="AF408">
        <f>Table1[[#This Row],[SHGoalsF]]/Table1[[#This Row],[xSHGoalsF]]</f>
        <v>1.0543321659059546</v>
      </c>
      <c r="AG408">
        <v>88</v>
      </c>
      <c r="AH408">
        <v>83.46515723001238</v>
      </c>
      <c r="AI408">
        <f>Table1[[#This Row],[SHGoalsA]]/Table1[[#This Row],[xSHGoalsA]]</f>
        <v>1.0944256081899404</v>
      </c>
      <c r="AJ408">
        <v>-109</v>
      </c>
      <c r="AK408">
        <v>-99.595622748881041</v>
      </c>
      <c r="AL408">
        <f>Table1[[#This Row],[HTGoalsF]]/Table1[[#This Row],[xHTGoalsF]]</f>
        <v>0.89126089353270566</v>
      </c>
      <c r="AM408">
        <v>58</v>
      </c>
      <c r="AN408">
        <v>65.076343437558933</v>
      </c>
      <c r="AO408">
        <f>Table1[[#This Row],[HTGoalsA]]/Table1[[#This Row],[xHTGoalsA]]</f>
        <v>1.0093085015852339</v>
      </c>
      <c r="AP408">
        <v>78</v>
      </c>
      <c r="AQ408">
        <v>77.280633104241289</v>
      </c>
      <c r="AR408">
        <v>0.90214321383982043</v>
      </c>
      <c r="AS408">
        <v>1223</v>
      </c>
      <c r="AT408">
        <v>1355.66058829452</v>
      </c>
      <c r="AU408">
        <v>1.0561603439778331</v>
      </c>
      <c r="AV408">
        <v>1581</v>
      </c>
      <c r="AW408">
        <v>1496.9317954558439</v>
      </c>
      <c r="AX408">
        <v>0.82465201991626469</v>
      </c>
      <c r="AY408">
        <v>471</v>
      </c>
      <c r="AZ408">
        <v>571.1499985749449</v>
      </c>
      <c r="BA408">
        <v>1.029333987945209</v>
      </c>
      <c r="BB408">
        <v>661</v>
      </c>
      <c r="BC408">
        <v>642.16280404721715</v>
      </c>
      <c r="BD408">
        <v>0.77003807068276497</v>
      </c>
      <c r="BE408">
        <v>1277</v>
      </c>
      <c r="BF408">
        <v>1658.3595650897239</v>
      </c>
      <c r="BG408">
        <v>0.89885212710192908</v>
      </c>
      <c r="BH408">
        <v>1469</v>
      </c>
      <c r="BI408">
        <v>1634.3066403328619</v>
      </c>
      <c r="BJ408">
        <v>0.86764170082593728</v>
      </c>
      <c r="BK408">
        <v>196</v>
      </c>
      <c r="BL408">
        <v>225.89970008751419</v>
      </c>
      <c r="BM408">
        <v>0.89786868362468897</v>
      </c>
      <c r="BN408">
        <v>191</v>
      </c>
      <c r="BO408">
        <v>212.72598486109851</v>
      </c>
      <c r="BP408">
        <v>1.1526455937045179</v>
      </c>
      <c r="BQ408">
        <v>16</v>
      </c>
      <c r="BR408">
        <v>13.881109759485719</v>
      </c>
      <c r="BS408">
        <v>0.32059133362562231</v>
      </c>
      <c r="BT408">
        <v>4</v>
      </c>
      <c r="BU408">
        <v>12.47694363650856</v>
      </c>
    </row>
    <row r="409" spans="1:73" hidden="1" x14ac:dyDescent="0.45">
      <c r="A409" s="1">
        <v>577</v>
      </c>
      <c r="B409" s="21" t="s">
        <v>437</v>
      </c>
      <c r="C409" t="s">
        <v>520</v>
      </c>
      <c r="D409">
        <v>0.93386467992300126</v>
      </c>
      <c r="E409">
        <v>246</v>
      </c>
      <c r="F409">
        <v>263.42146275441439</v>
      </c>
      <c r="G409">
        <v>219</v>
      </c>
      <c r="H409">
        <f>(Table1[[#This Row],[xWins]]*3+Table1[[#This Row],[xDraws]])/Table1[[#This Row],[Matches]]</f>
        <v>1.2028377294722119</v>
      </c>
      <c r="I409">
        <f>Table1[[#This Row],[Wins]]*3+Table1[[#This Row],[Draws]]</f>
        <v>246</v>
      </c>
      <c r="J409">
        <f>Table1[[#This Row],[xWins]]*3+Table1[[#This Row],[xDraws]]</f>
        <v>263.42146275441439</v>
      </c>
      <c r="K409">
        <v>0.86781913934595634</v>
      </c>
      <c r="L409">
        <v>1.1604066414316561</v>
      </c>
      <c r="M409">
        <v>0.99397531136686212</v>
      </c>
      <c r="N409">
        <v>59</v>
      </c>
      <c r="O409">
        <v>69</v>
      </c>
      <c r="P409">
        <v>91</v>
      </c>
      <c r="Q409">
        <v>67.986516227869956</v>
      </c>
      <c r="R409">
        <v>59.461914070804532</v>
      </c>
      <c r="S409">
        <v>91.551569701325505</v>
      </c>
      <c r="T409">
        <v>-64</v>
      </c>
      <c r="U409">
        <v>-49.185322847868122</v>
      </c>
      <c r="V409">
        <v>-22.201550778365739</v>
      </c>
      <c r="W409">
        <v>7.3868736262338643</v>
      </c>
      <c r="X409">
        <v>0.91334341766895932</v>
      </c>
      <c r="Y409">
        <v>0.97581142392100739</v>
      </c>
      <c r="Z409">
        <f>Table1[[#This Row],[xGoalsF]]/Table1[[#This Row],[Matches]]</f>
        <v>1.1698700948783822</v>
      </c>
      <c r="AA409">
        <f>Table1[[#This Row],[xGoalsA]]/Table1[[#This Row],[Matches]]</f>
        <v>1.3944606101654518</v>
      </c>
      <c r="AB409">
        <v>234</v>
      </c>
      <c r="AC409">
        <v>256.20155077836569</v>
      </c>
      <c r="AD409">
        <v>298</v>
      </c>
      <c r="AE409">
        <v>305.38687362623392</v>
      </c>
      <c r="AF409">
        <f>Table1[[#This Row],[SHGoalsF]]/Table1[[#This Row],[xSHGoalsF]]</f>
        <v>0.86846705248406564</v>
      </c>
      <c r="AG409">
        <v>125</v>
      </c>
      <c r="AH409">
        <v>143.93176994160461</v>
      </c>
      <c r="AI409">
        <f>Table1[[#This Row],[SHGoalsA]]/Table1[[#This Row],[xSHGoalsA]]</f>
        <v>0.9089432565977279</v>
      </c>
      <c r="AJ409">
        <v>-156</v>
      </c>
      <c r="AK409">
        <v>-171.62787541207439</v>
      </c>
      <c r="AL409">
        <f>Table1[[#This Row],[HTGoalsF]]/Table1[[#This Row],[xHTGoalsF]]</f>
        <v>0.97087568166258897</v>
      </c>
      <c r="AM409">
        <v>109</v>
      </c>
      <c r="AN409">
        <v>112.2697808367612</v>
      </c>
      <c r="AO409">
        <f>Table1[[#This Row],[HTGoalsA]]/Table1[[#This Row],[xHTGoalsA]]</f>
        <v>1.0616108216708229</v>
      </c>
      <c r="AP409">
        <v>142</v>
      </c>
      <c r="AQ409">
        <v>133.7589982141595</v>
      </c>
      <c r="AR409">
        <v>0.98149724114335268</v>
      </c>
      <c r="AS409">
        <v>2303</v>
      </c>
      <c r="AT409">
        <v>2346.4151537677481</v>
      </c>
      <c r="AU409">
        <v>0.99501851684745812</v>
      </c>
      <c r="AV409">
        <v>2576</v>
      </c>
      <c r="AW409">
        <v>2588.8965445202011</v>
      </c>
      <c r="AX409">
        <v>0.79956570934605087</v>
      </c>
      <c r="AY409">
        <v>791</v>
      </c>
      <c r="AZ409">
        <v>989.28704764858333</v>
      </c>
      <c r="BA409">
        <v>0.86571004758252501</v>
      </c>
      <c r="BB409">
        <v>962</v>
      </c>
      <c r="BC409">
        <v>1111.226562157113</v>
      </c>
      <c r="BD409">
        <v>0.94949165493765475</v>
      </c>
      <c r="BE409">
        <v>2740</v>
      </c>
      <c r="BF409">
        <v>2885.7546938418459</v>
      </c>
      <c r="BG409">
        <v>0.81663634470603907</v>
      </c>
      <c r="BH409">
        <v>2325</v>
      </c>
      <c r="BI409">
        <v>2847.0444832294602</v>
      </c>
      <c r="BJ409">
        <v>0.77375538107628772</v>
      </c>
      <c r="BK409">
        <v>304</v>
      </c>
      <c r="BL409">
        <v>392.88902854173159</v>
      </c>
      <c r="BM409">
        <v>0.72190136663672444</v>
      </c>
      <c r="BN409">
        <v>268</v>
      </c>
      <c r="BO409">
        <v>371.24185156843328</v>
      </c>
      <c r="BP409">
        <v>0.36922789598213612</v>
      </c>
      <c r="BQ409">
        <v>9</v>
      </c>
      <c r="BR409">
        <v>24.375189680780341</v>
      </c>
      <c r="BS409">
        <v>0.72738828330175054</v>
      </c>
      <c r="BT409">
        <v>16</v>
      </c>
      <c r="BU409">
        <v>21.996504985443298</v>
      </c>
    </row>
    <row r="410" spans="1:73" hidden="1" x14ac:dyDescent="0.45">
      <c r="A410" s="1">
        <v>645</v>
      </c>
      <c r="B410" s="21" t="s">
        <v>276</v>
      </c>
      <c r="C410" s="24" t="s">
        <v>535</v>
      </c>
      <c r="D410">
        <v>0.99072026343442254</v>
      </c>
      <c r="E410">
        <v>50</v>
      </c>
      <c r="F410">
        <v>50.468332833599689</v>
      </c>
      <c r="G410">
        <v>42</v>
      </c>
      <c r="H410">
        <f>(Table1[[#This Row],[xWins]]*3+Table1[[#This Row],[xDraws]])/Table1[[#This Row],[Matches]]</f>
        <v>1.2016269722285637</v>
      </c>
      <c r="I410">
        <f>Table1[[#This Row],[Wins]]*3+Table1[[#This Row],[Draws]]</f>
        <v>50</v>
      </c>
      <c r="J410">
        <f>Table1[[#This Row],[xWins]]*3+Table1[[#This Row],[xDraws]]</f>
        <v>50.468332833599675</v>
      </c>
      <c r="K410">
        <v>0.86656679196674313</v>
      </c>
      <c r="L410">
        <v>1.3724041992413769</v>
      </c>
      <c r="M410">
        <v>0.82746188972888213</v>
      </c>
      <c r="N410">
        <v>11</v>
      </c>
      <c r="O410">
        <v>17</v>
      </c>
      <c r="P410">
        <v>14</v>
      </c>
      <c r="Q410">
        <v>12.693770522909849</v>
      </c>
      <c r="R410">
        <v>12.38702126487013</v>
      </c>
      <c r="S410">
        <v>16.91920821222002</v>
      </c>
      <c r="T410">
        <v>-6</v>
      </c>
      <c r="U410">
        <v>-9.0283866891305422</v>
      </c>
      <c r="V410">
        <v>5.7968103117114538</v>
      </c>
      <c r="W410">
        <v>-2.768423622580912</v>
      </c>
      <c r="X410">
        <v>1.117813709810997</v>
      </c>
      <c r="Y410">
        <v>1.047541622514867</v>
      </c>
      <c r="Z410">
        <f>Table1[[#This Row],[xGoalsF]]/Table1[[#This Row],[Matches]]</f>
        <v>1.1715045163878226</v>
      </c>
      <c r="AA410">
        <f>Table1[[#This Row],[xGoalsA]]/Table1[[#This Row],[Matches]]</f>
        <v>1.3864661042242641</v>
      </c>
      <c r="AB410">
        <v>55</v>
      </c>
      <c r="AC410">
        <v>49.203189688288553</v>
      </c>
      <c r="AD410">
        <v>61</v>
      </c>
      <c r="AE410">
        <v>58.231576377419088</v>
      </c>
      <c r="AF410">
        <f>Table1[[#This Row],[SHGoalsF]]/Table1[[#This Row],[xSHGoalsF]]</f>
        <v>0.9751016962107073</v>
      </c>
      <c r="AG410">
        <v>27</v>
      </c>
      <c r="AH410">
        <v>27.689419580463571</v>
      </c>
      <c r="AI410">
        <f>Table1[[#This Row],[SHGoalsA]]/Table1[[#This Row],[xSHGoalsA]]</f>
        <v>1.2216527676999123</v>
      </c>
      <c r="AJ410">
        <v>-40</v>
      </c>
      <c r="AK410">
        <v>-32.742528038724693</v>
      </c>
      <c r="AL410">
        <f>Table1[[#This Row],[HTGoalsF]]/Table1[[#This Row],[xHTGoalsF]]</f>
        <v>1.3014920146337277</v>
      </c>
      <c r="AM410">
        <v>28</v>
      </c>
      <c r="AN410">
        <v>21.513770107824978</v>
      </c>
      <c r="AO410">
        <f>Table1[[#This Row],[HTGoalsA]]/Table1[[#This Row],[xHTGoalsA]]</f>
        <v>0.82388325060062495</v>
      </c>
      <c r="AP410">
        <v>21</v>
      </c>
      <c r="AQ410">
        <v>25.489048338694399</v>
      </c>
      <c r="AR410">
        <v>0.90576905051150736</v>
      </c>
      <c r="AS410">
        <v>409</v>
      </c>
      <c r="AT410">
        <v>451.54998370614328</v>
      </c>
      <c r="AU410">
        <v>1.0124110165050959</v>
      </c>
      <c r="AV410">
        <v>501</v>
      </c>
      <c r="AW410">
        <v>494.85830540394772</v>
      </c>
      <c r="AX410">
        <v>0.89154058423811011</v>
      </c>
      <c r="AY410">
        <v>170</v>
      </c>
      <c r="AZ410">
        <v>190.6811680875729</v>
      </c>
      <c r="BA410">
        <v>0.92175195192358417</v>
      </c>
      <c r="BB410">
        <v>196</v>
      </c>
      <c r="BC410">
        <v>212.6385516092175</v>
      </c>
      <c r="BD410">
        <v>1.0847824150684069</v>
      </c>
      <c r="BE410">
        <v>600</v>
      </c>
      <c r="BF410">
        <v>553.10631115103706</v>
      </c>
      <c r="BG410">
        <v>1.1269406119563301</v>
      </c>
      <c r="BH410">
        <v>615</v>
      </c>
      <c r="BI410">
        <v>545.7252968569311</v>
      </c>
      <c r="BJ410">
        <v>1.253743082436114</v>
      </c>
      <c r="BK410">
        <v>94</v>
      </c>
      <c r="BL410">
        <v>74.975488452826525</v>
      </c>
      <c r="BM410">
        <v>0.9466833905128853</v>
      </c>
      <c r="BN410">
        <v>67</v>
      </c>
      <c r="BO410">
        <v>70.77339760202338</v>
      </c>
      <c r="BP410">
        <v>1.2943275766779541</v>
      </c>
      <c r="BQ410">
        <v>6</v>
      </c>
      <c r="BR410">
        <v>4.6356116551265281</v>
      </c>
      <c r="BS410">
        <v>0.70758935554511782</v>
      </c>
      <c r="BT410">
        <v>3</v>
      </c>
      <c r="BU410">
        <v>4.2397472156556653</v>
      </c>
    </row>
    <row r="411" spans="1:73" hidden="1" x14ac:dyDescent="0.45">
      <c r="A411" s="1">
        <v>152</v>
      </c>
      <c r="B411" s="21" t="s">
        <v>221</v>
      </c>
      <c r="C411" t="s">
        <v>193</v>
      </c>
      <c r="D411">
        <v>1.006026655026065</v>
      </c>
      <c r="E411">
        <v>111</v>
      </c>
      <c r="F411">
        <v>110.33504872405599</v>
      </c>
      <c r="G411">
        <v>92</v>
      </c>
      <c r="H411">
        <f>(Table1[[#This Row],[xWins]]*3+Table1[[#This Row],[xDraws]])/Table1[[#This Row],[Matches]]</f>
        <v>1.1992940078701739</v>
      </c>
      <c r="I411">
        <f>Table1[[#This Row],[Wins]]*3+Table1[[#This Row],[Draws]]</f>
        <v>111</v>
      </c>
      <c r="J411">
        <f>Table1[[#This Row],[xWins]]*3+Table1[[#This Row],[xDraws]]</f>
        <v>110.33504872405601</v>
      </c>
      <c r="K411">
        <v>0.96885534915003912</v>
      </c>
      <c r="L411">
        <v>1.1423832778794729</v>
      </c>
      <c r="M411">
        <v>0.93753680628392699</v>
      </c>
      <c r="N411">
        <v>28</v>
      </c>
      <c r="O411">
        <v>27</v>
      </c>
      <c r="P411">
        <v>37</v>
      </c>
      <c r="Q411">
        <v>28.90008299439533</v>
      </c>
      <c r="R411">
        <v>23.634799740870019</v>
      </c>
      <c r="S411">
        <v>39.465117264734658</v>
      </c>
      <c r="T411">
        <v>-45</v>
      </c>
      <c r="U411">
        <v>-22.154401717944889</v>
      </c>
      <c r="V411">
        <v>1.263118657882728</v>
      </c>
      <c r="W411">
        <v>-24.108716939937839</v>
      </c>
      <c r="X411">
        <v>1.011724106379799</v>
      </c>
      <c r="Y411">
        <v>1.1856068888686691</v>
      </c>
      <c r="Z411">
        <f>Table1[[#This Row],[xGoalsF]]/Table1[[#This Row],[Matches]]</f>
        <v>1.1710530580664924</v>
      </c>
      <c r="AA411">
        <f>Table1[[#This Row],[xGoalsA]]/Table1[[#This Row],[Matches]]</f>
        <v>1.4118617723919804</v>
      </c>
      <c r="AB411">
        <v>109</v>
      </c>
      <c r="AC411">
        <v>107.7368813421173</v>
      </c>
      <c r="AD411">
        <v>154</v>
      </c>
      <c r="AE411">
        <v>129.89128306006219</v>
      </c>
      <c r="AF411">
        <f>Table1[[#This Row],[SHGoalsF]]/Table1[[#This Row],[xSHGoalsF]]</f>
        <v>1.0583093706851006</v>
      </c>
      <c r="AG411">
        <v>64</v>
      </c>
      <c r="AH411">
        <v>60.473810185172368</v>
      </c>
      <c r="AI411">
        <f>Table1[[#This Row],[SHGoalsA]]/Table1[[#This Row],[xSHGoalsA]]</f>
        <v>1.1625342693390963</v>
      </c>
      <c r="AJ411">
        <v>-85</v>
      </c>
      <c r="AK411">
        <v>-73.116124179567379</v>
      </c>
      <c r="AL411">
        <f>Table1[[#This Row],[HTGoalsF]]/Table1[[#This Row],[xHTGoalsF]]</f>
        <v>0.95211756025269711</v>
      </c>
      <c r="AM411">
        <v>45</v>
      </c>
      <c r="AN411">
        <v>47.263071156944903</v>
      </c>
      <c r="AO411">
        <f>Table1[[#This Row],[HTGoalsA]]/Table1[[#This Row],[xHTGoalsA]]</f>
        <v>1.2153202449901919</v>
      </c>
      <c r="AP411">
        <v>69</v>
      </c>
      <c r="AQ411">
        <v>56.775158880494793</v>
      </c>
      <c r="AR411">
        <v>0.94466007250057515</v>
      </c>
      <c r="AS411">
        <v>932</v>
      </c>
      <c r="AT411">
        <v>986.59827712728122</v>
      </c>
      <c r="AU411">
        <v>0.85217322497770531</v>
      </c>
      <c r="AV411">
        <v>933</v>
      </c>
      <c r="AW411">
        <v>1094.847822782051</v>
      </c>
      <c r="AX411">
        <v>1.0298552609862239</v>
      </c>
      <c r="AY411">
        <v>428</v>
      </c>
      <c r="AZ411">
        <v>415.59238100131932</v>
      </c>
      <c r="BA411">
        <v>0.97443802222382769</v>
      </c>
      <c r="BB411">
        <v>459</v>
      </c>
      <c r="BC411">
        <v>471.04073274202352</v>
      </c>
      <c r="BD411">
        <v>0.81490238918584013</v>
      </c>
      <c r="BE411">
        <v>990</v>
      </c>
      <c r="BF411">
        <v>1214.8694287043361</v>
      </c>
      <c r="BG411">
        <v>0.74268678107682418</v>
      </c>
      <c r="BH411">
        <v>888</v>
      </c>
      <c r="BI411">
        <v>1195.658819606949</v>
      </c>
      <c r="BJ411">
        <v>0.80525480830885443</v>
      </c>
      <c r="BK411">
        <v>133</v>
      </c>
      <c r="BL411">
        <v>165.16511125132959</v>
      </c>
      <c r="BM411">
        <v>0.73830493799830899</v>
      </c>
      <c r="BN411">
        <v>115</v>
      </c>
      <c r="BO411">
        <v>155.76219808550621</v>
      </c>
      <c r="BP411">
        <v>0.9798034196390536</v>
      </c>
      <c r="BQ411">
        <v>10</v>
      </c>
      <c r="BR411">
        <v>10.206128902554619</v>
      </c>
      <c r="BS411">
        <v>0.85996451944252739</v>
      </c>
      <c r="BT411">
        <v>8</v>
      </c>
      <c r="BU411">
        <v>9.3027093782729615</v>
      </c>
    </row>
    <row r="412" spans="1:73" hidden="1" x14ac:dyDescent="0.45">
      <c r="A412" s="1">
        <v>651</v>
      </c>
      <c r="B412" s="21" t="s">
        <v>551</v>
      </c>
      <c r="C412" s="24" t="s">
        <v>535</v>
      </c>
      <c r="D412">
        <v>0.95419028584478172</v>
      </c>
      <c r="E412">
        <v>127</v>
      </c>
      <c r="F412">
        <v>133.0971420313318</v>
      </c>
      <c r="G412">
        <v>111</v>
      </c>
      <c r="H412">
        <f>(Table1[[#This Row],[xWins]]*3+Table1[[#This Row],[xDraws]])/Table1[[#This Row],[Matches]]</f>
        <v>1.1990733516336198</v>
      </c>
      <c r="I412">
        <f>Table1[[#This Row],[Wins]]*3+Table1[[#This Row],[Draws]]</f>
        <v>127</v>
      </c>
      <c r="J412">
        <f>Table1[[#This Row],[xWins]]*3+Table1[[#This Row],[xDraws]]</f>
        <v>133.0971420313318</v>
      </c>
      <c r="K412">
        <v>0.86762423311295556</v>
      </c>
      <c r="L412">
        <v>1.2186458558028239</v>
      </c>
      <c r="M412">
        <v>0.93850398478755315</v>
      </c>
      <c r="N412">
        <v>29</v>
      </c>
      <c r="O412">
        <v>40</v>
      </c>
      <c r="P412">
        <v>42</v>
      </c>
      <c r="Q412">
        <v>33.424608134734413</v>
      </c>
      <c r="R412">
        <v>32.82331762712856</v>
      </c>
      <c r="S412">
        <v>44.752074238137027</v>
      </c>
      <c r="T412">
        <v>-22</v>
      </c>
      <c r="U412">
        <v>-24.71087061112252</v>
      </c>
      <c r="V412">
        <v>-16.471381442686042</v>
      </c>
      <c r="W412">
        <v>19.182252053808551</v>
      </c>
      <c r="X412">
        <v>0.87277975055840784</v>
      </c>
      <c r="Y412">
        <v>0.87558715871451875</v>
      </c>
      <c r="Z412">
        <f>Table1[[#This Row],[xGoalsF]]/Table1[[#This Row],[Matches]]</f>
        <v>1.1664088418260001</v>
      </c>
      <c r="AA412">
        <f>Table1[[#This Row],[xGoalsA]]/Table1[[#This Row],[Matches]]</f>
        <v>1.3890292977820595</v>
      </c>
      <c r="AB412">
        <v>113</v>
      </c>
      <c r="AC412">
        <v>129.47138144268601</v>
      </c>
      <c r="AD412">
        <v>135</v>
      </c>
      <c r="AE412">
        <v>154.18225205380861</v>
      </c>
      <c r="AF412">
        <f>Table1[[#This Row],[SHGoalsF]]/Table1[[#This Row],[xSHGoalsF]]</f>
        <v>0.71674055975104389</v>
      </c>
      <c r="AG412">
        <v>52</v>
      </c>
      <c r="AH412">
        <v>72.550659080967776</v>
      </c>
      <c r="AI412">
        <f>Table1[[#This Row],[SHGoalsA]]/Table1[[#This Row],[xSHGoalsA]]</f>
        <v>0.94692478325409635</v>
      </c>
      <c r="AJ412">
        <v>-82</v>
      </c>
      <c r="AK412">
        <v>-86.59610715669298</v>
      </c>
      <c r="AL412">
        <f>Table1[[#This Row],[HTGoalsF]]/Table1[[#This Row],[xHTGoalsF]]</f>
        <v>1.0716659499216974</v>
      </c>
      <c r="AM412">
        <v>61</v>
      </c>
      <c r="AN412">
        <v>56.920722361718262</v>
      </c>
      <c r="AO412">
        <f>Table1[[#This Row],[HTGoalsA]]/Table1[[#This Row],[xHTGoalsA]]</f>
        <v>0.78418439283199781</v>
      </c>
      <c r="AP412">
        <v>53</v>
      </c>
      <c r="AQ412">
        <v>67.586144897115574</v>
      </c>
      <c r="AR412">
        <v>1.093196940487549</v>
      </c>
      <c r="AS412">
        <v>1298</v>
      </c>
      <c r="AT412">
        <v>1187.3432424912501</v>
      </c>
      <c r="AU412">
        <v>1.1044168784228201</v>
      </c>
      <c r="AV412">
        <v>1442</v>
      </c>
      <c r="AW412">
        <v>1305.6663911722089</v>
      </c>
      <c r="AX412">
        <v>0.91186680212697035</v>
      </c>
      <c r="AY412">
        <v>460</v>
      </c>
      <c r="AZ412">
        <v>504.45964139392868</v>
      </c>
      <c r="BA412">
        <v>0.90912028209856866</v>
      </c>
      <c r="BB412">
        <v>513</v>
      </c>
      <c r="BC412">
        <v>564.28176788204087</v>
      </c>
      <c r="BD412">
        <v>1.1317601493495399</v>
      </c>
      <c r="BE412">
        <v>1658</v>
      </c>
      <c r="BF412">
        <v>1464.97471301928</v>
      </c>
      <c r="BG412">
        <v>1.168105914245271</v>
      </c>
      <c r="BH412">
        <v>1685</v>
      </c>
      <c r="BI412">
        <v>1442.506179834473</v>
      </c>
      <c r="BJ412">
        <v>1.3648073767714699</v>
      </c>
      <c r="BK412">
        <v>271</v>
      </c>
      <c r="BL412">
        <v>198.56281890933661</v>
      </c>
      <c r="BM412">
        <v>1.461557496713966</v>
      </c>
      <c r="BN412">
        <v>273</v>
      </c>
      <c r="BO412">
        <v>186.78704095719019</v>
      </c>
      <c r="BP412">
        <v>1.7087080250816791</v>
      </c>
      <c r="BQ412">
        <v>21</v>
      </c>
      <c r="BR412">
        <v>12.28998734233496</v>
      </c>
      <c r="BS412">
        <v>1.85078327967649</v>
      </c>
      <c r="BT412">
        <v>21</v>
      </c>
      <c r="BU412">
        <v>11.346547286547089</v>
      </c>
    </row>
    <row r="413" spans="1:73" hidden="1" x14ac:dyDescent="0.45">
      <c r="A413" s="1">
        <v>347</v>
      </c>
      <c r="B413" s="21" t="s">
        <v>310</v>
      </c>
      <c r="C413" s="24" t="s">
        <v>379</v>
      </c>
      <c r="D413">
        <v>0.85910920264768786</v>
      </c>
      <c r="E413">
        <v>70</v>
      </c>
      <c r="F413">
        <v>81.479746444651113</v>
      </c>
      <c r="G413">
        <v>68</v>
      </c>
      <c r="H413">
        <f>(Table1[[#This Row],[xWins]]*3+Table1[[#This Row],[xDraws]])/Table1[[#This Row],[Matches]]</f>
        <v>1.1982315653625162</v>
      </c>
      <c r="I413">
        <f>Table1[[#This Row],[Wins]]*3+Table1[[#This Row],[Draws]]</f>
        <v>70</v>
      </c>
      <c r="J413">
        <f>Table1[[#This Row],[xWins]]*3+Table1[[#This Row],[xDraws]]</f>
        <v>81.479746444651099</v>
      </c>
      <c r="K413">
        <v>0.71197139353529149</v>
      </c>
      <c r="L413">
        <v>1.367992062615498</v>
      </c>
      <c r="M413">
        <v>0.97708123494784838</v>
      </c>
      <c r="N413">
        <v>15</v>
      </c>
      <c r="O413">
        <v>25</v>
      </c>
      <c r="P413">
        <v>28</v>
      </c>
      <c r="Q413">
        <v>21.068262202948279</v>
      </c>
      <c r="R413">
        <v>18.274959835806261</v>
      </c>
      <c r="S413">
        <v>28.65677796124546</v>
      </c>
      <c r="T413">
        <v>-35</v>
      </c>
      <c r="U413">
        <v>-15.370328818966369</v>
      </c>
      <c r="V413">
        <v>-12.644354208892491</v>
      </c>
      <c r="W413">
        <v>-6.9853169721411348</v>
      </c>
      <c r="X413">
        <v>0.84123979239346103</v>
      </c>
      <c r="Y413">
        <v>1.0735182894847211</v>
      </c>
      <c r="Z413">
        <f>Table1[[#This Row],[xGoalsF]]/Table1[[#This Row],[Matches]]</f>
        <v>1.1712405030719484</v>
      </c>
      <c r="AA413">
        <f>Table1[[#This Row],[xGoalsA]]/Table1[[#This Row],[Matches]]</f>
        <v>1.3972747504096892</v>
      </c>
      <c r="AB413">
        <v>67</v>
      </c>
      <c r="AC413">
        <v>79.644354208892494</v>
      </c>
      <c r="AD413">
        <v>102</v>
      </c>
      <c r="AE413">
        <v>95.014683027858865</v>
      </c>
      <c r="AF413">
        <f>Table1[[#This Row],[SHGoalsF]]/Table1[[#This Row],[xSHGoalsF]]</f>
        <v>0.76199194863118458</v>
      </c>
      <c r="AG413">
        <v>34</v>
      </c>
      <c r="AH413">
        <v>44.619894030476829</v>
      </c>
      <c r="AI413">
        <f>Table1[[#This Row],[SHGoalsA]]/Table1[[#This Row],[xSHGoalsA]]</f>
        <v>0.85937536368376055</v>
      </c>
      <c r="AJ413">
        <v>-46</v>
      </c>
      <c r="AK413">
        <v>-53.527250074773413</v>
      </c>
      <c r="AL413">
        <f>Table1[[#This Row],[HTGoalsF]]/Table1[[#This Row],[xHTGoalsF]]</f>
        <v>0.94219867577964056</v>
      </c>
      <c r="AM413">
        <v>33</v>
      </c>
      <c r="AN413">
        <v>35.024460178415673</v>
      </c>
      <c r="AO413">
        <f>Table1[[#This Row],[HTGoalsA]]/Table1[[#This Row],[xHTGoalsA]]</f>
        <v>1.3498063392672559</v>
      </c>
      <c r="AP413">
        <v>56</v>
      </c>
      <c r="AQ413">
        <v>41.48743295308546</v>
      </c>
      <c r="AR413">
        <v>1.065782325912954</v>
      </c>
      <c r="AS413">
        <v>775</v>
      </c>
      <c r="AT413">
        <v>727.16537059866437</v>
      </c>
      <c r="AU413">
        <v>1.1781985173687981</v>
      </c>
      <c r="AV413">
        <v>946</v>
      </c>
      <c r="AW413">
        <v>802.920718413945</v>
      </c>
      <c r="AX413">
        <v>0.88643586364458349</v>
      </c>
      <c r="AY413">
        <v>273</v>
      </c>
      <c r="AZ413">
        <v>307.9749039908649</v>
      </c>
      <c r="BA413">
        <v>0.98110411835514943</v>
      </c>
      <c r="BB413">
        <v>340</v>
      </c>
      <c r="BC413">
        <v>346.54833634784882</v>
      </c>
      <c r="BD413">
        <v>1.0234399543462711</v>
      </c>
      <c r="BE413">
        <v>917</v>
      </c>
      <c r="BF413">
        <v>895.99785127183111</v>
      </c>
      <c r="BG413">
        <v>1.087892355856718</v>
      </c>
      <c r="BH413">
        <v>961</v>
      </c>
      <c r="BI413">
        <v>883.35945631607069</v>
      </c>
      <c r="BJ413">
        <v>1.293999703505335</v>
      </c>
      <c r="BK413">
        <v>158</v>
      </c>
      <c r="BL413">
        <v>122.10203725085211</v>
      </c>
      <c r="BM413">
        <v>1.1684415086346609</v>
      </c>
      <c r="BN413">
        <v>134</v>
      </c>
      <c r="BO413">
        <v>114.68267689033119</v>
      </c>
      <c r="BP413">
        <v>1.450096291332543</v>
      </c>
      <c r="BQ413">
        <v>11</v>
      </c>
      <c r="BR413">
        <v>7.5857031465763729</v>
      </c>
      <c r="BS413">
        <v>0.29612527568636487</v>
      </c>
      <c r="BT413">
        <v>2</v>
      </c>
      <c r="BU413">
        <v>6.7538983133552559</v>
      </c>
    </row>
    <row r="414" spans="1:73" hidden="1" x14ac:dyDescent="0.45">
      <c r="A414" s="1">
        <v>87</v>
      </c>
      <c r="B414" s="21" t="s">
        <v>154</v>
      </c>
      <c r="C414" t="s">
        <v>140</v>
      </c>
      <c r="D414">
        <v>0.93691083207240866</v>
      </c>
      <c r="E414">
        <v>55</v>
      </c>
      <c r="F414">
        <v>58.703558670938023</v>
      </c>
      <c r="G414">
        <v>49</v>
      </c>
      <c r="H414">
        <f>(Table1[[#This Row],[xWins]]*3+Table1[[#This Row],[xDraws]])/Table1[[#This Row],[Matches]]</f>
        <v>1.1980318096109805</v>
      </c>
      <c r="I414">
        <f>Table1[[#This Row],[Wins]]*3+Table1[[#This Row],[Draws]]</f>
        <v>55</v>
      </c>
      <c r="J414">
        <f>Table1[[#This Row],[xWins]]*3+Table1[[#This Row],[xDraws]]</f>
        <v>58.703558670938044</v>
      </c>
      <c r="K414">
        <v>1.024136889208473</v>
      </c>
      <c r="L414">
        <v>0.59147478041369372</v>
      </c>
      <c r="M414">
        <v>1.206929762122892</v>
      </c>
      <c r="N414">
        <v>16</v>
      </c>
      <c r="O414">
        <v>7</v>
      </c>
      <c r="P414">
        <v>26</v>
      </c>
      <c r="Q414">
        <v>15.62291151563338</v>
      </c>
      <c r="R414">
        <v>11.834824124037899</v>
      </c>
      <c r="S414">
        <v>21.542264360328719</v>
      </c>
      <c r="T414">
        <v>-17</v>
      </c>
      <c r="U414">
        <v>-12.5510262366146</v>
      </c>
      <c r="V414">
        <v>-3.475104933940997</v>
      </c>
      <c r="W414">
        <v>-0.9738688294443989</v>
      </c>
      <c r="X414">
        <v>0.93953721462648732</v>
      </c>
      <c r="Y414">
        <v>1.013907220250001</v>
      </c>
      <c r="Z414">
        <f>Table1[[#This Row],[xGoalsF]]/Table1[[#This Row],[Matches]]</f>
        <v>1.1729613251824693</v>
      </c>
      <c r="AA414">
        <f>Table1[[#This Row],[xGoalsA]]/Table1[[#This Row],[Matches]]</f>
        <v>1.4291047177664409</v>
      </c>
      <c r="AB414">
        <v>54</v>
      </c>
      <c r="AC414">
        <v>57.475104933940997</v>
      </c>
      <c r="AD414">
        <v>71</v>
      </c>
      <c r="AE414">
        <v>70.026131170555601</v>
      </c>
      <c r="AF414">
        <f>Table1[[#This Row],[SHGoalsF]]/Table1[[#This Row],[xSHGoalsF]]</f>
        <v>0.89898363262332881</v>
      </c>
      <c r="AG414">
        <v>29</v>
      </c>
      <c r="AH414">
        <v>32.258651823698891</v>
      </c>
      <c r="AI414">
        <f>Table1[[#This Row],[SHGoalsA]]/Table1[[#This Row],[xSHGoalsA]]</f>
        <v>0.89097730945616593</v>
      </c>
      <c r="AJ414">
        <v>-35</v>
      </c>
      <c r="AK414">
        <v>-39.282706336666728</v>
      </c>
      <c r="AL414">
        <f>Table1[[#This Row],[HTGoalsF]]/Table1[[#This Row],[xHTGoalsF]]</f>
        <v>0.99141619523983748</v>
      </c>
      <c r="AM414">
        <v>25</v>
      </c>
      <c r="AN414">
        <v>25.21645311024211</v>
      </c>
      <c r="AO414">
        <f>Table1[[#This Row],[HTGoalsA]]/Table1[[#This Row],[xHTGoalsA]]</f>
        <v>1.1709820943669471</v>
      </c>
      <c r="AP414">
        <v>36</v>
      </c>
      <c r="AQ414">
        <v>30.74342483388887</v>
      </c>
      <c r="AR414">
        <v>0.90730209040688947</v>
      </c>
      <c r="AS414">
        <v>477</v>
      </c>
      <c r="AT414">
        <v>525.73448804254838</v>
      </c>
      <c r="AU414">
        <v>0.7676134062937422</v>
      </c>
      <c r="AV414">
        <v>451</v>
      </c>
      <c r="AW414">
        <v>587.53533523803003</v>
      </c>
      <c r="AX414">
        <v>0.85817860096032617</v>
      </c>
      <c r="AY414">
        <v>190</v>
      </c>
      <c r="AZ414">
        <v>221.39913508375139</v>
      </c>
      <c r="BA414">
        <v>0.7750527698622961</v>
      </c>
      <c r="BB414">
        <v>196</v>
      </c>
      <c r="BC414">
        <v>252.88600676160851</v>
      </c>
      <c r="BD414">
        <v>0.91681623088773134</v>
      </c>
      <c r="BE414">
        <v>590</v>
      </c>
      <c r="BF414">
        <v>643.53136443572453</v>
      </c>
      <c r="BG414">
        <v>0.91071454520475548</v>
      </c>
      <c r="BH414">
        <v>575</v>
      </c>
      <c r="BI414">
        <v>631.3723691222292</v>
      </c>
      <c r="BJ414">
        <v>1.093546513149765</v>
      </c>
      <c r="BK414">
        <v>96</v>
      </c>
      <c r="BL414">
        <v>87.787761055987616</v>
      </c>
      <c r="BM414">
        <v>1.1293792561575311</v>
      </c>
      <c r="BN414">
        <v>93</v>
      </c>
      <c r="BO414">
        <v>82.346120218652189</v>
      </c>
      <c r="BP414">
        <v>1.696869019599254</v>
      </c>
      <c r="BQ414">
        <v>9</v>
      </c>
      <c r="BR414">
        <v>5.3038860961263294</v>
      </c>
      <c r="BS414">
        <v>1.218210359326712</v>
      </c>
      <c r="BT414">
        <v>6</v>
      </c>
      <c r="BU414">
        <v>4.9252577389968319</v>
      </c>
    </row>
    <row r="415" spans="1:73" hidden="1" x14ac:dyDescent="0.45">
      <c r="A415" s="1">
        <v>306</v>
      </c>
      <c r="B415" s="21" t="s">
        <v>170</v>
      </c>
      <c r="C415" s="24" t="s">
        <v>357</v>
      </c>
      <c r="D415">
        <v>0.82478389921321316</v>
      </c>
      <c r="E415">
        <v>82</v>
      </c>
      <c r="F415">
        <v>99.41998149845351</v>
      </c>
      <c r="G415">
        <v>83</v>
      </c>
      <c r="H415">
        <f>(Table1[[#This Row],[xWins]]*3+Table1[[#This Row],[xDraws]])/Table1[[#This Row],[Matches]]</f>
        <v>1.1978311023910062</v>
      </c>
      <c r="I415">
        <f>Table1[[#This Row],[Wins]]*3+Table1[[#This Row],[Draws]]</f>
        <v>82</v>
      </c>
      <c r="J415">
        <f>Table1[[#This Row],[xWins]]*3+Table1[[#This Row],[xDraws]]</f>
        <v>99.41998149845351</v>
      </c>
      <c r="K415">
        <v>0.82838852861892365</v>
      </c>
      <c r="L415">
        <v>0.81305297213191363</v>
      </c>
      <c r="M415">
        <v>1.2543440616401269</v>
      </c>
      <c r="N415">
        <v>21</v>
      </c>
      <c r="O415">
        <v>19</v>
      </c>
      <c r="P415">
        <v>43</v>
      </c>
      <c r="Q415">
        <v>25.350423472197122</v>
      </c>
      <c r="R415">
        <v>23.368711081862141</v>
      </c>
      <c r="S415">
        <v>34.280865445940741</v>
      </c>
      <c r="T415">
        <v>-40</v>
      </c>
      <c r="U415">
        <v>-19.31738005585429</v>
      </c>
      <c r="V415">
        <v>5.9186711077642968</v>
      </c>
      <c r="W415">
        <v>-26.60129105191001</v>
      </c>
      <c r="X415">
        <v>1.0603445240252329</v>
      </c>
      <c r="Y415">
        <v>1.2265892980447699</v>
      </c>
      <c r="Z415">
        <f>Table1[[#This Row],[xGoalsF]]/Table1[[#This Row],[Matches]]</f>
        <v>1.1817027577377797</v>
      </c>
      <c r="AA415">
        <f>Table1[[#This Row],[xGoalsA]]/Table1[[#This Row],[Matches]]</f>
        <v>1.414442276483012</v>
      </c>
      <c r="AB415">
        <v>104</v>
      </c>
      <c r="AC415">
        <v>98.081328892235703</v>
      </c>
      <c r="AD415">
        <v>144</v>
      </c>
      <c r="AE415">
        <v>117.39870894809</v>
      </c>
      <c r="AF415">
        <f>Table1[[#This Row],[SHGoalsF]]/Table1[[#This Row],[xSHGoalsF]]</f>
        <v>1.2004774955230044</v>
      </c>
      <c r="AG415">
        <v>66</v>
      </c>
      <c r="AH415">
        <v>54.978123493473902</v>
      </c>
      <c r="AI415">
        <f>Table1[[#This Row],[SHGoalsA]]/Table1[[#This Row],[xSHGoalsA]]</f>
        <v>1.2129893405820746</v>
      </c>
      <c r="AJ415">
        <v>-80</v>
      </c>
      <c r="AK415">
        <v>-65.952764235842807</v>
      </c>
      <c r="AL415">
        <f>Table1[[#This Row],[HTGoalsF]]/Table1[[#This Row],[xHTGoalsF]]</f>
        <v>0.88160496762246832</v>
      </c>
      <c r="AM415">
        <v>38</v>
      </c>
      <c r="AN415">
        <v>43.103205398761801</v>
      </c>
      <c r="AO415">
        <f>Table1[[#This Row],[HTGoalsA]]/Table1[[#This Row],[xHTGoalsA]]</f>
        <v>1.244024195842286</v>
      </c>
      <c r="AP415">
        <v>64</v>
      </c>
      <c r="AQ415">
        <v>51.445944712247183</v>
      </c>
      <c r="AR415">
        <v>1.085198160060465</v>
      </c>
      <c r="AS415">
        <v>969</v>
      </c>
      <c r="AT415">
        <v>892.92447744844048</v>
      </c>
      <c r="AU415">
        <v>0.96262208726862486</v>
      </c>
      <c r="AV415">
        <v>949</v>
      </c>
      <c r="AW415">
        <v>985.84897702973285</v>
      </c>
      <c r="AX415">
        <v>0.93176139805290947</v>
      </c>
      <c r="AY415">
        <v>353</v>
      </c>
      <c r="AZ415">
        <v>378.85235505319258</v>
      </c>
      <c r="BA415">
        <v>0.87099908793936787</v>
      </c>
      <c r="BB415">
        <v>371</v>
      </c>
      <c r="BC415">
        <v>425.94763316884911</v>
      </c>
      <c r="BD415">
        <v>1.1974773313002389</v>
      </c>
      <c r="BE415">
        <v>1307</v>
      </c>
      <c r="BF415">
        <v>1091.461162426215</v>
      </c>
      <c r="BG415">
        <v>1.240973848103549</v>
      </c>
      <c r="BH415">
        <v>1335</v>
      </c>
      <c r="BI415">
        <v>1075.76803656269</v>
      </c>
      <c r="BJ415">
        <v>1.50114458047684</v>
      </c>
      <c r="BK415">
        <v>222</v>
      </c>
      <c r="BL415">
        <v>147.88715416704329</v>
      </c>
      <c r="BM415">
        <v>1.5323393902314411</v>
      </c>
      <c r="BN415">
        <v>213</v>
      </c>
      <c r="BO415">
        <v>139.003148622205</v>
      </c>
      <c r="BP415">
        <v>1.1017310640475939</v>
      </c>
      <c r="BQ415">
        <v>10</v>
      </c>
      <c r="BR415">
        <v>9.0766252548616624</v>
      </c>
      <c r="BS415">
        <v>1.9305478564060969</v>
      </c>
      <c r="BT415">
        <v>16</v>
      </c>
      <c r="BU415">
        <v>8.2878028363334941</v>
      </c>
    </row>
    <row r="416" spans="1:73" hidden="1" x14ac:dyDescent="0.45">
      <c r="A416" s="1">
        <v>70</v>
      </c>
      <c r="B416" s="21" t="s">
        <v>136</v>
      </c>
      <c r="C416" s="24" t="s">
        <v>117</v>
      </c>
      <c r="D416">
        <v>0.95106305552149339</v>
      </c>
      <c r="E416">
        <v>107</v>
      </c>
      <c r="F416">
        <v>112.50568443259429</v>
      </c>
      <c r="G416">
        <v>94</v>
      </c>
      <c r="H416">
        <f>(Table1[[#This Row],[xWins]]*3+Table1[[#This Row],[xDraws]])/Table1[[#This Row],[Matches]]</f>
        <v>1.1968689833254704</v>
      </c>
      <c r="I416">
        <f>Table1[[#This Row],[Wins]]*3+Table1[[#This Row],[Draws]]</f>
        <v>107</v>
      </c>
      <c r="J416">
        <f>Table1[[#This Row],[xWins]]*3+Table1[[#This Row],[xDraws]]</f>
        <v>112.50568443259422</v>
      </c>
      <c r="K416">
        <v>0.95936861454657441</v>
      </c>
      <c r="L416">
        <v>0.91654652507329126</v>
      </c>
      <c r="M416">
        <v>1.072686577004123</v>
      </c>
      <c r="N416">
        <v>29</v>
      </c>
      <c r="O416">
        <v>20</v>
      </c>
      <c r="P416">
        <v>45</v>
      </c>
      <c r="Q416">
        <v>30.228214223691531</v>
      </c>
      <c r="R416">
        <v>21.821041761519641</v>
      </c>
      <c r="S416">
        <v>41.95074401478881</v>
      </c>
      <c r="T416">
        <v>-44</v>
      </c>
      <c r="U416">
        <v>-29.98697647908838</v>
      </c>
      <c r="V416">
        <v>12.91572721223582</v>
      </c>
      <c r="W416">
        <v>-26.928750733147439</v>
      </c>
      <c r="X416">
        <v>1.1162696292472689</v>
      </c>
      <c r="Y416">
        <v>1.190887589591048</v>
      </c>
      <c r="Z416">
        <f>Table1[[#This Row],[xGoalsF]]/Table1[[#This Row],[Matches]]</f>
        <v>1.1817475828485553</v>
      </c>
      <c r="AA416">
        <f>Table1[[#This Row],[xGoalsA]]/Table1[[#This Row],[Matches]]</f>
        <v>1.5007579709239638</v>
      </c>
      <c r="AB416">
        <v>124</v>
      </c>
      <c r="AC416">
        <v>111.08427278776421</v>
      </c>
      <c r="AD416">
        <v>168</v>
      </c>
      <c r="AE416">
        <v>141.07124926685259</v>
      </c>
      <c r="AF416">
        <f>Table1[[#This Row],[SHGoalsF]]/Table1[[#This Row],[xSHGoalsF]]</f>
        <v>1.1708199375364858</v>
      </c>
      <c r="AG416">
        <v>73</v>
      </c>
      <c r="AH416">
        <v>62.349467804245627</v>
      </c>
      <c r="AI416">
        <f>Table1[[#This Row],[SHGoalsA]]/Table1[[#This Row],[xSHGoalsA]]</f>
        <v>1.2483499141810144</v>
      </c>
      <c r="AJ416">
        <v>-99</v>
      </c>
      <c r="AK416">
        <v>-79.30468763235298</v>
      </c>
      <c r="AL416">
        <f>Table1[[#This Row],[HTGoalsF]]/Table1[[#This Row],[xHTGoalsF]]</f>
        <v>1.0464800262819871</v>
      </c>
      <c r="AM416">
        <v>51</v>
      </c>
      <c r="AN416">
        <v>48.734804983518544</v>
      </c>
      <c r="AO416">
        <f>Table1[[#This Row],[HTGoalsA]]/Table1[[#This Row],[xHTGoalsA]]</f>
        <v>1.1171092930233661</v>
      </c>
      <c r="AP416">
        <v>69</v>
      </c>
      <c r="AQ416">
        <v>61.766561634499581</v>
      </c>
      <c r="AR416">
        <v>1.176788451165717</v>
      </c>
      <c r="AS416">
        <v>1189</v>
      </c>
      <c r="AT416">
        <v>1010.377012811594</v>
      </c>
      <c r="AU416">
        <v>1.102856670146235</v>
      </c>
      <c r="AV416">
        <v>1271</v>
      </c>
      <c r="AW416">
        <v>1152.46163386895</v>
      </c>
      <c r="AX416">
        <v>0.98784675764483287</v>
      </c>
      <c r="AY416">
        <v>418</v>
      </c>
      <c r="AZ416">
        <v>423.14255400966391</v>
      </c>
      <c r="BA416">
        <v>0.94150276784813058</v>
      </c>
      <c r="BB416">
        <v>466</v>
      </c>
      <c r="BC416">
        <v>494.95340418921461</v>
      </c>
      <c r="BD416">
        <v>0.94164257373025206</v>
      </c>
      <c r="BE416">
        <v>1161</v>
      </c>
      <c r="BF416">
        <v>1232.951899573507</v>
      </c>
      <c r="BG416">
        <v>0.79598222769176497</v>
      </c>
      <c r="BH416">
        <v>960</v>
      </c>
      <c r="BI416">
        <v>1206.0570784147569</v>
      </c>
      <c r="BJ416">
        <v>0.84385153624266418</v>
      </c>
      <c r="BK416">
        <v>142</v>
      </c>
      <c r="BL416">
        <v>168.27604608302261</v>
      </c>
      <c r="BM416">
        <v>0.79803604719717625</v>
      </c>
      <c r="BN416">
        <v>127</v>
      </c>
      <c r="BO416">
        <v>159.14068098307499</v>
      </c>
      <c r="BP416">
        <v>1.009337778162348</v>
      </c>
      <c r="BQ416">
        <v>10</v>
      </c>
      <c r="BR416">
        <v>9.9074860927196369</v>
      </c>
      <c r="BS416">
        <v>0.65996855700463219</v>
      </c>
      <c r="BT416">
        <v>6</v>
      </c>
      <c r="BU416">
        <v>9.091342210653055</v>
      </c>
    </row>
    <row r="417" spans="1:73" hidden="1" x14ac:dyDescent="0.45">
      <c r="A417" s="1">
        <v>416</v>
      </c>
      <c r="B417" s="21" t="s">
        <v>438</v>
      </c>
      <c r="C417" s="24" t="s">
        <v>439</v>
      </c>
      <c r="D417">
        <v>0.91777225027700005</v>
      </c>
      <c r="E417">
        <v>34</v>
      </c>
      <c r="F417">
        <v>37.046227960954567</v>
      </c>
      <c r="G417">
        <v>31</v>
      </c>
      <c r="H417">
        <f>(Table1[[#This Row],[xWins]]*3+Table1[[#This Row],[xDraws]])/Table1[[#This Row],[Matches]]</f>
        <v>1.1950396116436959</v>
      </c>
      <c r="I417">
        <f>Table1[[#This Row],[Wins]]*3+Table1[[#This Row],[Draws]]</f>
        <v>34</v>
      </c>
      <c r="J417">
        <f>Table1[[#This Row],[xWins]]*3+Table1[[#This Row],[xDraws]]</f>
        <v>37.046227960954575</v>
      </c>
      <c r="K417">
        <v>0.94295376078523185</v>
      </c>
      <c r="L417">
        <v>0.83206557306156959</v>
      </c>
      <c r="M417">
        <v>1.1500664148379129</v>
      </c>
      <c r="N417">
        <v>9</v>
      </c>
      <c r="O417">
        <v>7</v>
      </c>
      <c r="P417">
        <v>15</v>
      </c>
      <c r="Q417">
        <v>9.5444764889694831</v>
      </c>
      <c r="R417">
        <v>8.4127984940461271</v>
      </c>
      <c r="S417">
        <v>13.04272501698439</v>
      </c>
      <c r="T417">
        <v>-13</v>
      </c>
      <c r="U417">
        <v>-8.6747228543953909</v>
      </c>
      <c r="V417">
        <v>-12.68508529563915</v>
      </c>
      <c r="W417">
        <v>8.3598081500345387</v>
      </c>
      <c r="X417">
        <v>0.65421682426489935</v>
      </c>
      <c r="Y417">
        <v>0.81570009903077223</v>
      </c>
      <c r="Z417">
        <f>Table1[[#This Row],[xGoalsF]]/Table1[[#This Row],[Matches]]</f>
        <v>1.183389848246424</v>
      </c>
      <c r="AA417">
        <f>Table1[[#This Row],[xGoalsA]]/Table1[[#This Row],[Matches]]</f>
        <v>1.4632196177430496</v>
      </c>
      <c r="AB417">
        <v>24</v>
      </c>
      <c r="AC417">
        <v>36.685085295639148</v>
      </c>
      <c r="AD417">
        <v>37</v>
      </c>
      <c r="AE417">
        <v>45.359808150034539</v>
      </c>
      <c r="AF417">
        <f>Table1[[#This Row],[SHGoalsF]]/Table1[[#This Row],[xSHGoalsF]]</f>
        <v>1.0195890988409355</v>
      </c>
      <c r="AG417">
        <v>21</v>
      </c>
      <c r="AH417">
        <v>20.596532489286819</v>
      </c>
      <c r="AI417">
        <f>Table1[[#This Row],[SHGoalsA]]/Table1[[#This Row],[xSHGoalsA]]</f>
        <v>1.0196044870242915</v>
      </c>
      <c r="AJ417">
        <v>-26</v>
      </c>
      <c r="AK417">
        <v>-25.500083935370679</v>
      </c>
      <c r="AL417">
        <f>Table1[[#This Row],[HTGoalsF]]/Table1[[#This Row],[xHTGoalsF]]</f>
        <v>0.18646798354762487</v>
      </c>
      <c r="AM417">
        <v>3</v>
      </c>
      <c r="AN417">
        <v>16.088552806352329</v>
      </c>
      <c r="AO417">
        <f>Table1[[#This Row],[HTGoalsA]]/Table1[[#This Row],[xHTGoalsA]]</f>
        <v>0.55388483148612455</v>
      </c>
      <c r="AP417">
        <v>11</v>
      </c>
      <c r="AQ417">
        <v>19.85972421466386</v>
      </c>
      <c r="AR417">
        <v>0.56438704641386805</v>
      </c>
      <c r="AS417">
        <v>188</v>
      </c>
      <c r="AT417">
        <v>333.1047393708937</v>
      </c>
      <c r="AU417">
        <v>0.6505250228247984</v>
      </c>
      <c r="AV417">
        <v>245</v>
      </c>
      <c r="AW417">
        <v>376.61887153260858</v>
      </c>
      <c r="AX417">
        <v>0.66377043175326156</v>
      </c>
      <c r="AY417">
        <v>93</v>
      </c>
      <c r="AZ417">
        <v>140.10868148247101</v>
      </c>
      <c r="BA417">
        <v>0.7856154438161933</v>
      </c>
      <c r="BB417">
        <v>127</v>
      </c>
      <c r="BC417">
        <v>161.65669985188529</v>
      </c>
      <c r="BD417">
        <v>1.2853211788218251</v>
      </c>
      <c r="BE417">
        <v>522</v>
      </c>
      <c r="BF417">
        <v>406.1241723866134</v>
      </c>
      <c r="BG417">
        <v>1.2484392399801241</v>
      </c>
      <c r="BH417">
        <v>499</v>
      </c>
      <c r="BI417">
        <v>399.69906745957809</v>
      </c>
      <c r="BJ417">
        <v>1.8080217189139189</v>
      </c>
      <c r="BK417">
        <v>100</v>
      </c>
      <c r="BL417">
        <v>55.309070103466517</v>
      </c>
      <c r="BM417">
        <v>1.821108835626323</v>
      </c>
      <c r="BN417">
        <v>95</v>
      </c>
      <c r="BO417">
        <v>52.166020032145553</v>
      </c>
      <c r="BP417">
        <v>1.79473536181049</v>
      </c>
      <c r="BQ417">
        <v>6</v>
      </c>
      <c r="BR417">
        <v>3.34311126178922</v>
      </c>
      <c r="BS417">
        <v>1.300478658970792</v>
      </c>
      <c r="BT417">
        <v>4</v>
      </c>
      <c r="BU417">
        <v>3.075790573269098</v>
      </c>
    </row>
    <row r="418" spans="1:73" hidden="1" x14ac:dyDescent="0.45">
      <c r="A418" s="1">
        <v>147</v>
      </c>
      <c r="B418" s="21" t="s">
        <v>216</v>
      </c>
      <c r="C418" t="s">
        <v>193</v>
      </c>
      <c r="D418">
        <v>0.90963456470915349</v>
      </c>
      <c r="E418">
        <v>50</v>
      </c>
      <c r="F418">
        <v>54.967128492953648</v>
      </c>
      <c r="G418">
        <v>46</v>
      </c>
      <c r="H418">
        <f>(Table1[[#This Row],[xWins]]*3+Table1[[#This Row],[xDraws]])/Table1[[#This Row],[Matches]]</f>
        <v>1.1949375759337748</v>
      </c>
      <c r="I418">
        <f>Table1[[#This Row],[Wins]]*3+Table1[[#This Row],[Draws]]</f>
        <v>50</v>
      </c>
      <c r="J418">
        <f>Table1[[#This Row],[xWins]]*3+Table1[[#This Row],[xDraws]]</f>
        <v>54.967128492953641</v>
      </c>
      <c r="K418">
        <v>0.90720431892140585</v>
      </c>
      <c r="L418">
        <v>0.91835681338034347</v>
      </c>
      <c r="M418">
        <v>1.117185266568411</v>
      </c>
      <c r="N418">
        <v>13</v>
      </c>
      <c r="O418">
        <v>11</v>
      </c>
      <c r="P418">
        <v>22</v>
      </c>
      <c r="Q418">
        <v>14.32973777666311</v>
      </c>
      <c r="R418">
        <v>11.97791516296431</v>
      </c>
      <c r="S418">
        <v>19.69234706037258</v>
      </c>
      <c r="T418">
        <v>-19</v>
      </c>
      <c r="U418">
        <v>-11.319712631778341</v>
      </c>
      <c r="V418">
        <v>3.6193889726984589</v>
      </c>
      <c r="W418">
        <v>-11.29967634092012</v>
      </c>
      <c r="X418">
        <v>1.0678034384216271</v>
      </c>
      <c r="Y418">
        <v>1.174646364992864</v>
      </c>
      <c r="Z418">
        <f>Table1[[#This Row],[xGoalsF]]/Table1[[#This Row],[Matches]]</f>
        <v>1.1604480658109031</v>
      </c>
      <c r="AA418">
        <f>Table1[[#This Row],[xGoalsA]]/Table1[[#This Row],[Matches]]</f>
        <v>1.4065287751973887</v>
      </c>
      <c r="AB418">
        <v>57</v>
      </c>
      <c r="AC418">
        <v>53.380611027301541</v>
      </c>
      <c r="AD418">
        <v>76</v>
      </c>
      <c r="AE418">
        <v>64.700323659079885</v>
      </c>
      <c r="AF418">
        <f>Table1[[#This Row],[SHGoalsF]]/Table1[[#This Row],[xSHGoalsF]]</f>
        <v>1.1696038509662363</v>
      </c>
      <c r="AG418">
        <v>35</v>
      </c>
      <c r="AH418">
        <v>29.924662073475311</v>
      </c>
      <c r="AI418">
        <f>Table1[[#This Row],[SHGoalsA]]/Table1[[#This Row],[xSHGoalsA]]</f>
        <v>1.2130504636636921</v>
      </c>
      <c r="AJ418">
        <v>-44</v>
      </c>
      <c r="AK418">
        <v>-36.272192557521358</v>
      </c>
      <c r="AL418">
        <f>Table1[[#This Row],[HTGoalsF]]/Table1[[#This Row],[xHTGoalsF]]</f>
        <v>0.93792837131883644</v>
      </c>
      <c r="AM418">
        <v>22</v>
      </c>
      <c r="AN418">
        <v>23.45594895382623</v>
      </c>
      <c r="AO418">
        <f>Table1[[#This Row],[HTGoalsA]]/Table1[[#This Row],[xHTGoalsA]]</f>
        <v>1.1256455757039074</v>
      </c>
      <c r="AP418">
        <v>32</v>
      </c>
      <c r="AQ418">
        <v>28.42813110155852</v>
      </c>
      <c r="AR418">
        <v>0.92917066721470543</v>
      </c>
      <c r="AS418">
        <v>456</v>
      </c>
      <c r="AT418">
        <v>490.76021885937462</v>
      </c>
      <c r="AU418">
        <v>1.017770989678034</v>
      </c>
      <c r="AV418">
        <v>556</v>
      </c>
      <c r="AW418">
        <v>546.29185311706237</v>
      </c>
      <c r="AX418">
        <v>1.2445520368363661</v>
      </c>
      <c r="AY418">
        <v>258</v>
      </c>
      <c r="AZ418">
        <v>207.30350548927819</v>
      </c>
      <c r="BA418">
        <v>1.192861317700906</v>
      </c>
      <c r="BB418">
        <v>281</v>
      </c>
      <c r="BC418">
        <v>235.56803781817081</v>
      </c>
      <c r="BD418">
        <v>0.75664214476594227</v>
      </c>
      <c r="BE418">
        <v>459</v>
      </c>
      <c r="BF418">
        <v>606.62758897997401</v>
      </c>
      <c r="BG418">
        <v>0.72292102025795202</v>
      </c>
      <c r="BH418">
        <v>432</v>
      </c>
      <c r="BI418">
        <v>597.57565196520932</v>
      </c>
      <c r="BJ418">
        <v>0.64136736880732603</v>
      </c>
      <c r="BK418">
        <v>53</v>
      </c>
      <c r="BL418">
        <v>82.635947161698823</v>
      </c>
      <c r="BM418">
        <v>0.72354269650731451</v>
      </c>
      <c r="BN418">
        <v>56</v>
      </c>
      <c r="BO418">
        <v>77.396952896246773</v>
      </c>
      <c r="BP418">
        <v>0.58549146331469204</v>
      </c>
      <c r="BQ418">
        <v>3</v>
      </c>
      <c r="BR418">
        <v>5.1239004972264626</v>
      </c>
      <c r="BS418">
        <v>0.43524231984771211</v>
      </c>
      <c r="BT418">
        <v>2</v>
      </c>
      <c r="BU418">
        <v>4.5951413931893956</v>
      </c>
    </row>
    <row r="419" spans="1:73" hidden="1" x14ac:dyDescent="0.45">
      <c r="A419" s="1">
        <v>272</v>
      </c>
      <c r="B419" s="21" t="s">
        <v>345</v>
      </c>
      <c r="C419" s="24" t="s">
        <v>320</v>
      </c>
      <c r="D419">
        <v>0.90052432951365646</v>
      </c>
      <c r="E419">
        <v>71</v>
      </c>
      <c r="F419">
        <v>78.842955901418861</v>
      </c>
      <c r="G419">
        <v>66</v>
      </c>
      <c r="H419">
        <f>(Table1[[#This Row],[xWins]]*3+Table1[[#This Row],[xDraws]])/Table1[[#This Row],[Matches]]</f>
        <v>1.1945902409305893</v>
      </c>
      <c r="I419">
        <f>Table1[[#This Row],[Wins]]*3+Table1[[#This Row],[Draws]]</f>
        <v>71</v>
      </c>
      <c r="J419">
        <f>Table1[[#This Row],[xWins]]*3+Table1[[#This Row],[xDraws]]</f>
        <v>78.84295590141889</v>
      </c>
      <c r="K419">
        <v>0.95958539629607964</v>
      </c>
      <c r="L419">
        <v>0.72007933984950634</v>
      </c>
      <c r="M419">
        <v>1.2332999958020689</v>
      </c>
      <c r="N419">
        <v>19</v>
      </c>
      <c r="O419">
        <v>14</v>
      </c>
      <c r="P419">
        <v>33</v>
      </c>
      <c r="Q419">
        <v>19.80021796219329</v>
      </c>
      <c r="R419">
        <v>19.442302014839012</v>
      </c>
      <c r="S419">
        <v>26.757480022967709</v>
      </c>
      <c r="T419">
        <v>-24</v>
      </c>
      <c r="U419">
        <v>-15.549759900370381</v>
      </c>
      <c r="V419">
        <v>-4.8917686252712969</v>
      </c>
      <c r="W419">
        <v>-3.5584714743583281</v>
      </c>
      <c r="X419">
        <v>0.93638111448429395</v>
      </c>
      <c r="Y419">
        <v>1.0384942950545359</v>
      </c>
      <c r="Z419">
        <f>Table1[[#This Row],[xGoalsF]]/Table1[[#This Row],[Matches]]</f>
        <v>1.1650267973525954</v>
      </c>
      <c r="AA419">
        <f>Table1[[#This Row],[xGoalsA]]/Table1[[#This Row],[Matches]]</f>
        <v>1.40062922008548</v>
      </c>
      <c r="AB419">
        <v>72</v>
      </c>
      <c r="AC419">
        <v>76.891768625271297</v>
      </c>
      <c r="AD419">
        <v>96</v>
      </c>
      <c r="AE419">
        <v>92.441528525641672</v>
      </c>
      <c r="AF419">
        <f>Table1[[#This Row],[SHGoalsF]]/Table1[[#This Row],[xSHGoalsF]]</f>
        <v>0.97661050432130014</v>
      </c>
      <c r="AG419">
        <v>42</v>
      </c>
      <c r="AH419">
        <v>43.005885984390559</v>
      </c>
      <c r="AI419">
        <f>Table1[[#This Row],[SHGoalsA]]/Table1[[#This Row],[xSHGoalsA]]</f>
        <v>1.0623046472874311</v>
      </c>
      <c r="AJ419">
        <v>-55</v>
      </c>
      <c r="AK419">
        <v>-51.7742251626604</v>
      </c>
      <c r="AL419">
        <f>Table1[[#This Row],[HTGoalsF]]/Table1[[#This Row],[xHTGoalsF]]</f>
        <v>0.88532443784737913</v>
      </c>
      <c r="AM419">
        <v>30</v>
      </c>
      <c r="AN419">
        <v>33.885882640880737</v>
      </c>
      <c r="AO419">
        <f>Table1[[#This Row],[HTGoalsA]]/Table1[[#This Row],[xHTGoalsA]]</f>
        <v>1.0081809367601584</v>
      </c>
      <c r="AP419">
        <v>41</v>
      </c>
      <c r="AQ419">
        <v>40.667303362981272</v>
      </c>
      <c r="AR419">
        <v>1.022256158953577</v>
      </c>
      <c r="AS419">
        <v>723</v>
      </c>
      <c r="AT419">
        <v>707.25912841659192</v>
      </c>
      <c r="AU419">
        <v>0.91245781202650444</v>
      </c>
      <c r="AV419">
        <v>713</v>
      </c>
      <c r="AW419">
        <v>781.40599006597063</v>
      </c>
      <c r="AX419">
        <v>0.80724495258429885</v>
      </c>
      <c r="AY419">
        <v>241</v>
      </c>
      <c r="AZ419">
        <v>298.54630769565932</v>
      </c>
      <c r="BA419">
        <v>0.80367233260612092</v>
      </c>
      <c r="BB419">
        <v>270</v>
      </c>
      <c r="BC419">
        <v>335.95781395690619</v>
      </c>
      <c r="BD419">
        <v>1.1270813695397901</v>
      </c>
      <c r="BE419">
        <v>981</v>
      </c>
      <c r="BF419">
        <v>870.38968659428883</v>
      </c>
      <c r="BG419">
        <v>0.93142391994049811</v>
      </c>
      <c r="BH419">
        <v>798</v>
      </c>
      <c r="BI419">
        <v>856.75274481997246</v>
      </c>
      <c r="BJ419">
        <v>1.1878612630083261</v>
      </c>
      <c r="BK419">
        <v>141</v>
      </c>
      <c r="BL419">
        <v>118.70073079318161</v>
      </c>
      <c r="BM419">
        <v>0.86196880954857835</v>
      </c>
      <c r="BN419">
        <v>96</v>
      </c>
      <c r="BO419">
        <v>111.3729394109703</v>
      </c>
      <c r="BP419">
        <v>1.497171673364692</v>
      </c>
      <c r="BQ419">
        <v>11</v>
      </c>
      <c r="BR419">
        <v>7.3471868294695826</v>
      </c>
      <c r="BS419">
        <v>0.59881805067279759</v>
      </c>
      <c r="BT419">
        <v>4</v>
      </c>
      <c r="BU419">
        <v>6.6798253584804756</v>
      </c>
    </row>
    <row r="420" spans="1:73" hidden="1" x14ac:dyDescent="0.45">
      <c r="A420" s="1">
        <v>491</v>
      </c>
      <c r="B420" s="21" t="s">
        <v>489</v>
      </c>
      <c r="C420" s="26" t="s">
        <v>475</v>
      </c>
      <c r="D420">
        <v>1.010287874450037</v>
      </c>
      <c r="E420">
        <v>266</v>
      </c>
      <c r="F420">
        <v>263.29129224163</v>
      </c>
      <c r="G420">
        <v>217</v>
      </c>
      <c r="H420">
        <f>(Table1[[#This Row],[xWins]]*3+Table1[[#This Row],[xDraws]])/Table1[[#This Row],[Matches]]</f>
        <v>1.2133239273807834</v>
      </c>
      <c r="I420">
        <f>Table1[[#This Row],[Wins]]*3+Table1[[#This Row],[Draws]]</f>
        <v>266</v>
      </c>
      <c r="J420">
        <f>Table1[[#This Row],[xWins]]*3+Table1[[#This Row],[xDraws]]</f>
        <v>263.29129224163</v>
      </c>
      <c r="K420">
        <v>1.0071719497014819</v>
      </c>
      <c r="L420">
        <v>1.0206777528674249</v>
      </c>
      <c r="M420">
        <v>0.98038919383384637</v>
      </c>
      <c r="N420">
        <v>68</v>
      </c>
      <c r="O420">
        <v>62</v>
      </c>
      <c r="P420">
        <v>87</v>
      </c>
      <c r="Q420">
        <v>67.515780220204363</v>
      </c>
      <c r="R420">
        <v>60.743951581016887</v>
      </c>
      <c r="S420">
        <v>88.740268198778736</v>
      </c>
      <c r="T420">
        <v>-40</v>
      </c>
      <c r="U420">
        <v>-51.00102529612775</v>
      </c>
      <c r="V420">
        <v>-23.17089079986533</v>
      </c>
      <c r="W420">
        <v>34.171916095993083</v>
      </c>
      <c r="X420">
        <v>0.90990080281715358</v>
      </c>
      <c r="Y420">
        <v>0.8891141135477485</v>
      </c>
      <c r="Z420">
        <f>Table1[[#This Row],[xGoalsF]]/Table1[[#This Row],[Matches]]</f>
        <v>1.1851193124417754</v>
      </c>
      <c r="AA420">
        <f>Table1[[#This Row],[xGoalsA]]/Table1[[#This Row],[Matches]]</f>
        <v>1.4201470787833783</v>
      </c>
      <c r="AB420">
        <v>234</v>
      </c>
      <c r="AC420">
        <v>257.17089079986528</v>
      </c>
      <c r="AD420">
        <v>274</v>
      </c>
      <c r="AE420">
        <v>308.17191609599308</v>
      </c>
      <c r="AF420">
        <f>Table1[[#This Row],[SHGoalsF]]/Table1[[#This Row],[xSHGoalsF]]</f>
        <v>0.89313667556323628</v>
      </c>
      <c r="AG420">
        <v>129</v>
      </c>
      <c r="AH420">
        <v>144.43478084543901</v>
      </c>
      <c r="AI420">
        <f>Table1[[#This Row],[SHGoalsA]]/Table1[[#This Row],[xSHGoalsA]]</f>
        <v>0.82411738829961245</v>
      </c>
      <c r="AJ420">
        <v>-143</v>
      </c>
      <c r="AK420">
        <v>-173.5189695427365</v>
      </c>
      <c r="AL420">
        <f>Table1[[#This Row],[HTGoalsF]]/Table1[[#This Row],[xHTGoalsF]]</f>
        <v>0.93137859770437681</v>
      </c>
      <c r="AM420">
        <v>105</v>
      </c>
      <c r="AN420">
        <v>112.7361099544263</v>
      </c>
      <c r="AO420">
        <f>Table1[[#This Row],[HTGoalsA]]/Table1[[#This Row],[xHTGoalsA]]</f>
        <v>0.97287139534067435</v>
      </c>
      <c r="AP420">
        <v>131</v>
      </c>
      <c r="AQ420">
        <v>134.65294655325661</v>
      </c>
      <c r="AR420">
        <v>1.10736761308791</v>
      </c>
      <c r="AS420">
        <v>2592</v>
      </c>
      <c r="AT420">
        <v>2340.6861184716909</v>
      </c>
      <c r="AU420">
        <v>0.91263517938598482</v>
      </c>
      <c r="AV420">
        <v>2352</v>
      </c>
      <c r="AW420">
        <v>2577.1524625890611</v>
      </c>
      <c r="AX420">
        <v>0.88361382972844305</v>
      </c>
      <c r="AY420">
        <v>873</v>
      </c>
      <c r="AZ420">
        <v>987.98815798106625</v>
      </c>
      <c r="BA420">
        <v>0.71489422595554564</v>
      </c>
      <c r="BB420">
        <v>792</v>
      </c>
      <c r="BC420">
        <v>1107.856199204005</v>
      </c>
      <c r="BD420">
        <v>0.93700312687166276</v>
      </c>
      <c r="BE420">
        <v>2676</v>
      </c>
      <c r="BF420">
        <v>2855.9136285214549</v>
      </c>
      <c r="BG420">
        <v>0.94247204621562064</v>
      </c>
      <c r="BH420">
        <v>2648</v>
      </c>
      <c r="BI420">
        <v>2809.6324030327642</v>
      </c>
      <c r="BJ420">
        <v>0.91967403618591348</v>
      </c>
      <c r="BK420">
        <v>356</v>
      </c>
      <c r="BL420">
        <v>387.09367231503973</v>
      </c>
      <c r="BM420">
        <v>1.128418385031956</v>
      </c>
      <c r="BN420">
        <v>415</v>
      </c>
      <c r="BO420">
        <v>367.77139180362371</v>
      </c>
      <c r="BP420">
        <v>0.93232218252495636</v>
      </c>
      <c r="BQ420">
        <v>22</v>
      </c>
      <c r="BR420">
        <v>23.596992984140549</v>
      </c>
      <c r="BS420">
        <v>1.054460144221012</v>
      </c>
      <c r="BT420">
        <v>23</v>
      </c>
      <c r="BU420">
        <v>21.81210937753497</v>
      </c>
    </row>
    <row r="421" spans="1:73" hidden="1" x14ac:dyDescent="0.45">
      <c r="A421" s="1">
        <v>341</v>
      </c>
      <c r="B421" s="21" t="s">
        <v>385</v>
      </c>
      <c r="C421" s="24" t="s">
        <v>379</v>
      </c>
      <c r="D421">
        <v>0.93654971819669885</v>
      </c>
      <c r="E421">
        <v>76</v>
      </c>
      <c r="F421">
        <v>81.14892196682942</v>
      </c>
      <c r="G421">
        <v>68</v>
      </c>
      <c r="H421">
        <f>(Table1[[#This Row],[xWins]]*3+Table1[[#This Row],[xDraws]])/Table1[[#This Row],[Matches]]</f>
        <v>1.1933664995121973</v>
      </c>
      <c r="I421">
        <f>Table1[[#This Row],[Wins]]*3+Table1[[#This Row],[Draws]]</f>
        <v>76</v>
      </c>
      <c r="J421">
        <f>Table1[[#This Row],[xWins]]*3+Table1[[#This Row],[xDraws]]</f>
        <v>81.14892196682942</v>
      </c>
      <c r="K421">
        <v>0.90789847864016449</v>
      </c>
      <c r="L421">
        <v>1.034488089384634</v>
      </c>
      <c r="M421">
        <v>1.045078485187046</v>
      </c>
      <c r="N421">
        <v>19</v>
      </c>
      <c r="O421">
        <v>19</v>
      </c>
      <c r="P421">
        <v>30</v>
      </c>
      <c r="Q421">
        <v>20.927449981475782</v>
      </c>
      <c r="R421">
        <v>18.366572022402082</v>
      </c>
      <c r="S421">
        <v>28.70597799612214</v>
      </c>
      <c r="T421">
        <v>-30</v>
      </c>
      <c r="U421">
        <v>-15.7981946627082</v>
      </c>
      <c r="V421">
        <v>12.070917351293449</v>
      </c>
      <c r="W421">
        <v>-26.272722688585251</v>
      </c>
      <c r="X421">
        <v>1.1529337089221989</v>
      </c>
      <c r="Y421">
        <v>1.2773511857858431</v>
      </c>
      <c r="Z421">
        <f>Table1[[#This Row],[xGoalsF]]/Table1[[#This Row],[Matches]]</f>
        <v>1.1607218036574494</v>
      </c>
      <c r="AA421">
        <f>Table1[[#This Row],[xGoalsA]]/Table1[[#This Row],[Matches]]</f>
        <v>1.3930481957560994</v>
      </c>
      <c r="AB421">
        <v>91</v>
      </c>
      <c r="AC421">
        <v>78.929082648706554</v>
      </c>
      <c r="AD421">
        <v>121</v>
      </c>
      <c r="AE421">
        <v>94.727277311414753</v>
      </c>
      <c r="AF421">
        <f>Table1[[#This Row],[SHGoalsF]]/Table1[[#This Row],[xSHGoalsF]]</f>
        <v>1.3993645243480499</v>
      </c>
      <c r="AG421">
        <v>62</v>
      </c>
      <c r="AH421">
        <v>44.305825195107893</v>
      </c>
      <c r="AI421">
        <f>Table1[[#This Row],[SHGoalsA]]/Table1[[#This Row],[xSHGoalsA]]</f>
        <v>1.3137617005481217</v>
      </c>
      <c r="AJ421">
        <v>-70</v>
      </c>
      <c r="AK421">
        <v>-53.282113469128319</v>
      </c>
      <c r="AL421">
        <f>Table1[[#This Row],[HTGoalsF]]/Table1[[#This Row],[xHTGoalsF]]</f>
        <v>0.83758727898047047</v>
      </c>
      <c r="AM421">
        <v>29</v>
      </c>
      <c r="AN421">
        <v>34.623257453598669</v>
      </c>
      <c r="AO421">
        <f>Table1[[#This Row],[HTGoalsA]]/Table1[[#This Row],[xHTGoalsA]]</f>
        <v>1.2305416427854674</v>
      </c>
      <c r="AP421">
        <v>51</v>
      </c>
      <c r="AQ421">
        <v>41.445163842286433</v>
      </c>
      <c r="AR421">
        <v>1.28443182049921</v>
      </c>
      <c r="AS421">
        <v>933</v>
      </c>
      <c r="AT421">
        <v>726.39122225839765</v>
      </c>
      <c r="AU421">
        <v>1.227370591015285</v>
      </c>
      <c r="AV421">
        <v>987</v>
      </c>
      <c r="AW421">
        <v>804.1580979902335</v>
      </c>
      <c r="AX421">
        <v>1.1047846132206181</v>
      </c>
      <c r="AY421">
        <v>339</v>
      </c>
      <c r="AZ421">
        <v>306.8471410112806</v>
      </c>
      <c r="BA421">
        <v>0.99018909518400511</v>
      </c>
      <c r="BB421">
        <v>343</v>
      </c>
      <c r="BC421">
        <v>346.39848254061098</v>
      </c>
      <c r="BD421">
        <v>1.0044103474289039</v>
      </c>
      <c r="BE421">
        <v>902</v>
      </c>
      <c r="BF421">
        <v>898.039334529901</v>
      </c>
      <c r="BG421">
        <v>1.132824313648525</v>
      </c>
      <c r="BH421">
        <v>1001</v>
      </c>
      <c r="BI421">
        <v>883.63216426388851</v>
      </c>
      <c r="BJ421">
        <v>1.34488874209854</v>
      </c>
      <c r="BK421">
        <v>164</v>
      </c>
      <c r="BL421">
        <v>121.9431725958962</v>
      </c>
      <c r="BM421">
        <v>1.1737947808486069</v>
      </c>
      <c r="BN421">
        <v>135</v>
      </c>
      <c r="BO421">
        <v>115.0115865248611</v>
      </c>
      <c r="BP421">
        <v>0.52886660815890507</v>
      </c>
      <c r="BQ421">
        <v>4</v>
      </c>
      <c r="BR421">
        <v>7.5633438343268331</v>
      </c>
      <c r="BS421">
        <v>0.58867958503139306</v>
      </c>
      <c r="BT421">
        <v>4</v>
      </c>
      <c r="BU421">
        <v>6.7948678733044368</v>
      </c>
    </row>
    <row r="422" spans="1:73" hidden="1" x14ac:dyDescent="0.45">
      <c r="A422" s="1">
        <v>592</v>
      </c>
      <c r="B422" s="21" t="s">
        <v>436</v>
      </c>
      <c r="C422" s="24" t="s">
        <v>530</v>
      </c>
      <c r="D422">
        <v>1.00232029399605</v>
      </c>
      <c r="E422">
        <v>55</v>
      </c>
      <c r="F422">
        <v>54.872679251784866</v>
      </c>
      <c r="G422">
        <v>46</v>
      </c>
      <c r="H422">
        <f>(Table1[[#This Row],[xWins]]*3+Table1[[#This Row],[xDraws]])/Table1[[#This Row],[Matches]]</f>
        <v>1.1928843315605409</v>
      </c>
      <c r="I422">
        <f>Table1[[#This Row],[Wins]]*3+Table1[[#This Row],[Draws]]</f>
        <v>55</v>
      </c>
      <c r="J422">
        <f>Table1[[#This Row],[xWins]]*3+Table1[[#This Row],[xDraws]]</f>
        <v>54.872679251784881</v>
      </c>
      <c r="K422">
        <v>1.002818558677663</v>
      </c>
      <c r="L422">
        <v>1.0007138943141749</v>
      </c>
      <c r="M422">
        <v>0.99744743124513191</v>
      </c>
      <c r="N422">
        <v>14</v>
      </c>
      <c r="O422">
        <v>13</v>
      </c>
      <c r="P422">
        <v>19</v>
      </c>
      <c r="Q422">
        <v>13.960651085736471</v>
      </c>
      <c r="R422">
        <v>12.99072599457547</v>
      </c>
      <c r="S422">
        <v>19.048622919688061</v>
      </c>
      <c r="T422">
        <v>-12</v>
      </c>
      <c r="U422">
        <v>-10.544700543793869</v>
      </c>
      <c r="V422">
        <v>-4.4256438967195351</v>
      </c>
      <c r="W422">
        <v>2.9703444405134078</v>
      </c>
      <c r="X422">
        <v>0.91716255389874146</v>
      </c>
      <c r="Y422">
        <v>0.95356685247684481</v>
      </c>
      <c r="Z422">
        <f>Table1[[#This Row],[xGoalsF]]/Table1[[#This Row],[Matches]]</f>
        <v>1.1614270412330334</v>
      </c>
      <c r="AA422">
        <f>Table1[[#This Row],[xGoalsA]]/Table1[[#This Row],[Matches]]</f>
        <v>1.3906596617502915</v>
      </c>
      <c r="AB422">
        <v>49</v>
      </c>
      <c r="AC422">
        <v>53.425643896719542</v>
      </c>
      <c r="AD422">
        <v>61</v>
      </c>
      <c r="AE422">
        <v>63.970344440513408</v>
      </c>
      <c r="AF422">
        <f>Table1[[#This Row],[SHGoalsF]]/Table1[[#This Row],[xSHGoalsF]]</f>
        <v>0.89841628840962806</v>
      </c>
      <c r="AG422">
        <v>27</v>
      </c>
      <c r="AH422">
        <v>30.052883444260861</v>
      </c>
      <c r="AI422">
        <f>Table1[[#This Row],[SHGoalsA]]/Table1[[#This Row],[xSHGoalsA]]</f>
        <v>1.0549206031731251</v>
      </c>
      <c r="AJ422">
        <v>-38</v>
      </c>
      <c r="AK422">
        <v>-36.021668252282439</v>
      </c>
      <c r="AL422">
        <f>Table1[[#This Row],[HTGoalsF]]/Table1[[#This Row],[xHTGoalsF]]</f>
        <v>0.94126665289489742</v>
      </c>
      <c r="AM422">
        <v>22</v>
      </c>
      <c r="AN422">
        <v>23.372760452458671</v>
      </c>
      <c r="AO422">
        <f>Table1[[#This Row],[HTGoalsA]]/Table1[[#This Row],[xHTGoalsA]]</f>
        <v>0.82293700943464254</v>
      </c>
      <c r="AP422">
        <v>23</v>
      </c>
      <c r="AQ422">
        <v>27.948676188230969</v>
      </c>
      <c r="AR422">
        <v>1.0098159427235081</v>
      </c>
      <c r="AS422">
        <v>497</v>
      </c>
      <c r="AT422">
        <v>492.16889828415088</v>
      </c>
      <c r="AU422">
        <v>0.90299486740013957</v>
      </c>
      <c r="AV422">
        <v>491</v>
      </c>
      <c r="AW422">
        <v>543.74616924862949</v>
      </c>
      <c r="AX422">
        <v>0.79283567909246377</v>
      </c>
      <c r="AY422">
        <v>164</v>
      </c>
      <c r="AZ422">
        <v>206.85244663525501</v>
      </c>
      <c r="BA422">
        <v>0.71360576456533242</v>
      </c>
      <c r="BB422">
        <v>166</v>
      </c>
      <c r="BC422">
        <v>232.6214392355883</v>
      </c>
      <c r="BD422">
        <v>0.93925230119268821</v>
      </c>
      <c r="BE422">
        <v>570</v>
      </c>
      <c r="BF422">
        <v>606.86569442118844</v>
      </c>
      <c r="BG422">
        <v>1.071152310378142</v>
      </c>
      <c r="BH422">
        <v>640</v>
      </c>
      <c r="BI422">
        <v>597.48739166147607</v>
      </c>
      <c r="BJ422">
        <v>0.63877980410767932</v>
      </c>
      <c r="BK422">
        <v>53</v>
      </c>
      <c r="BL422">
        <v>82.970688270328864</v>
      </c>
      <c r="BM422">
        <v>1.1294850941135</v>
      </c>
      <c r="BN422">
        <v>88</v>
      </c>
      <c r="BO422">
        <v>77.911608093481419</v>
      </c>
      <c r="BP422">
        <v>0.97480666042753428</v>
      </c>
      <c r="BQ422">
        <v>5</v>
      </c>
      <c r="BR422">
        <v>5.1292222375738401</v>
      </c>
      <c r="BS422">
        <v>0.21515437030341231</v>
      </c>
      <c r="BT422">
        <v>1</v>
      </c>
      <c r="BU422">
        <v>4.6478256453252262</v>
      </c>
    </row>
    <row r="423" spans="1:73" hidden="1" x14ac:dyDescent="0.45">
      <c r="A423" s="1">
        <v>404</v>
      </c>
      <c r="B423" s="21" t="s">
        <v>225</v>
      </c>
      <c r="C423" t="s">
        <v>396</v>
      </c>
      <c r="D423">
        <v>0.98471833248610208</v>
      </c>
      <c r="E423">
        <v>258</v>
      </c>
      <c r="F423">
        <v>262.00385581187629</v>
      </c>
      <c r="G423">
        <v>220</v>
      </c>
      <c r="H423">
        <f>(Table1[[#This Row],[xWins]]*3+Table1[[#This Row],[xDraws]])/Table1[[#This Row],[Matches]]</f>
        <v>1.1909266173267106</v>
      </c>
      <c r="I423">
        <f>Table1[[#This Row],[Wins]]*3+Table1[[#This Row],[Draws]]</f>
        <v>258</v>
      </c>
      <c r="J423">
        <f>Table1[[#This Row],[xWins]]*3+Table1[[#This Row],[xDraws]]</f>
        <v>262.00385581187635</v>
      </c>
      <c r="K423">
        <v>1.0104952425339759</v>
      </c>
      <c r="L423">
        <v>0.89816403220872454</v>
      </c>
      <c r="M423">
        <v>1.05850261853219</v>
      </c>
      <c r="N423">
        <v>68</v>
      </c>
      <c r="O423">
        <v>54</v>
      </c>
      <c r="P423">
        <v>98</v>
      </c>
      <c r="Q423">
        <v>67.293735920497042</v>
      </c>
      <c r="R423">
        <v>60.122648050385223</v>
      </c>
      <c r="S423">
        <v>92.583616029117735</v>
      </c>
      <c r="T423">
        <v>-77</v>
      </c>
      <c r="U423">
        <v>-52.910633382235552</v>
      </c>
      <c r="V423">
        <v>-27.98893608539154</v>
      </c>
      <c r="W423">
        <v>3.8995694676270891</v>
      </c>
      <c r="X423">
        <v>0.89023470384605818</v>
      </c>
      <c r="Y423">
        <v>0.98733493043082321</v>
      </c>
      <c r="Z423">
        <f>Table1[[#This Row],[xGoalsF]]/Table1[[#This Row],[Matches]]</f>
        <v>1.1590406185699613</v>
      </c>
      <c r="AA423">
        <f>Table1[[#This Row],[xGoalsA]]/Table1[[#This Row],[Matches]]</f>
        <v>1.3995434975801231</v>
      </c>
      <c r="AB423">
        <v>227</v>
      </c>
      <c r="AC423">
        <v>254.98893608539149</v>
      </c>
      <c r="AD423">
        <v>304</v>
      </c>
      <c r="AE423">
        <v>307.89956946762709</v>
      </c>
      <c r="AF423">
        <f>Table1[[#This Row],[SHGoalsF]]/Table1[[#This Row],[xSHGoalsF]]</f>
        <v>0.87343808494736841</v>
      </c>
      <c r="AG423">
        <v>125</v>
      </c>
      <c r="AH423">
        <v>143.1126054086962</v>
      </c>
      <c r="AI423">
        <f>Table1[[#This Row],[SHGoalsA]]/Table1[[#This Row],[xSHGoalsA]]</f>
        <v>0.9126987998846261</v>
      </c>
      <c r="AJ423">
        <v>-158</v>
      </c>
      <c r="AK423">
        <v>-173.11297004003151</v>
      </c>
      <c r="AL423">
        <f>Table1[[#This Row],[HTGoalsF]]/Table1[[#This Row],[xHTGoalsF]]</f>
        <v>0.91172099927699346</v>
      </c>
      <c r="AM423">
        <v>102</v>
      </c>
      <c r="AN423">
        <v>111.8763306766953</v>
      </c>
      <c r="AO423">
        <f>Table1[[#This Row],[HTGoalsA]]/Table1[[#This Row],[xHTGoalsA]]</f>
        <v>1.0831937345405616</v>
      </c>
      <c r="AP423">
        <v>146</v>
      </c>
      <c r="AQ423">
        <v>134.7865994275956</v>
      </c>
      <c r="AR423">
        <v>0.94453010633706802</v>
      </c>
      <c r="AS423">
        <v>2216</v>
      </c>
      <c r="AT423">
        <v>2346.140144323987</v>
      </c>
      <c r="AU423">
        <v>1.0277144489703209</v>
      </c>
      <c r="AV423">
        <v>2671</v>
      </c>
      <c r="AW423">
        <v>2598.9709521707182</v>
      </c>
      <c r="AX423">
        <v>0.80423438089692934</v>
      </c>
      <c r="AY423">
        <v>797</v>
      </c>
      <c r="AZ423">
        <v>991.00463612502972</v>
      </c>
      <c r="BA423">
        <v>0.87367194857036801</v>
      </c>
      <c r="BB423">
        <v>979</v>
      </c>
      <c r="BC423">
        <v>1120.557895445751</v>
      </c>
      <c r="BD423">
        <v>0.97618354906176574</v>
      </c>
      <c r="BE423">
        <v>2830</v>
      </c>
      <c r="BF423">
        <v>2899.0449621077751</v>
      </c>
      <c r="BG423">
        <v>0.85853573168493913</v>
      </c>
      <c r="BH423">
        <v>2449</v>
      </c>
      <c r="BI423">
        <v>2852.5312454889431</v>
      </c>
      <c r="BJ423">
        <v>0.83212711610467482</v>
      </c>
      <c r="BK423">
        <v>329</v>
      </c>
      <c r="BL423">
        <v>395.37228583549057</v>
      </c>
      <c r="BM423">
        <v>0.82365552172297396</v>
      </c>
      <c r="BN423">
        <v>306</v>
      </c>
      <c r="BO423">
        <v>371.51453724232931</v>
      </c>
      <c r="BP423">
        <v>1.0176471497229049</v>
      </c>
      <c r="BQ423">
        <v>25</v>
      </c>
      <c r="BR423">
        <v>24.56647179408624</v>
      </c>
      <c r="BS423">
        <v>0.53986419866286672</v>
      </c>
      <c r="BT423">
        <v>12</v>
      </c>
      <c r="BU423">
        <v>22.227812160394311</v>
      </c>
    </row>
    <row r="424" spans="1:73" hidden="1" x14ac:dyDescent="0.45">
      <c r="A424" s="1">
        <v>569</v>
      </c>
      <c r="B424" s="21" t="s">
        <v>431</v>
      </c>
      <c r="C424" t="s">
        <v>520</v>
      </c>
      <c r="D424">
        <v>1.045580823788282</v>
      </c>
      <c r="E424">
        <v>229</v>
      </c>
      <c r="F424">
        <v>219.01702363888211</v>
      </c>
      <c r="G424">
        <v>184</v>
      </c>
      <c r="H424">
        <f>(Table1[[#This Row],[xWins]]*3+Table1[[#This Row],[xDraws]])/Table1[[#This Row],[Matches]]</f>
        <v>1.190309911080881</v>
      </c>
      <c r="I424">
        <f>Table1[[#This Row],[Wins]]*3+Table1[[#This Row],[Draws]]</f>
        <v>229</v>
      </c>
      <c r="J424">
        <f>Table1[[#This Row],[xWins]]*3+Table1[[#This Row],[xDraws]]</f>
        <v>219.01702363888211</v>
      </c>
      <c r="K424">
        <v>1.1148271356545489</v>
      </c>
      <c r="L424">
        <v>0.80834186849608092</v>
      </c>
      <c r="M424">
        <v>1.038395200113672</v>
      </c>
      <c r="N424">
        <v>63</v>
      </c>
      <c r="O424">
        <v>40</v>
      </c>
      <c r="P424">
        <v>81</v>
      </c>
      <c r="Q424">
        <v>56.511003352112311</v>
      </c>
      <c r="R424">
        <v>49.48401358254516</v>
      </c>
      <c r="S424">
        <v>78.004983065342543</v>
      </c>
      <c r="T424">
        <v>-51</v>
      </c>
      <c r="U424">
        <v>-44.653190473388577</v>
      </c>
      <c r="V424">
        <v>1.220567066014155</v>
      </c>
      <c r="W424">
        <v>-7.5673765926255783</v>
      </c>
      <c r="X424">
        <v>1.005709469097483</v>
      </c>
      <c r="Y424">
        <v>1.0292818162538899</v>
      </c>
      <c r="Z424">
        <f>Table1[[#This Row],[xGoalsF]]/Table1[[#This Row],[Matches]]</f>
        <v>1.1618447442064446</v>
      </c>
      <c r="AA424">
        <f>Table1[[#This Row],[xGoalsA]]/Table1[[#This Row],[Matches]]</f>
        <v>1.4045251272139914</v>
      </c>
      <c r="AB424">
        <v>215</v>
      </c>
      <c r="AC424">
        <v>213.77943293398579</v>
      </c>
      <c r="AD424">
        <v>266</v>
      </c>
      <c r="AE424">
        <v>258.43262340737442</v>
      </c>
      <c r="AF424">
        <f>Table1[[#This Row],[SHGoalsF]]/Table1[[#This Row],[xSHGoalsF]]</f>
        <v>1.0589069401396158</v>
      </c>
      <c r="AG424">
        <v>127</v>
      </c>
      <c r="AH424">
        <v>119.93499634940081</v>
      </c>
      <c r="AI424">
        <f>Table1[[#This Row],[SHGoalsA]]/Table1[[#This Row],[xSHGoalsA]]</f>
        <v>1.0682665547725458</v>
      </c>
      <c r="AJ424">
        <v>-155</v>
      </c>
      <c r="AK424">
        <v>-145.09487291119251</v>
      </c>
      <c r="AL424">
        <f>Table1[[#This Row],[HTGoalsF]]/Table1[[#This Row],[xHTGoalsF]]</f>
        <v>0.93772207711730204</v>
      </c>
      <c r="AM424">
        <v>88</v>
      </c>
      <c r="AN424">
        <v>93.844436584585026</v>
      </c>
      <c r="AO424">
        <f>Table1[[#This Row],[HTGoalsA]]/Table1[[#This Row],[xHTGoalsA]]</f>
        <v>0.97937359365306309</v>
      </c>
      <c r="AP424">
        <v>111</v>
      </c>
      <c r="AQ424">
        <v>113.337750496182</v>
      </c>
      <c r="AR424">
        <v>0.85923348880409933</v>
      </c>
      <c r="AS424">
        <v>1686</v>
      </c>
      <c r="AT424">
        <v>1962.214022112445</v>
      </c>
      <c r="AU424">
        <v>1.0046342697464039</v>
      </c>
      <c r="AV424">
        <v>2191</v>
      </c>
      <c r="AW424">
        <v>2180.893152841646</v>
      </c>
      <c r="AX424">
        <v>0.85705447477616914</v>
      </c>
      <c r="AY424">
        <v>709</v>
      </c>
      <c r="AZ424">
        <v>827.25196690112898</v>
      </c>
      <c r="BA424">
        <v>0.96289667430822334</v>
      </c>
      <c r="BB424">
        <v>904</v>
      </c>
      <c r="BC424">
        <v>938.83385841940242</v>
      </c>
      <c r="BD424">
        <v>0.79380137654474803</v>
      </c>
      <c r="BE424">
        <v>1922</v>
      </c>
      <c r="BF424">
        <v>2421.2606034598548</v>
      </c>
      <c r="BG424">
        <v>0.84925580033118886</v>
      </c>
      <c r="BH424">
        <v>2023</v>
      </c>
      <c r="BI424">
        <v>2382.0855850629218</v>
      </c>
      <c r="BJ424">
        <v>0.94907473196864167</v>
      </c>
      <c r="BK424">
        <v>314</v>
      </c>
      <c r="BL424">
        <v>330.84855114483742</v>
      </c>
      <c r="BM424">
        <v>1.0262563447391531</v>
      </c>
      <c r="BN424">
        <v>318</v>
      </c>
      <c r="BO424">
        <v>309.86410133311023</v>
      </c>
      <c r="BP424">
        <v>0.73683942170333883</v>
      </c>
      <c r="BQ424">
        <v>15</v>
      </c>
      <c r="BR424">
        <v>20.357216997598691</v>
      </c>
      <c r="BS424">
        <v>1.0816691135976131</v>
      </c>
      <c r="BT424">
        <v>20</v>
      </c>
      <c r="BU424">
        <v>18.489942763994009</v>
      </c>
    </row>
    <row r="425" spans="1:73" hidden="1" x14ac:dyDescent="0.45">
      <c r="A425" s="1">
        <v>45</v>
      </c>
      <c r="B425" s="21" t="s">
        <v>110</v>
      </c>
      <c r="C425" s="24" t="s">
        <v>98</v>
      </c>
      <c r="D425">
        <v>1.000622630961594</v>
      </c>
      <c r="E425">
        <v>75</v>
      </c>
      <c r="F425">
        <v>74.953331734987131</v>
      </c>
      <c r="G425">
        <v>63</v>
      </c>
      <c r="H425">
        <f>(Table1[[#This Row],[xWins]]*3+Table1[[#This Row],[xDraws]])/Table1[[#This Row],[Matches]]</f>
        <v>1.189735424364875</v>
      </c>
      <c r="I425">
        <f>Table1[[#This Row],[Wins]]*3+Table1[[#This Row],[Draws]]</f>
        <v>75</v>
      </c>
      <c r="J425">
        <f>Table1[[#This Row],[xWins]]*3+Table1[[#This Row],[xDraws]]</f>
        <v>74.953331734987131</v>
      </c>
      <c r="K425">
        <v>1.0529594746854549</v>
      </c>
      <c r="L425">
        <v>0.79354744032602609</v>
      </c>
      <c r="M425">
        <v>1.0739506967929751</v>
      </c>
      <c r="N425">
        <v>21</v>
      </c>
      <c r="O425">
        <v>12</v>
      </c>
      <c r="P425">
        <v>30</v>
      </c>
      <c r="Q425">
        <v>19.943787491226299</v>
      </c>
      <c r="R425">
        <v>15.121969261308241</v>
      </c>
      <c r="S425">
        <v>27.93424324746546</v>
      </c>
      <c r="T425">
        <v>-21</v>
      </c>
      <c r="U425">
        <v>-18.322643584061609</v>
      </c>
      <c r="V425">
        <v>3.669721275430589</v>
      </c>
      <c r="W425">
        <v>-6.3470776913689804</v>
      </c>
      <c r="X425">
        <v>1.049370476451847</v>
      </c>
      <c r="Y425">
        <v>1.0685038046638899</v>
      </c>
      <c r="Z425">
        <f>Table1[[#This Row],[xGoalsF]]/Table1[[#This Row],[Matches]]</f>
        <v>1.1798456940407842</v>
      </c>
      <c r="AA425">
        <f>Table1[[#This Row],[xGoalsA]]/Table1[[#This Row],[Matches]]</f>
        <v>1.4706813064862068</v>
      </c>
      <c r="AB425">
        <v>78</v>
      </c>
      <c r="AC425">
        <v>74.330278724569411</v>
      </c>
      <c r="AD425">
        <v>99</v>
      </c>
      <c r="AE425">
        <v>92.65292230863102</v>
      </c>
      <c r="AF425">
        <f>Table1[[#This Row],[SHGoalsF]]/Table1[[#This Row],[xSHGoalsF]]</f>
        <v>1.0099432634415511</v>
      </c>
      <c r="AG425">
        <v>42</v>
      </c>
      <c r="AH425">
        <v>41.5864945292847</v>
      </c>
      <c r="AI425">
        <f>Table1[[#This Row],[SHGoalsA]]/Table1[[#This Row],[xSHGoalsA]]</f>
        <v>1.2726591293116254</v>
      </c>
      <c r="AJ425">
        <v>-66</v>
      </c>
      <c r="AK425">
        <v>-51.85991950232507</v>
      </c>
      <c r="AL425">
        <f>Table1[[#This Row],[HTGoalsF]]/Table1[[#This Row],[xHTGoalsF]]</f>
        <v>1.0994453110640829</v>
      </c>
      <c r="AM425">
        <v>36</v>
      </c>
      <c r="AN425">
        <v>32.743784195284711</v>
      </c>
      <c r="AO425">
        <f>Table1[[#This Row],[HTGoalsA]]/Table1[[#This Row],[xHTGoalsA]]</f>
        <v>0.80896226631540658</v>
      </c>
      <c r="AP425">
        <v>33</v>
      </c>
      <c r="AQ425">
        <v>40.79300280630595</v>
      </c>
      <c r="AR425">
        <v>1.0110962285496059</v>
      </c>
      <c r="AS425">
        <v>686</v>
      </c>
      <c r="AT425">
        <v>678.47152489536131</v>
      </c>
      <c r="AU425">
        <v>0.91106113623898743</v>
      </c>
      <c r="AV425">
        <v>698</v>
      </c>
      <c r="AW425">
        <v>766.13958409142617</v>
      </c>
      <c r="AX425">
        <v>0.9758890580112507</v>
      </c>
      <c r="AY425">
        <v>277</v>
      </c>
      <c r="AZ425">
        <v>283.84373994774978</v>
      </c>
      <c r="BA425">
        <v>0.81168290171507329</v>
      </c>
      <c r="BB425">
        <v>267</v>
      </c>
      <c r="BC425">
        <v>328.94619245500081</v>
      </c>
      <c r="BD425">
        <v>1.00878886325043</v>
      </c>
      <c r="BE425">
        <v>835</v>
      </c>
      <c r="BF425">
        <v>827.72523609106588</v>
      </c>
      <c r="BG425">
        <v>0.94293428454663453</v>
      </c>
      <c r="BH425">
        <v>766</v>
      </c>
      <c r="BI425">
        <v>812.35777779391594</v>
      </c>
      <c r="BJ425">
        <v>1.020619774289905</v>
      </c>
      <c r="BK425">
        <v>115</v>
      </c>
      <c r="BL425">
        <v>112.6766332545449</v>
      </c>
      <c r="BM425">
        <v>0.80837259804120765</v>
      </c>
      <c r="BN425">
        <v>86</v>
      </c>
      <c r="BO425">
        <v>106.3865848599881</v>
      </c>
      <c r="BP425">
        <v>0.88498915881739115</v>
      </c>
      <c r="BQ425">
        <v>6</v>
      </c>
      <c r="BR425">
        <v>6.7797440682977239</v>
      </c>
      <c r="BS425">
        <v>1.4263797910617391</v>
      </c>
      <c r="BT425">
        <v>9</v>
      </c>
      <c r="BU425">
        <v>6.309679971910402</v>
      </c>
    </row>
    <row r="426" spans="1:73" hidden="1" x14ac:dyDescent="0.45">
      <c r="A426" s="1">
        <v>354</v>
      </c>
      <c r="B426" s="21" t="s">
        <v>392</v>
      </c>
      <c r="C426" s="24" t="s">
        <v>379</v>
      </c>
      <c r="D426">
        <v>0.90449438189272713</v>
      </c>
      <c r="E426">
        <v>73</v>
      </c>
      <c r="F426">
        <v>80.708074545738626</v>
      </c>
      <c r="G426">
        <v>68</v>
      </c>
      <c r="H426">
        <f>(Table1[[#This Row],[xWins]]*3+Table1[[#This Row],[xDraws]])/Table1[[#This Row],[Matches]]</f>
        <v>1.1868834492020384</v>
      </c>
      <c r="I426">
        <f>Table1[[#This Row],[Wins]]*3+Table1[[#This Row],[Draws]]</f>
        <v>73</v>
      </c>
      <c r="J426">
        <f>Table1[[#This Row],[xWins]]*3+Table1[[#This Row],[xDraws]]</f>
        <v>80.708074545738612</v>
      </c>
      <c r="K426">
        <v>0.86067696223655621</v>
      </c>
      <c r="L426">
        <v>1.0575081468776271</v>
      </c>
      <c r="M426">
        <v>1.064579984448075</v>
      </c>
      <c r="N426">
        <v>18</v>
      </c>
      <c r="O426">
        <v>19</v>
      </c>
      <c r="P426">
        <v>31</v>
      </c>
      <c r="Q426">
        <v>20.91376996222273</v>
      </c>
      <c r="R426">
        <v>17.966764659070421</v>
      </c>
      <c r="S426">
        <v>29.119465378706849</v>
      </c>
      <c r="T426">
        <v>-25</v>
      </c>
      <c r="U426">
        <v>-16.95050697097653</v>
      </c>
      <c r="V426">
        <v>2.2374090429395892</v>
      </c>
      <c r="W426">
        <v>-10.286902071963061</v>
      </c>
      <c r="X426">
        <v>1.028407001544164</v>
      </c>
      <c r="Y426">
        <v>1.1074764300252551</v>
      </c>
      <c r="Z426">
        <f>Table1[[#This Row],[xGoalsF]]/Table1[[#This Row],[Matches]]</f>
        <v>1.158273396427359</v>
      </c>
      <c r="AA426">
        <f>Table1[[#This Row],[xGoalsA]]/Table1[[#This Row],[Matches]]</f>
        <v>1.4075455577652491</v>
      </c>
      <c r="AB426">
        <v>81</v>
      </c>
      <c r="AC426">
        <v>78.762590957060411</v>
      </c>
      <c r="AD426">
        <v>106</v>
      </c>
      <c r="AE426">
        <v>95.713097928036944</v>
      </c>
      <c r="AF426">
        <f>Table1[[#This Row],[SHGoalsF]]/Table1[[#This Row],[xSHGoalsF]]</f>
        <v>1.1529205562211533</v>
      </c>
      <c r="AG426">
        <v>51</v>
      </c>
      <c r="AH426">
        <v>44.235485025229423</v>
      </c>
      <c r="AI426">
        <f>Table1[[#This Row],[SHGoalsA]]/Table1[[#This Row],[xSHGoalsA]]</f>
        <v>1.0389002987419718</v>
      </c>
      <c r="AJ426">
        <v>-56</v>
      </c>
      <c r="AK426">
        <v>-53.903151310873326</v>
      </c>
      <c r="AL426">
        <f>Table1[[#This Row],[HTGoalsF]]/Table1[[#This Row],[xHTGoalsF]]</f>
        <v>0.86888255445535612</v>
      </c>
      <c r="AM426">
        <v>30</v>
      </c>
      <c r="AN426">
        <v>34.527105931831002</v>
      </c>
      <c r="AO426">
        <f>Table1[[#This Row],[HTGoalsA]]/Table1[[#This Row],[xHTGoalsA]]</f>
        <v>1.1958876785428432</v>
      </c>
      <c r="AP426">
        <v>50</v>
      </c>
      <c r="AQ426">
        <v>41.809946617163618</v>
      </c>
      <c r="AR426">
        <v>1.1138588643334091</v>
      </c>
      <c r="AS426">
        <v>808</v>
      </c>
      <c r="AT426">
        <v>725.40608677882108</v>
      </c>
      <c r="AU426">
        <v>1.168758702878917</v>
      </c>
      <c r="AV426">
        <v>946</v>
      </c>
      <c r="AW426">
        <v>809.40573761700136</v>
      </c>
      <c r="AX426">
        <v>0.95541842157385981</v>
      </c>
      <c r="AY426">
        <v>292</v>
      </c>
      <c r="AZ426">
        <v>305.62525633427572</v>
      </c>
      <c r="BA426">
        <v>0.9525932349827394</v>
      </c>
      <c r="BB426">
        <v>331</v>
      </c>
      <c r="BC426">
        <v>347.47254950429868</v>
      </c>
      <c r="BD426">
        <v>0.93085412486909502</v>
      </c>
      <c r="BE426">
        <v>837</v>
      </c>
      <c r="BF426">
        <v>899.17418598505583</v>
      </c>
      <c r="BG426">
        <v>1.1085647707368109</v>
      </c>
      <c r="BH426">
        <v>980</v>
      </c>
      <c r="BI426">
        <v>884.02592782074419</v>
      </c>
      <c r="BJ426">
        <v>1.1280577922845021</v>
      </c>
      <c r="BK426">
        <v>138</v>
      </c>
      <c r="BL426">
        <v>122.3341578276122</v>
      </c>
      <c r="BM426">
        <v>1.346573997343455</v>
      </c>
      <c r="BN426">
        <v>155</v>
      </c>
      <c r="BO426">
        <v>115.10693085250919</v>
      </c>
      <c r="BP426">
        <v>1.318337413692513</v>
      </c>
      <c r="BQ426">
        <v>10</v>
      </c>
      <c r="BR426">
        <v>7.5853115417479771</v>
      </c>
      <c r="BS426">
        <v>0.87150934149098713</v>
      </c>
      <c r="BT426">
        <v>6</v>
      </c>
      <c r="BU426">
        <v>6.8846077882942014</v>
      </c>
    </row>
    <row r="427" spans="1:73" hidden="1" x14ac:dyDescent="0.45">
      <c r="A427" s="1">
        <v>179</v>
      </c>
      <c r="B427" s="21" t="s">
        <v>249</v>
      </c>
      <c r="C427" s="24" t="s">
        <v>234</v>
      </c>
      <c r="D427">
        <v>0.99372195505910421</v>
      </c>
      <c r="E427">
        <v>119</v>
      </c>
      <c r="F427">
        <v>119.75180722752791</v>
      </c>
      <c r="G427">
        <v>101</v>
      </c>
      <c r="H427">
        <f>(Table1[[#This Row],[xWins]]*3+Table1[[#This Row],[xDraws]])/Table1[[#This Row],[Matches]]</f>
        <v>1.185661457698296</v>
      </c>
      <c r="I427">
        <f>Table1[[#This Row],[Wins]]*3+Table1[[#This Row],[Draws]]</f>
        <v>119</v>
      </c>
      <c r="J427">
        <f>Table1[[#This Row],[xWins]]*3+Table1[[#This Row],[xDraws]]</f>
        <v>119.75180722752789</v>
      </c>
      <c r="K427">
        <v>1.037726509155654</v>
      </c>
      <c r="L427">
        <v>0.84428816485831715</v>
      </c>
      <c r="M427">
        <v>1.0717245823919299</v>
      </c>
      <c r="N427">
        <v>32</v>
      </c>
      <c r="O427">
        <v>23</v>
      </c>
      <c r="P427">
        <v>46</v>
      </c>
      <c r="Q427">
        <v>30.836641174404221</v>
      </c>
      <c r="R427">
        <v>27.241883704315232</v>
      </c>
      <c r="S427">
        <v>42.921475121280551</v>
      </c>
      <c r="T427">
        <v>-44</v>
      </c>
      <c r="U427">
        <v>-29.54543161884482</v>
      </c>
      <c r="V427">
        <v>-10.35547014457882</v>
      </c>
      <c r="W427">
        <v>-4.0990982365763671</v>
      </c>
      <c r="X427">
        <v>0.91250535246128506</v>
      </c>
      <c r="Y427">
        <v>1.0277151673025839</v>
      </c>
      <c r="Z427">
        <f>Table1[[#This Row],[xGoalsF]]/Table1[[#This Row],[Matches]]</f>
        <v>1.1718363380651367</v>
      </c>
      <c r="AA427">
        <f>Table1[[#This Row],[xGoalsA]]/Table1[[#This Row],[Matches]]</f>
        <v>1.4643653639942931</v>
      </c>
      <c r="AB427">
        <v>108</v>
      </c>
      <c r="AC427">
        <v>118.3554701445788</v>
      </c>
      <c r="AD427">
        <v>152</v>
      </c>
      <c r="AE427">
        <v>147.9009017634236</v>
      </c>
      <c r="AF427">
        <f>Table1[[#This Row],[SHGoalsF]]/Table1[[#This Row],[xSHGoalsF]]</f>
        <v>0.84361860363366625</v>
      </c>
      <c r="AG427">
        <v>56</v>
      </c>
      <c r="AH427">
        <v>66.380707773387954</v>
      </c>
      <c r="AI427">
        <f>Table1[[#This Row],[SHGoalsA]]/Table1[[#This Row],[xSHGoalsA]]</f>
        <v>1.0479407924685555</v>
      </c>
      <c r="AJ427">
        <v>-87</v>
      </c>
      <c r="AK427">
        <v>-83.019957449180524</v>
      </c>
      <c r="AL427">
        <f>Table1[[#This Row],[HTGoalsF]]/Table1[[#This Row],[xHTGoalsF]]</f>
        <v>1.0004855746838994</v>
      </c>
      <c r="AM427">
        <v>52</v>
      </c>
      <c r="AN427">
        <v>51.974762371190863</v>
      </c>
      <c r="AO427">
        <f>Table1[[#This Row],[HTGoalsA]]/Table1[[#This Row],[xHTGoalsA]]</f>
        <v>1.0018349869443985</v>
      </c>
      <c r="AP427">
        <v>65</v>
      </c>
      <c r="AQ427">
        <v>64.880944314243109</v>
      </c>
      <c r="AR427">
        <v>0.94069805634309078</v>
      </c>
      <c r="AS427">
        <v>1015</v>
      </c>
      <c r="AT427">
        <v>1078.985964896912</v>
      </c>
      <c r="AU427">
        <v>0.83192320445885437</v>
      </c>
      <c r="AV427">
        <v>1015</v>
      </c>
      <c r="AW427">
        <v>1220.064537880311</v>
      </c>
      <c r="AX427">
        <v>0.78931593458666716</v>
      </c>
      <c r="AY427">
        <v>358</v>
      </c>
      <c r="AZ427">
        <v>453.55729475735228</v>
      </c>
      <c r="BA427">
        <v>0.78318619132331879</v>
      </c>
      <c r="BB427">
        <v>411</v>
      </c>
      <c r="BC427">
        <v>524.77942608455533</v>
      </c>
      <c r="BD427">
        <v>1.3128863679577001</v>
      </c>
      <c r="BE427">
        <v>1745</v>
      </c>
      <c r="BF427">
        <v>1329.1325453508121</v>
      </c>
      <c r="BG427">
        <v>1.1950553452838459</v>
      </c>
      <c r="BH427">
        <v>1556</v>
      </c>
      <c r="BI427">
        <v>1302.0317478521661</v>
      </c>
      <c r="BJ427">
        <v>1.5057008266588789</v>
      </c>
      <c r="BK427">
        <v>273</v>
      </c>
      <c r="BL427">
        <v>181.31091858784569</v>
      </c>
      <c r="BM427">
        <v>1.3318795000199819</v>
      </c>
      <c r="BN427">
        <v>228</v>
      </c>
      <c r="BO427">
        <v>171.1866576492688</v>
      </c>
      <c r="BP427">
        <v>1.5593383604068201</v>
      </c>
      <c r="BQ427">
        <v>17</v>
      </c>
      <c r="BR427">
        <v>10.902059765633441</v>
      </c>
      <c r="BS427">
        <v>0.88983025320548714</v>
      </c>
      <c r="BT427">
        <v>9</v>
      </c>
      <c r="BU427">
        <v>10.114288615810461</v>
      </c>
    </row>
    <row r="428" spans="1:73" hidden="1" x14ac:dyDescent="0.45">
      <c r="A428" s="1">
        <v>468</v>
      </c>
      <c r="B428" s="21" t="s">
        <v>476</v>
      </c>
      <c r="C428" s="26" t="s">
        <v>475</v>
      </c>
      <c r="D428">
        <v>1.111069043776117</v>
      </c>
      <c r="E428">
        <v>224</v>
      </c>
      <c r="F428">
        <v>201.60763298625079</v>
      </c>
      <c r="G428">
        <v>188</v>
      </c>
      <c r="H428">
        <f>(Table1[[#This Row],[xWins]]*3+Table1[[#This Row],[xDraws]])/Table1[[#This Row],[Matches]]</f>
        <v>1.0723810265226108</v>
      </c>
      <c r="I428">
        <f>Table1[[#This Row],[Wins]]*3+Table1[[#This Row],[Draws]]</f>
        <v>224</v>
      </c>
      <c r="J428">
        <f>Table1[[#This Row],[xWins]]*3+Table1[[#This Row],[xDraws]]</f>
        <v>201.60763298625085</v>
      </c>
      <c r="K428">
        <v>1.181847044993134</v>
      </c>
      <c r="L428">
        <v>0.90659977816277659</v>
      </c>
      <c r="M428">
        <v>0.95087807458490103</v>
      </c>
      <c r="N428">
        <v>59</v>
      </c>
      <c r="O428">
        <v>47</v>
      </c>
      <c r="P428">
        <v>82</v>
      </c>
      <c r="Q428">
        <v>49.921857697196998</v>
      </c>
      <c r="R428">
        <v>51.842059894659847</v>
      </c>
      <c r="S428">
        <v>86.236082408143133</v>
      </c>
      <c r="T428">
        <v>-71</v>
      </c>
      <c r="U428">
        <v>-81.132486685053834</v>
      </c>
      <c r="V428">
        <v>-12.47711175495164</v>
      </c>
      <c r="W428">
        <v>22.60959844000547</v>
      </c>
      <c r="X428">
        <v>0.93957145347054472</v>
      </c>
      <c r="Y428">
        <v>0.92138788634788293</v>
      </c>
      <c r="Z428">
        <f>Table1[[#This Row],[xGoalsF]]/Table1[[#This Row],[Matches]]</f>
        <v>1.0982825093348489</v>
      </c>
      <c r="AA428">
        <f>Table1[[#This Row],[xGoalsA]]/Table1[[#This Row],[Matches]]</f>
        <v>1.5298382895744975</v>
      </c>
      <c r="AB428">
        <v>194</v>
      </c>
      <c r="AC428">
        <v>206.47711175495161</v>
      </c>
      <c r="AD428">
        <v>265</v>
      </c>
      <c r="AE428">
        <v>287.60959844000553</v>
      </c>
      <c r="AF428">
        <f>Table1[[#This Row],[SHGoalsF]]/Table1[[#This Row],[xSHGoalsF]]</f>
        <v>0.95923608728261567</v>
      </c>
      <c r="AG428">
        <v>111</v>
      </c>
      <c r="AH428">
        <v>115.7170809893608</v>
      </c>
      <c r="AI428">
        <f>Table1[[#This Row],[SHGoalsA]]/Table1[[#This Row],[xSHGoalsA]]</f>
        <v>0.96437716990062605</v>
      </c>
      <c r="AJ428">
        <v>-156</v>
      </c>
      <c r="AK428">
        <v>-161.76243576574399</v>
      </c>
      <c r="AL428">
        <f>Table1[[#This Row],[HTGoalsF]]/Table1[[#This Row],[xHTGoalsF]]</f>
        <v>0.91449946964393491</v>
      </c>
      <c r="AM428">
        <v>83</v>
      </c>
      <c r="AN428">
        <v>90.760030765590798</v>
      </c>
      <c r="AO428">
        <f>Table1[[#This Row],[HTGoalsA]]/Table1[[#This Row],[xHTGoalsA]]</f>
        <v>0.86612997610547549</v>
      </c>
      <c r="AP428">
        <v>109</v>
      </c>
      <c r="AQ428">
        <v>125.8471626742615</v>
      </c>
      <c r="AR428">
        <v>0.9343746993338331</v>
      </c>
      <c r="AS428">
        <v>1819</v>
      </c>
      <c r="AT428">
        <v>1946.7564792763169</v>
      </c>
      <c r="AU428">
        <v>0.99385621023642279</v>
      </c>
      <c r="AV428">
        <v>2323</v>
      </c>
      <c r="AW428">
        <v>2337.3602499776048</v>
      </c>
      <c r="AX428">
        <v>0.76314168658771464</v>
      </c>
      <c r="AY428">
        <v>622</v>
      </c>
      <c r="AZ428">
        <v>815.05179304407977</v>
      </c>
      <c r="BA428">
        <v>0.81719341858824923</v>
      </c>
      <c r="BB428">
        <v>826</v>
      </c>
      <c r="BC428">
        <v>1010.776618131561</v>
      </c>
      <c r="BD428">
        <v>1.0433612814774209</v>
      </c>
      <c r="BE428">
        <v>2587</v>
      </c>
      <c r="BF428">
        <v>2479.486296766499</v>
      </c>
      <c r="BG428">
        <v>1.0849868084926759</v>
      </c>
      <c r="BH428">
        <v>2617</v>
      </c>
      <c r="BI428">
        <v>2412.0108922205991</v>
      </c>
      <c r="BJ428">
        <v>1.0695582124697991</v>
      </c>
      <c r="BK428">
        <v>366</v>
      </c>
      <c r="BL428">
        <v>342.19736311017721</v>
      </c>
      <c r="BM428">
        <v>1.0653289006498969</v>
      </c>
      <c r="BN428">
        <v>329</v>
      </c>
      <c r="BO428">
        <v>308.82481438295332</v>
      </c>
      <c r="BP428">
        <v>1.9958297015221591</v>
      </c>
      <c r="BQ428">
        <v>42</v>
      </c>
      <c r="BR428">
        <v>21.043879629593579</v>
      </c>
      <c r="BS428">
        <v>1.613143038507334</v>
      </c>
      <c r="BT428">
        <v>29</v>
      </c>
      <c r="BU428">
        <v>17.977327061358508</v>
      </c>
    </row>
    <row r="429" spans="1:73" hidden="1" x14ac:dyDescent="0.45">
      <c r="A429" s="1">
        <v>235</v>
      </c>
      <c r="B429" s="21" t="s">
        <v>307</v>
      </c>
      <c r="C429" s="23" t="s">
        <v>292</v>
      </c>
      <c r="D429">
        <v>1.1164076681428901</v>
      </c>
      <c r="E429">
        <v>332</v>
      </c>
      <c r="F429">
        <v>297.38240740702889</v>
      </c>
      <c r="G429">
        <v>269</v>
      </c>
      <c r="H429">
        <f>(Table1[[#This Row],[xWins]]*3+Table1[[#This Row],[xDraws]])/Table1[[#This Row],[Matches]]</f>
        <v>1.1055108082045686</v>
      </c>
      <c r="I429">
        <f>Table1[[#This Row],[Wins]]*3+Table1[[#This Row],[Draws]]</f>
        <v>332</v>
      </c>
      <c r="J429">
        <f>Table1[[#This Row],[xWins]]*3+Table1[[#This Row],[xDraws]]</f>
        <v>297.38240740702895</v>
      </c>
      <c r="K429">
        <v>1.1076677662051491</v>
      </c>
      <c r="L429">
        <v>1.1463626120588659</v>
      </c>
      <c r="M429">
        <v>0.85536213834872232</v>
      </c>
      <c r="N429">
        <v>85</v>
      </c>
      <c r="O429">
        <v>77</v>
      </c>
      <c r="P429">
        <v>107</v>
      </c>
      <c r="Q429">
        <v>76.737811276397935</v>
      </c>
      <c r="R429">
        <v>67.168973577835118</v>
      </c>
      <c r="S429">
        <v>125.09321514576691</v>
      </c>
      <c r="T429">
        <v>-79</v>
      </c>
      <c r="U429">
        <v>-109.4899639031328</v>
      </c>
      <c r="V429">
        <v>40.21520869403588</v>
      </c>
      <c r="W429">
        <v>-9.7252447909030479</v>
      </c>
      <c r="X429">
        <v>1.133700937867993</v>
      </c>
      <c r="Y429">
        <v>1.0237042242239509</v>
      </c>
      <c r="Z429">
        <f>Table1[[#This Row],[xGoalsF]]/Table1[[#This Row],[Matches]]</f>
        <v>1.1181590754868556</v>
      </c>
      <c r="AA429">
        <f>Table1[[#This Row],[xGoalsA]]/Table1[[#This Row],[Matches]]</f>
        <v>1.5251849636025911</v>
      </c>
      <c r="AB429">
        <v>341</v>
      </c>
      <c r="AC429">
        <v>300.78479130596412</v>
      </c>
      <c r="AD429">
        <v>420</v>
      </c>
      <c r="AE429">
        <v>410.27475520909701</v>
      </c>
      <c r="AF429">
        <f>Table1[[#This Row],[SHGoalsF]]/Table1[[#This Row],[xSHGoalsF]]</f>
        <v>1.2219353087684224</v>
      </c>
      <c r="AG429">
        <v>206</v>
      </c>
      <c r="AH429">
        <v>168.58502943795409</v>
      </c>
      <c r="AI429">
        <f>Table1[[#This Row],[SHGoalsA]]/Table1[[#This Row],[xSHGoalsA]]</f>
        <v>1.0223450003129535</v>
      </c>
      <c r="AJ429">
        <v>-235</v>
      </c>
      <c r="AK429">
        <v>-229.86369564879109</v>
      </c>
      <c r="AL429">
        <f>Table1[[#This Row],[HTGoalsF]]/Table1[[#This Row],[xHTGoalsF]]</f>
        <v>1.0211818697130912</v>
      </c>
      <c r="AM429">
        <v>135</v>
      </c>
      <c r="AN429">
        <v>132.19976186801011</v>
      </c>
      <c r="AO429">
        <f>Table1[[#This Row],[HTGoalsA]]/Table1[[#This Row],[xHTGoalsA]]</f>
        <v>1.0254360262107998</v>
      </c>
      <c r="AP429">
        <v>185</v>
      </c>
      <c r="AQ429">
        <v>180.41105956030589</v>
      </c>
      <c r="AR429">
        <v>1.1359200153983651</v>
      </c>
      <c r="AS429">
        <v>3188</v>
      </c>
      <c r="AT429">
        <v>2806.5356334811768</v>
      </c>
      <c r="AU429">
        <v>1.2023645125885121</v>
      </c>
      <c r="AV429">
        <v>4014</v>
      </c>
      <c r="AW429">
        <v>3338.421882860177</v>
      </c>
      <c r="AX429">
        <v>0.9917774077810374</v>
      </c>
      <c r="AY429">
        <v>1165</v>
      </c>
      <c r="AZ429">
        <v>1174.65873981393</v>
      </c>
      <c r="BA429">
        <v>0.9722148992601769</v>
      </c>
      <c r="BB429">
        <v>1403</v>
      </c>
      <c r="BC429">
        <v>1443.0965839626981</v>
      </c>
      <c r="BD429">
        <v>0.99058328553268216</v>
      </c>
      <c r="BE429">
        <v>3510</v>
      </c>
      <c r="BF429">
        <v>3543.366874106413</v>
      </c>
      <c r="BG429">
        <v>1.0770013134277041</v>
      </c>
      <c r="BH429">
        <v>3716</v>
      </c>
      <c r="BI429">
        <v>3450.3207690372451</v>
      </c>
      <c r="BJ429">
        <v>0.9152976823471588</v>
      </c>
      <c r="BK429">
        <v>446</v>
      </c>
      <c r="BL429">
        <v>487.27316653560462</v>
      </c>
      <c r="BM429">
        <v>1.076248114875112</v>
      </c>
      <c r="BN429">
        <v>479</v>
      </c>
      <c r="BO429">
        <v>445.06465877116358</v>
      </c>
      <c r="BP429">
        <v>0.773731843111791</v>
      </c>
      <c r="BQ429">
        <v>23</v>
      </c>
      <c r="BR429">
        <v>29.726061043964162</v>
      </c>
      <c r="BS429">
        <v>0.77754529819138885</v>
      </c>
      <c r="BT429">
        <v>20</v>
      </c>
      <c r="BU429">
        <v>25.721974072148662</v>
      </c>
    </row>
    <row r="430" spans="1:73" hidden="1" x14ac:dyDescent="0.45">
      <c r="A430" s="1">
        <v>157</v>
      </c>
      <c r="B430" s="21" t="s">
        <v>226</v>
      </c>
      <c r="C430" t="s">
        <v>193</v>
      </c>
      <c r="D430">
        <v>1.072024692360577</v>
      </c>
      <c r="E430">
        <v>175</v>
      </c>
      <c r="F430">
        <v>163.24250854208731</v>
      </c>
      <c r="G430">
        <v>138</v>
      </c>
      <c r="H430">
        <f>(Table1[[#This Row],[xWins]]*3+Table1[[#This Row],[xDraws]])/Table1[[#This Row],[Matches]]</f>
        <v>1.1829167285658502</v>
      </c>
      <c r="I430">
        <f>Table1[[#This Row],[Wins]]*3+Table1[[#This Row],[Draws]]</f>
        <v>175</v>
      </c>
      <c r="J430">
        <f>Table1[[#This Row],[xWins]]*3+Table1[[#This Row],[xDraws]]</f>
        <v>163.24250854208734</v>
      </c>
      <c r="K430">
        <v>1.147085101753258</v>
      </c>
      <c r="L430">
        <v>0.79791179130341727</v>
      </c>
      <c r="M430">
        <v>1.013433279600958</v>
      </c>
      <c r="N430">
        <v>49</v>
      </c>
      <c r="O430">
        <v>28</v>
      </c>
      <c r="P430">
        <v>61</v>
      </c>
      <c r="Q430">
        <v>42.716970105449121</v>
      </c>
      <c r="R430">
        <v>35.091598225739972</v>
      </c>
      <c r="S430">
        <v>60.191431668810907</v>
      </c>
      <c r="T430">
        <v>-51</v>
      </c>
      <c r="U430">
        <v>-36.39063006370651</v>
      </c>
      <c r="V430">
        <v>26.20927155261484</v>
      </c>
      <c r="W430">
        <v>-40.818641488908327</v>
      </c>
      <c r="X430">
        <v>1.1630023808318719</v>
      </c>
      <c r="Y430">
        <v>1.2070106514993519</v>
      </c>
      <c r="Z430">
        <f>Table1[[#This Row],[xGoalsF]]/Table1[[#This Row],[Matches]]</f>
        <v>1.1651502061404724</v>
      </c>
      <c r="AA430">
        <f>Table1[[#This Row],[xGoalsA]]/Table1[[#This Row],[Matches]]</f>
        <v>1.4288504239934181</v>
      </c>
      <c r="AB430">
        <v>187</v>
      </c>
      <c r="AC430">
        <v>160.79072844738519</v>
      </c>
      <c r="AD430">
        <v>238</v>
      </c>
      <c r="AE430">
        <v>197.1813585110917</v>
      </c>
      <c r="AF430">
        <f>Table1[[#This Row],[SHGoalsF]]/Table1[[#This Row],[xSHGoalsF]]</f>
        <v>1.1302903505746358</v>
      </c>
      <c r="AG430">
        <v>102</v>
      </c>
      <c r="AH430">
        <v>90.24229920050503</v>
      </c>
      <c r="AI430">
        <f>Table1[[#This Row],[SHGoalsA]]/Table1[[#This Row],[xSHGoalsA]]</f>
        <v>1.1913352604190188</v>
      </c>
      <c r="AJ430">
        <v>-132</v>
      </c>
      <c r="AK430">
        <v>-110.8000446100896</v>
      </c>
      <c r="AL430">
        <f>Table1[[#This Row],[HTGoalsF]]/Table1[[#This Row],[xHTGoalsF]]</f>
        <v>1.2048461022788677</v>
      </c>
      <c r="AM430">
        <v>85</v>
      </c>
      <c r="AN430">
        <v>70.548429246880133</v>
      </c>
      <c r="AO430">
        <f>Table1[[#This Row],[HTGoalsA]]/Table1[[#This Row],[xHTGoalsA]]</f>
        <v>1.227117245767783</v>
      </c>
      <c r="AP430">
        <v>106</v>
      </c>
      <c r="AQ430">
        <v>86.381313901002102</v>
      </c>
      <c r="AR430">
        <v>0.86078902169462457</v>
      </c>
      <c r="AS430">
        <v>1267</v>
      </c>
      <c r="AT430">
        <v>1471.9053892040499</v>
      </c>
      <c r="AU430">
        <v>0.94868089939385358</v>
      </c>
      <c r="AV430">
        <v>1566</v>
      </c>
      <c r="AW430">
        <v>1650.713112281036</v>
      </c>
      <c r="AX430">
        <v>1.001118731612763</v>
      </c>
      <c r="AY430">
        <v>622</v>
      </c>
      <c r="AZ430">
        <v>621.30492653751708</v>
      </c>
      <c r="BA430">
        <v>1.132969492257881</v>
      </c>
      <c r="BB430">
        <v>807</v>
      </c>
      <c r="BC430">
        <v>712.28749363033558</v>
      </c>
      <c r="BD430">
        <v>0.84459227599149955</v>
      </c>
      <c r="BE430">
        <v>1537</v>
      </c>
      <c r="BF430">
        <v>1819.8129957980691</v>
      </c>
      <c r="BG430">
        <v>0.77907615989518386</v>
      </c>
      <c r="BH430">
        <v>1393</v>
      </c>
      <c r="BI430">
        <v>1788.015179655109</v>
      </c>
      <c r="BJ430">
        <v>0.83186541527905244</v>
      </c>
      <c r="BK430">
        <v>206</v>
      </c>
      <c r="BL430">
        <v>247.63621159908001</v>
      </c>
      <c r="BM430">
        <v>0.85790947111486848</v>
      </c>
      <c r="BN430">
        <v>199</v>
      </c>
      <c r="BO430">
        <v>231.95920630342971</v>
      </c>
      <c r="BP430">
        <v>0.78390039668216527</v>
      </c>
      <c r="BQ430">
        <v>12</v>
      </c>
      <c r="BR430">
        <v>15.30806726312378</v>
      </c>
      <c r="BS430">
        <v>0.57970800500375752</v>
      </c>
      <c r="BT430">
        <v>8</v>
      </c>
      <c r="BU430">
        <v>13.800050941073589</v>
      </c>
    </row>
    <row r="431" spans="1:73" hidden="1" x14ac:dyDescent="0.45">
      <c r="A431" s="1">
        <v>513</v>
      </c>
      <c r="B431" s="21" t="s">
        <v>510</v>
      </c>
      <c r="C431" s="24" t="s">
        <v>495</v>
      </c>
      <c r="D431">
        <v>0.97101610765858215</v>
      </c>
      <c r="E431">
        <v>124</v>
      </c>
      <c r="F431">
        <v>127.70128015589979</v>
      </c>
      <c r="G431">
        <v>108</v>
      </c>
      <c r="H431">
        <f>(Table1[[#This Row],[xWins]]*3+Table1[[#This Row],[xDraws]])/Table1[[#This Row],[Matches]]</f>
        <v>1.1824192607027764</v>
      </c>
      <c r="I431">
        <f>Table1[[#This Row],[Wins]]*3+Table1[[#This Row],[Draws]]</f>
        <v>124</v>
      </c>
      <c r="J431">
        <f>Table1[[#This Row],[xWins]]*3+Table1[[#This Row],[xDraws]]</f>
        <v>127.70128015589984</v>
      </c>
      <c r="K431">
        <v>0.93339941245507174</v>
      </c>
      <c r="L431">
        <v>1.1045598780250361</v>
      </c>
      <c r="M431">
        <v>0.98453449288490114</v>
      </c>
      <c r="N431">
        <v>31</v>
      </c>
      <c r="O431">
        <v>31</v>
      </c>
      <c r="P431">
        <v>46</v>
      </c>
      <c r="Q431">
        <v>33.211934340586652</v>
      </c>
      <c r="R431">
        <v>28.06547713413989</v>
      </c>
      <c r="S431">
        <v>46.722588525273451</v>
      </c>
      <c r="T431">
        <v>-37</v>
      </c>
      <c r="U431">
        <v>-29.846027351612889</v>
      </c>
      <c r="V431">
        <v>13.500515513419289</v>
      </c>
      <c r="W431">
        <v>-20.654488161806398</v>
      </c>
      <c r="X431">
        <v>1.1075742706725049</v>
      </c>
      <c r="Y431">
        <v>1.1329583836533359</v>
      </c>
      <c r="Z431">
        <f>Table1[[#This Row],[xGoalsF]]/Table1[[#This Row],[Matches]]</f>
        <v>1.1620322637646361</v>
      </c>
      <c r="AA431">
        <f>Table1[[#This Row],[xGoalsA]]/Table1[[#This Row],[Matches]]</f>
        <v>1.4383843688721629</v>
      </c>
      <c r="AB431">
        <v>139</v>
      </c>
      <c r="AC431">
        <v>125.4994844865807</v>
      </c>
      <c r="AD431">
        <v>176</v>
      </c>
      <c r="AE431">
        <v>155.3455118381936</v>
      </c>
      <c r="AF431">
        <f>Table1[[#This Row],[SHGoalsF]]/Table1[[#This Row],[xSHGoalsF]]</f>
        <v>1.1341703402539891</v>
      </c>
      <c r="AG431">
        <v>80</v>
      </c>
      <c r="AH431">
        <v>70.536141848044267</v>
      </c>
      <c r="AI431">
        <f>Table1[[#This Row],[SHGoalsA]]/Table1[[#This Row],[xSHGoalsA]]</f>
        <v>1.2380472449212123</v>
      </c>
      <c r="AJ431">
        <v>-108</v>
      </c>
      <c r="AK431">
        <v>-87.234150750743751</v>
      </c>
      <c r="AL431">
        <f>Table1[[#This Row],[HTGoalsF]]/Table1[[#This Row],[xHTGoalsF]]</f>
        <v>1.0734427195960481</v>
      </c>
      <c r="AM431">
        <v>59</v>
      </c>
      <c r="AN431">
        <v>54.963342638536453</v>
      </c>
      <c r="AO431">
        <f>Table1[[#This Row],[HTGoalsA]]/Table1[[#This Row],[xHTGoalsA]]</f>
        <v>0.99836501450460124</v>
      </c>
      <c r="AP431">
        <v>68</v>
      </c>
      <c r="AQ431">
        <v>68.111361087449851</v>
      </c>
      <c r="AR431">
        <v>1.0618082193540801</v>
      </c>
      <c r="AS431">
        <v>1224</v>
      </c>
      <c r="AT431">
        <v>1152.7505416605129</v>
      </c>
      <c r="AU431">
        <v>1.18488902540106</v>
      </c>
      <c r="AV431">
        <v>1539</v>
      </c>
      <c r="AW431">
        <v>1298.8558143485891</v>
      </c>
      <c r="AX431">
        <v>0.90505255885942737</v>
      </c>
      <c r="AY431">
        <v>439</v>
      </c>
      <c r="AZ431">
        <v>485.05470284868329</v>
      </c>
      <c r="BA431">
        <v>0.9607807552572013</v>
      </c>
      <c r="BB431">
        <v>538</v>
      </c>
      <c r="BC431">
        <v>559.96125760863856</v>
      </c>
      <c r="BD431">
        <v>1.058080540386132</v>
      </c>
      <c r="BE431">
        <v>1509</v>
      </c>
      <c r="BF431">
        <v>1426.1674252598109</v>
      </c>
      <c r="BG431">
        <v>1.0369152462491089</v>
      </c>
      <c r="BH431">
        <v>1452</v>
      </c>
      <c r="BI431">
        <v>1400.307310797484</v>
      </c>
      <c r="BJ431">
        <v>1.2661802589694451</v>
      </c>
      <c r="BK431">
        <v>246</v>
      </c>
      <c r="BL431">
        <v>194.28513298747961</v>
      </c>
      <c r="BM431">
        <v>1.1887127434329221</v>
      </c>
      <c r="BN431">
        <v>216</v>
      </c>
      <c r="BO431">
        <v>181.7091649713509</v>
      </c>
      <c r="BP431">
        <v>1.5907198818123669</v>
      </c>
      <c r="BQ431">
        <v>19</v>
      </c>
      <c r="BR431">
        <v>11.94427769291007</v>
      </c>
      <c r="BS431">
        <v>1.399659181183762</v>
      </c>
      <c r="BT431">
        <v>15</v>
      </c>
      <c r="BU431">
        <v>10.71689465667902</v>
      </c>
    </row>
    <row r="432" spans="1:73" hidden="1" x14ac:dyDescent="0.45">
      <c r="A432" s="1">
        <v>292</v>
      </c>
      <c r="B432" s="21" t="s">
        <v>358</v>
      </c>
      <c r="C432" s="24" t="s">
        <v>357</v>
      </c>
      <c r="D432">
        <v>0.96759689204941468</v>
      </c>
      <c r="E432">
        <v>48</v>
      </c>
      <c r="F432">
        <v>49.607435073849601</v>
      </c>
      <c r="G432">
        <v>42</v>
      </c>
      <c r="H432">
        <f>(Table1[[#This Row],[xWins]]*3+Table1[[#This Row],[xDraws]])/Table1[[#This Row],[Matches]]</f>
        <v>1.1811294065202287</v>
      </c>
      <c r="I432">
        <f>Table1[[#This Row],[Wins]]*3+Table1[[#This Row],[Draws]]</f>
        <v>48</v>
      </c>
      <c r="J432">
        <f>Table1[[#This Row],[xWins]]*3+Table1[[#This Row],[xDraws]]</f>
        <v>49.607435073849608</v>
      </c>
      <c r="K432">
        <v>0.87774511679455169</v>
      </c>
      <c r="L432">
        <v>1.248844875349256</v>
      </c>
      <c r="M432">
        <v>0.91654887389408668</v>
      </c>
      <c r="N432">
        <v>11</v>
      </c>
      <c r="O432">
        <v>15</v>
      </c>
      <c r="P432">
        <v>16</v>
      </c>
      <c r="Q432">
        <v>12.532111873400151</v>
      </c>
      <c r="R432">
        <v>12.011099453649161</v>
      </c>
      <c r="S432">
        <v>17.45678867295069</v>
      </c>
      <c r="T432">
        <v>-13</v>
      </c>
      <c r="U432">
        <v>-10.292661286968571</v>
      </c>
      <c r="V432">
        <v>5.2173901115132537</v>
      </c>
      <c r="W432">
        <v>-7.9247288245446867</v>
      </c>
      <c r="X432">
        <v>1.1069518445905171</v>
      </c>
      <c r="Y432">
        <v>1.1341462961889419</v>
      </c>
      <c r="Z432">
        <f>Table1[[#This Row],[xGoalsF]]/Table1[[#This Row],[Matches]]</f>
        <v>1.161490711630637</v>
      </c>
      <c r="AA432">
        <f>Table1[[#This Row],[xGoalsA]]/Table1[[#This Row],[Matches]]</f>
        <v>1.4065540756060788</v>
      </c>
      <c r="AB432">
        <v>54</v>
      </c>
      <c r="AC432">
        <v>48.782609888486753</v>
      </c>
      <c r="AD432">
        <v>67</v>
      </c>
      <c r="AE432">
        <v>59.075271175455313</v>
      </c>
      <c r="AF432">
        <f>Table1[[#This Row],[SHGoalsF]]/Table1[[#This Row],[xSHGoalsF]]</f>
        <v>1.2427015952064893</v>
      </c>
      <c r="AG432">
        <v>34</v>
      </c>
      <c r="AH432">
        <v>27.35974600109088</v>
      </c>
      <c r="AI432">
        <f>Table1[[#This Row],[SHGoalsA]]/Table1[[#This Row],[xSHGoalsA]]</f>
        <v>1.1730338455758158</v>
      </c>
      <c r="AJ432">
        <v>-39</v>
      </c>
      <c r="AK432">
        <v>-33.247122533668907</v>
      </c>
      <c r="AL432">
        <f>Table1[[#This Row],[HTGoalsF]]/Table1[[#This Row],[xHTGoalsF]]</f>
        <v>0.93358199469152159</v>
      </c>
      <c r="AM432">
        <v>20</v>
      </c>
      <c r="AN432">
        <v>21.42286388739587</v>
      </c>
      <c r="AO432">
        <f>Table1[[#This Row],[HTGoalsA]]/Table1[[#This Row],[xHTGoalsA]]</f>
        <v>1.0840885418593202</v>
      </c>
      <c r="AP432">
        <v>28</v>
      </c>
      <c r="AQ432">
        <v>25.828148641786399</v>
      </c>
      <c r="AR432">
        <v>1.028391738419683</v>
      </c>
      <c r="AS432">
        <v>461</v>
      </c>
      <c r="AT432">
        <v>448.27275713864952</v>
      </c>
      <c r="AU432">
        <v>1.0220685980060551</v>
      </c>
      <c r="AV432">
        <v>509</v>
      </c>
      <c r="AW432">
        <v>498.0096257658281</v>
      </c>
      <c r="AX432">
        <v>0.763029724200467</v>
      </c>
      <c r="AY432">
        <v>145</v>
      </c>
      <c r="AZ432">
        <v>190.03191540399919</v>
      </c>
      <c r="BA432">
        <v>0.81386882701475916</v>
      </c>
      <c r="BB432">
        <v>175</v>
      </c>
      <c r="BC432">
        <v>215.0223650190579</v>
      </c>
      <c r="BD432">
        <v>0.96987690677399907</v>
      </c>
      <c r="BE432">
        <v>537</v>
      </c>
      <c r="BF432">
        <v>553.67850935451941</v>
      </c>
      <c r="BG432">
        <v>1.312377354179094</v>
      </c>
      <c r="BH432">
        <v>715</v>
      </c>
      <c r="BI432">
        <v>544.81281448752225</v>
      </c>
      <c r="BJ432">
        <v>1.529061378474893</v>
      </c>
      <c r="BK432">
        <v>115</v>
      </c>
      <c r="BL432">
        <v>75.209538098923517</v>
      </c>
      <c r="BM432">
        <v>1.5972358912400959</v>
      </c>
      <c r="BN432">
        <v>112</v>
      </c>
      <c r="BO432">
        <v>70.121139034161729</v>
      </c>
      <c r="BP432">
        <v>1.0763023337654301</v>
      </c>
      <c r="BQ432">
        <v>5</v>
      </c>
      <c r="BR432">
        <v>4.6455348494019919</v>
      </c>
      <c r="BS432">
        <v>1.197403438465559</v>
      </c>
      <c r="BT432">
        <v>5</v>
      </c>
      <c r="BU432">
        <v>4.1757020561151634</v>
      </c>
    </row>
    <row r="433" spans="1:73" hidden="1" x14ac:dyDescent="0.45">
      <c r="A433" s="1">
        <v>640</v>
      </c>
      <c r="B433" s="21" t="s">
        <v>273</v>
      </c>
      <c r="C433" s="24" t="s">
        <v>535</v>
      </c>
      <c r="D433">
        <v>0.75849883356312142</v>
      </c>
      <c r="E433">
        <v>60</v>
      </c>
      <c r="F433">
        <v>79.103615384804499</v>
      </c>
      <c r="G433">
        <v>67</v>
      </c>
      <c r="H433">
        <f>(Table1[[#This Row],[xWins]]*3+Table1[[#This Row],[xDraws]])/Table1[[#This Row],[Matches]]</f>
        <v>1.1806509758926045</v>
      </c>
      <c r="I433">
        <f>Table1[[#This Row],[Wins]]*3+Table1[[#This Row],[Draws]]</f>
        <v>60</v>
      </c>
      <c r="J433">
        <f>Table1[[#This Row],[xWins]]*3+Table1[[#This Row],[xDraws]]</f>
        <v>79.103615384804499</v>
      </c>
      <c r="K433">
        <v>0.70503091726973277</v>
      </c>
      <c r="L433">
        <v>0.92157594615503302</v>
      </c>
      <c r="M433">
        <v>1.2676127999663751</v>
      </c>
      <c r="N433">
        <v>14</v>
      </c>
      <c r="O433">
        <v>18</v>
      </c>
      <c r="P433">
        <v>35</v>
      </c>
      <c r="Q433">
        <v>19.857285201357829</v>
      </c>
      <c r="R433">
        <v>19.531759780731011</v>
      </c>
      <c r="S433">
        <v>27.61095501791117</v>
      </c>
      <c r="T433">
        <v>-38</v>
      </c>
      <c r="U433">
        <v>-16.250233896368879</v>
      </c>
      <c r="V433">
        <v>-13.770421426811399</v>
      </c>
      <c r="W433">
        <v>-7.9793446768197214</v>
      </c>
      <c r="X433">
        <v>0.82293497740949573</v>
      </c>
      <c r="Y433">
        <v>1.0848679968182739</v>
      </c>
      <c r="Z433">
        <f>Table1[[#This Row],[xGoalsF]]/Table1[[#This Row],[Matches]]</f>
        <v>1.1607525586091254</v>
      </c>
      <c r="AA433">
        <f>Table1[[#This Row],[xGoalsA]]/Table1[[#This Row],[Matches]]</f>
        <v>1.4032933630325415</v>
      </c>
      <c r="AB433">
        <v>64</v>
      </c>
      <c r="AC433">
        <v>77.770421426811396</v>
      </c>
      <c r="AD433">
        <v>102</v>
      </c>
      <c r="AE433">
        <v>94.020655323180279</v>
      </c>
      <c r="AF433">
        <f>Table1[[#This Row],[SHGoalsF]]/Table1[[#This Row],[xSHGoalsF]]</f>
        <v>0.78223932087416037</v>
      </c>
      <c r="AG433">
        <v>34</v>
      </c>
      <c r="AH433">
        <v>43.464958987237637</v>
      </c>
      <c r="AI433">
        <f>Table1[[#This Row],[SHGoalsA]]/Table1[[#This Row],[xSHGoalsA]]</f>
        <v>1.0040137998153704</v>
      </c>
      <c r="AJ433">
        <v>-53</v>
      </c>
      <c r="AK433">
        <v>-52.788119057473367</v>
      </c>
      <c r="AL433">
        <f>Table1[[#This Row],[HTGoalsF]]/Table1[[#This Row],[xHTGoalsF]]</f>
        <v>0.87449630078132667</v>
      </c>
      <c r="AM433">
        <v>30</v>
      </c>
      <c r="AN433">
        <v>34.305462439573759</v>
      </c>
      <c r="AO433">
        <f>Table1[[#This Row],[HTGoalsA]]/Table1[[#This Row],[xHTGoalsA]]</f>
        <v>1.18838190511102</v>
      </c>
      <c r="AP433">
        <v>49</v>
      </c>
      <c r="AQ433">
        <v>41.232536265706912</v>
      </c>
      <c r="AR433">
        <v>1.13729279166908</v>
      </c>
      <c r="AS433">
        <v>815</v>
      </c>
      <c r="AT433">
        <v>716.61405573837624</v>
      </c>
      <c r="AU433">
        <v>1.1008075623467699</v>
      </c>
      <c r="AV433">
        <v>875</v>
      </c>
      <c r="AW433">
        <v>794.87099283240786</v>
      </c>
      <c r="AX433">
        <v>0.95444383648753572</v>
      </c>
      <c r="AY433">
        <v>289</v>
      </c>
      <c r="AZ433">
        <v>302.79413932154841</v>
      </c>
      <c r="BA433">
        <v>0.93873679593965131</v>
      </c>
      <c r="BB433">
        <v>321</v>
      </c>
      <c r="BC433">
        <v>341.94888427558362</v>
      </c>
      <c r="BD433">
        <v>1.2952077844019829</v>
      </c>
      <c r="BE433">
        <v>1145</v>
      </c>
      <c r="BF433">
        <v>884.02804074302549</v>
      </c>
      <c r="BG433">
        <v>1.192050258557344</v>
      </c>
      <c r="BH433">
        <v>1038</v>
      </c>
      <c r="BI433">
        <v>870.76865471781343</v>
      </c>
      <c r="BJ433">
        <v>1.412210539725689</v>
      </c>
      <c r="BK433">
        <v>170</v>
      </c>
      <c r="BL433">
        <v>120.3786512123194</v>
      </c>
      <c r="BM433">
        <v>1.6795515840901949</v>
      </c>
      <c r="BN433">
        <v>189</v>
      </c>
      <c r="BO433">
        <v>112.5300358681037</v>
      </c>
      <c r="BP433">
        <v>1.3485549033067641</v>
      </c>
      <c r="BQ433">
        <v>10</v>
      </c>
      <c r="BR433">
        <v>7.4153451042142979</v>
      </c>
      <c r="BS433">
        <v>2.0819850863461919</v>
      </c>
      <c r="BT433">
        <v>14</v>
      </c>
      <c r="BU433">
        <v>6.7243517217356672</v>
      </c>
    </row>
    <row r="434" spans="1:73" hidden="1" x14ac:dyDescent="0.45">
      <c r="A434" s="1">
        <v>516</v>
      </c>
      <c r="B434" s="21" t="s">
        <v>513</v>
      </c>
      <c r="C434" s="24" t="s">
        <v>495</v>
      </c>
      <c r="D434">
        <v>0.99800553804244008</v>
      </c>
      <c r="E434">
        <v>166</v>
      </c>
      <c r="F434">
        <v>166.3317423324167</v>
      </c>
      <c r="G434">
        <v>141</v>
      </c>
      <c r="H434">
        <f>(Table1[[#This Row],[xWins]]*3+Table1[[#This Row],[xDraws]])/Table1[[#This Row],[Matches]]</f>
        <v>1.179657747038416</v>
      </c>
      <c r="I434">
        <f>Table1[[#This Row],[Wins]]*3+Table1[[#This Row],[Draws]]</f>
        <v>166</v>
      </c>
      <c r="J434">
        <f>Table1[[#This Row],[xWins]]*3+Table1[[#This Row],[xDraws]]</f>
        <v>166.33174233241664</v>
      </c>
      <c r="K434">
        <v>0.97119013045237412</v>
      </c>
      <c r="L434">
        <v>1.093074909263134</v>
      </c>
      <c r="M434">
        <v>0.96468160580957718</v>
      </c>
      <c r="N434">
        <v>42</v>
      </c>
      <c r="O434">
        <v>40</v>
      </c>
      <c r="P434">
        <v>59</v>
      </c>
      <c r="Q434">
        <v>43.245908996662337</v>
      </c>
      <c r="R434">
        <v>36.594015342429628</v>
      </c>
      <c r="S434">
        <v>61.160075660908028</v>
      </c>
      <c r="T434">
        <v>-17</v>
      </c>
      <c r="U434">
        <v>-40.0001972696206</v>
      </c>
      <c r="V434">
        <v>13.762121947941489</v>
      </c>
      <c r="W434">
        <v>9.2380753216791049</v>
      </c>
      <c r="X434">
        <v>1.0837938367882429</v>
      </c>
      <c r="Y434">
        <v>0.95476810429627801</v>
      </c>
      <c r="Z434">
        <f>Table1[[#This Row],[xGoalsF]]/Table1[[#This Row],[Matches]]</f>
        <v>1.1648076457592802</v>
      </c>
      <c r="AA434">
        <f>Table1[[#This Row],[xGoalsA]]/Table1[[#This Row],[Matches]]</f>
        <v>1.4484969880970149</v>
      </c>
      <c r="AB434">
        <v>178</v>
      </c>
      <c r="AC434">
        <v>164.23787805205851</v>
      </c>
      <c r="AD434">
        <v>195</v>
      </c>
      <c r="AE434">
        <v>204.2380753216791</v>
      </c>
      <c r="AF434">
        <f>Table1[[#This Row],[SHGoalsF]]/Table1[[#This Row],[xSHGoalsF]]</f>
        <v>1.1839933513791223</v>
      </c>
      <c r="AG434">
        <v>109</v>
      </c>
      <c r="AH434">
        <v>92.061327771001558</v>
      </c>
      <c r="AI434">
        <f>Table1[[#This Row],[SHGoalsA]]/Table1[[#This Row],[xSHGoalsA]]</f>
        <v>0.83665534905928129</v>
      </c>
      <c r="AJ434">
        <v>-96</v>
      </c>
      <c r="AK434">
        <v>-114.7425879819456</v>
      </c>
      <c r="AL434">
        <f>Table1[[#This Row],[HTGoalsF]]/Table1[[#This Row],[xHTGoalsF]]</f>
        <v>0.95598916450443538</v>
      </c>
      <c r="AM434">
        <v>69</v>
      </c>
      <c r="AN434">
        <v>72.176550281056947</v>
      </c>
      <c r="AO434">
        <f>Table1[[#This Row],[HTGoalsA]]/Table1[[#This Row],[xHTGoalsA]]</f>
        <v>1.1062010269209044</v>
      </c>
      <c r="AP434">
        <v>99</v>
      </c>
      <c r="AQ434">
        <v>89.495487339733501</v>
      </c>
      <c r="AR434">
        <v>0.9370343143447738</v>
      </c>
      <c r="AS434">
        <v>1410</v>
      </c>
      <c r="AT434">
        <v>1504.7474552582951</v>
      </c>
      <c r="AU434">
        <v>0.95589721974566189</v>
      </c>
      <c r="AV434">
        <v>1625</v>
      </c>
      <c r="AW434">
        <v>1699.973560371237</v>
      </c>
      <c r="AX434">
        <v>0.84774363766317917</v>
      </c>
      <c r="AY434">
        <v>537</v>
      </c>
      <c r="AZ434">
        <v>633.44621668910463</v>
      </c>
      <c r="BA434">
        <v>0.83798216839468231</v>
      </c>
      <c r="BB434">
        <v>614</v>
      </c>
      <c r="BC434">
        <v>732.71248859177558</v>
      </c>
      <c r="BD434">
        <v>1.0348782421403131</v>
      </c>
      <c r="BE434">
        <v>1920</v>
      </c>
      <c r="BF434">
        <v>1855.2907209925461</v>
      </c>
      <c r="BG434">
        <v>1.120009699919523</v>
      </c>
      <c r="BH434">
        <v>2042</v>
      </c>
      <c r="BI434">
        <v>1823.1984956440331</v>
      </c>
      <c r="BJ434">
        <v>1.254312125387276</v>
      </c>
      <c r="BK434">
        <v>317</v>
      </c>
      <c r="BL434">
        <v>252.72816357581209</v>
      </c>
      <c r="BM434">
        <v>1.310435744748041</v>
      </c>
      <c r="BN434">
        <v>311</v>
      </c>
      <c r="BO434">
        <v>237.32563862549111</v>
      </c>
      <c r="BP434">
        <v>1.496879938242456</v>
      </c>
      <c r="BQ434">
        <v>23</v>
      </c>
      <c r="BR434">
        <v>15.365293777004711</v>
      </c>
      <c r="BS434">
        <v>1.7791510724302779</v>
      </c>
      <c r="BT434">
        <v>25</v>
      </c>
      <c r="BU434">
        <v>14.051645409656301</v>
      </c>
    </row>
    <row r="435" spans="1:73" hidden="1" x14ac:dyDescent="0.45">
      <c r="A435" s="1">
        <v>244</v>
      </c>
      <c r="B435" s="21" t="s">
        <v>316</v>
      </c>
      <c r="C435" s="23" t="s">
        <v>292</v>
      </c>
      <c r="D435">
        <v>1.0174479261650651</v>
      </c>
      <c r="E435">
        <v>337</v>
      </c>
      <c r="F435">
        <v>331.22088249784969</v>
      </c>
      <c r="G435">
        <v>270</v>
      </c>
      <c r="H435">
        <f>(Table1[[#This Row],[xWins]]*3+Table1[[#This Row],[xDraws]])/Table1[[#This Row],[Matches]]</f>
        <v>1.2267440092512953</v>
      </c>
      <c r="I435">
        <f>Table1[[#This Row],[Wins]]*3+Table1[[#This Row],[Draws]]</f>
        <v>337</v>
      </c>
      <c r="J435">
        <f>Table1[[#This Row],[xWins]]*3+Table1[[#This Row],[xDraws]]</f>
        <v>331.22088249784974</v>
      </c>
      <c r="K435">
        <v>1.0180281583627819</v>
      </c>
      <c r="L435">
        <v>1.0152408144083229</v>
      </c>
      <c r="M435">
        <v>0.97688106763381088</v>
      </c>
      <c r="N435">
        <v>89</v>
      </c>
      <c r="O435">
        <v>70</v>
      </c>
      <c r="P435">
        <v>111</v>
      </c>
      <c r="Q435">
        <v>87.42390794291191</v>
      </c>
      <c r="R435">
        <v>68.949158669114041</v>
      </c>
      <c r="S435">
        <v>113.62693338797401</v>
      </c>
      <c r="T435">
        <v>-58</v>
      </c>
      <c r="U435">
        <v>-61.313573056654768</v>
      </c>
      <c r="V435">
        <v>17.847262082399251</v>
      </c>
      <c r="W435">
        <v>-14.533689025744479</v>
      </c>
      <c r="X435">
        <v>1.0552285652828051</v>
      </c>
      <c r="Y435">
        <v>1.0378022432938669</v>
      </c>
      <c r="Z435">
        <f>Table1[[#This Row],[xGoalsF]]/Table1[[#This Row],[Matches]]</f>
        <v>1.19686199228741</v>
      </c>
      <c r="AA435">
        <f>Table1[[#This Row],[xGoalsA]]/Table1[[#This Row],[Matches]]</f>
        <v>1.4239492999046501</v>
      </c>
      <c r="AB435">
        <v>341</v>
      </c>
      <c r="AC435">
        <v>323.15273791760069</v>
      </c>
      <c r="AD435">
        <v>399</v>
      </c>
      <c r="AE435">
        <v>384.46631097425552</v>
      </c>
      <c r="AF435">
        <f>Table1[[#This Row],[SHGoalsF]]/Table1[[#This Row],[xSHGoalsF]]</f>
        <v>1.0707711036466117</v>
      </c>
      <c r="AG435">
        <v>194</v>
      </c>
      <c r="AH435">
        <v>181.1778440222329</v>
      </c>
      <c r="AI435">
        <f>Table1[[#This Row],[SHGoalsA]]/Table1[[#This Row],[xSHGoalsA]]</f>
        <v>1.0338719914087386</v>
      </c>
      <c r="AJ435">
        <v>-223</v>
      </c>
      <c r="AK435">
        <v>-215.6940142039669</v>
      </c>
      <c r="AL435">
        <f>Table1[[#This Row],[HTGoalsF]]/Table1[[#This Row],[xHTGoalsF]]</f>
        <v>1.0353943290025318</v>
      </c>
      <c r="AM435">
        <v>147</v>
      </c>
      <c r="AN435">
        <v>141.97489389536781</v>
      </c>
      <c r="AO435">
        <f>Table1[[#This Row],[HTGoalsA]]/Table1[[#This Row],[xHTGoalsA]]</f>
        <v>1.0428251755058404</v>
      </c>
      <c r="AP435">
        <v>176</v>
      </c>
      <c r="AQ435">
        <v>168.77229677028859</v>
      </c>
      <c r="AR435">
        <v>0.96190809745327566</v>
      </c>
      <c r="AS435">
        <v>2810</v>
      </c>
      <c r="AT435">
        <v>2921.276998748308</v>
      </c>
      <c r="AU435">
        <v>1.078309853052718</v>
      </c>
      <c r="AV435">
        <v>3473</v>
      </c>
      <c r="AW435">
        <v>3220.7811049559291</v>
      </c>
      <c r="AX435">
        <v>0.86942332670257738</v>
      </c>
      <c r="AY435">
        <v>1073</v>
      </c>
      <c r="AZ435">
        <v>1234.1513817779869</v>
      </c>
      <c r="BA435">
        <v>0.88111132225259026</v>
      </c>
      <c r="BB435">
        <v>1220</v>
      </c>
      <c r="BC435">
        <v>1384.615052818785</v>
      </c>
      <c r="BD435">
        <v>1.0915268647427081</v>
      </c>
      <c r="BE435">
        <v>3870</v>
      </c>
      <c r="BF435">
        <v>3545.4922137094882</v>
      </c>
      <c r="BG435">
        <v>1.077228755760135</v>
      </c>
      <c r="BH435">
        <v>3763</v>
      </c>
      <c r="BI435">
        <v>3493.222753178994</v>
      </c>
      <c r="BJ435">
        <v>1.070432138540399</v>
      </c>
      <c r="BK435">
        <v>514</v>
      </c>
      <c r="BL435">
        <v>480.1799025773563</v>
      </c>
      <c r="BM435">
        <v>1.0372864812488121</v>
      </c>
      <c r="BN435">
        <v>475</v>
      </c>
      <c r="BO435">
        <v>457.92556693512199</v>
      </c>
      <c r="BP435">
        <v>0.89849090921808994</v>
      </c>
      <c r="BQ435">
        <v>26</v>
      </c>
      <c r="BR435">
        <v>28.93741019887052</v>
      </c>
      <c r="BS435">
        <v>0.80786904705943652</v>
      </c>
      <c r="BT435">
        <v>22</v>
      </c>
      <c r="BU435">
        <v>27.23213629743314</v>
      </c>
    </row>
    <row r="436" spans="1:73" hidden="1" x14ac:dyDescent="0.45">
      <c r="A436" s="1">
        <v>526</v>
      </c>
      <c r="B436" s="21" t="s">
        <v>399</v>
      </c>
      <c r="C436" t="s">
        <v>520</v>
      </c>
      <c r="D436">
        <v>1.096006512036475</v>
      </c>
      <c r="E436">
        <v>460</v>
      </c>
      <c r="F436">
        <v>419.7055354582522</v>
      </c>
      <c r="G436">
        <v>356</v>
      </c>
      <c r="H436">
        <f>(Table1[[#This Row],[xWins]]*3+Table1[[#This Row],[xDraws]])/Table1[[#This Row],[Matches]]</f>
        <v>1.1789481333096972</v>
      </c>
      <c r="I436">
        <f>Table1[[#This Row],[Wins]]*3+Table1[[#This Row],[Draws]]</f>
        <v>460</v>
      </c>
      <c r="J436">
        <f>Table1[[#This Row],[xWins]]*3+Table1[[#This Row],[xDraws]]</f>
        <v>419.7055354582522</v>
      </c>
      <c r="K436">
        <v>1.108885459042243</v>
      </c>
      <c r="L436">
        <v>1.052019937854823</v>
      </c>
      <c r="M436">
        <v>0.8904719518095866</v>
      </c>
      <c r="N436">
        <v>120</v>
      </c>
      <c r="O436">
        <v>100</v>
      </c>
      <c r="P436">
        <v>136</v>
      </c>
      <c r="Q436">
        <v>108.2167675853964</v>
      </c>
      <c r="R436">
        <v>95.055232702062995</v>
      </c>
      <c r="S436">
        <v>152.72799971254059</v>
      </c>
      <c r="T436">
        <v>-35</v>
      </c>
      <c r="U436">
        <v>-92.615166813062501</v>
      </c>
      <c r="V436">
        <v>53.955913031152697</v>
      </c>
      <c r="W436">
        <v>3.659253781909797</v>
      </c>
      <c r="X436">
        <v>1.130946941692752</v>
      </c>
      <c r="Y436">
        <v>0.99274906037194921</v>
      </c>
      <c r="Z436">
        <f>Table1[[#This Row],[xGoalsF]]/Table1[[#This Row],[Matches]]</f>
        <v>1.1574272105866497</v>
      </c>
      <c r="AA436">
        <f>Table1[[#This Row],[xGoalsA]]/Table1[[#This Row],[Matches]]</f>
        <v>1.4175821735446905</v>
      </c>
      <c r="AB436">
        <v>466</v>
      </c>
      <c r="AC436">
        <v>412.0440869688473</v>
      </c>
      <c r="AD436">
        <v>501</v>
      </c>
      <c r="AE436">
        <v>504.6592537819098</v>
      </c>
      <c r="AF436">
        <f>Table1[[#This Row],[SHGoalsF]]/Table1[[#This Row],[xSHGoalsF]]</f>
        <v>1.1962913230636449</v>
      </c>
      <c r="AG436">
        <v>277</v>
      </c>
      <c r="AH436">
        <v>231.54895020939901</v>
      </c>
      <c r="AI436">
        <f>Table1[[#This Row],[SHGoalsA]]/Table1[[#This Row],[xSHGoalsA]]</f>
        <v>0.91584489725121454</v>
      </c>
      <c r="AJ436">
        <v>-260</v>
      </c>
      <c r="AK436">
        <v>-283.8908649055698</v>
      </c>
      <c r="AL436">
        <f>Table1[[#This Row],[HTGoalsF]]/Table1[[#This Row],[xHTGoalsF]]</f>
        <v>1.0471196254549862</v>
      </c>
      <c r="AM436">
        <v>189</v>
      </c>
      <c r="AN436">
        <v>180.49513675944829</v>
      </c>
      <c r="AO436">
        <f>Table1[[#This Row],[HTGoalsA]]/Table1[[#This Row],[xHTGoalsA]]</f>
        <v>1.0916417935857312</v>
      </c>
      <c r="AP436">
        <v>241</v>
      </c>
      <c r="AQ436">
        <v>220.76838887634</v>
      </c>
      <c r="AR436">
        <v>0.98529876844590614</v>
      </c>
      <c r="AS436">
        <v>3734</v>
      </c>
      <c r="AT436">
        <v>3789.713455026003</v>
      </c>
      <c r="AU436">
        <v>1.0921726777866829</v>
      </c>
      <c r="AV436">
        <v>4639</v>
      </c>
      <c r="AW436">
        <v>4247.4968421669892</v>
      </c>
      <c r="AX436">
        <v>0.87372635749644734</v>
      </c>
      <c r="AY436">
        <v>1392</v>
      </c>
      <c r="AZ436">
        <v>1593.176156421102</v>
      </c>
      <c r="BA436">
        <v>0.95256943076310463</v>
      </c>
      <c r="BB436">
        <v>1739</v>
      </c>
      <c r="BC436">
        <v>1825.5887117927821</v>
      </c>
      <c r="BD436">
        <v>0.97267927366663298</v>
      </c>
      <c r="BE436">
        <v>4562</v>
      </c>
      <c r="BF436">
        <v>4690.137976111062</v>
      </c>
      <c r="BG436">
        <v>0.86180734534057468</v>
      </c>
      <c r="BH436">
        <v>3970</v>
      </c>
      <c r="BI436">
        <v>4606.5980076221203</v>
      </c>
      <c r="BJ436">
        <v>0.90014121972936667</v>
      </c>
      <c r="BK436">
        <v>578</v>
      </c>
      <c r="BL436">
        <v>642.12146642254584</v>
      </c>
      <c r="BM436">
        <v>0.88348164139200325</v>
      </c>
      <c r="BN436">
        <v>529</v>
      </c>
      <c r="BO436">
        <v>598.76739392854142</v>
      </c>
      <c r="BP436">
        <v>0.58119520643127631</v>
      </c>
      <c r="BQ436">
        <v>23</v>
      </c>
      <c r="BR436">
        <v>39.573623019410853</v>
      </c>
      <c r="BS436">
        <v>0.82062049486859723</v>
      </c>
      <c r="BT436">
        <v>29</v>
      </c>
      <c r="BU436">
        <v>35.339112514663263</v>
      </c>
    </row>
    <row r="437" spans="1:73" hidden="1" x14ac:dyDescent="0.45">
      <c r="A437" s="1">
        <v>196</v>
      </c>
      <c r="B437" s="21" t="s">
        <v>267</v>
      </c>
      <c r="C437" s="28" t="s">
        <v>258</v>
      </c>
      <c r="D437">
        <v>0.97384696070739551</v>
      </c>
      <c r="E437">
        <v>400</v>
      </c>
      <c r="F437">
        <v>410.74215573814888</v>
      </c>
      <c r="G437">
        <v>341</v>
      </c>
      <c r="H437">
        <f>(Table1[[#This Row],[xWins]]*3+Table1[[#This Row],[xDraws]])/Table1[[#This Row],[Matches]]</f>
        <v>1.2045224508450112</v>
      </c>
      <c r="I437">
        <f>Table1[[#This Row],[Wins]]*3+Table1[[#This Row],[Draws]]</f>
        <v>400</v>
      </c>
      <c r="J437">
        <f>Table1[[#This Row],[xWins]]*3+Table1[[#This Row],[xDraws]]</f>
        <v>410.74215573814882</v>
      </c>
      <c r="K437">
        <v>0.98885297571691522</v>
      </c>
      <c r="L437">
        <v>0.91972130552614817</v>
      </c>
      <c r="M437">
        <v>1.057742709156672</v>
      </c>
      <c r="N437">
        <v>106</v>
      </c>
      <c r="O437">
        <v>82</v>
      </c>
      <c r="P437">
        <v>153</v>
      </c>
      <c r="Q437">
        <v>107.19490420014191</v>
      </c>
      <c r="R437">
        <v>89.157443137723092</v>
      </c>
      <c r="S437">
        <v>144.64765266213499</v>
      </c>
      <c r="T437">
        <v>-104</v>
      </c>
      <c r="U437">
        <v>-87.098413364952421</v>
      </c>
      <c r="V437">
        <v>-13.91991543575068</v>
      </c>
      <c r="W437">
        <v>-2.9816711992968981</v>
      </c>
      <c r="X437">
        <v>0.96579200253483655</v>
      </c>
      <c r="Y437">
        <v>1.006035547722562</v>
      </c>
      <c r="Z437">
        <f>Table1[[#This Row],[xGoalsF]]/Table1[[#This Row],[Matches]]</f>
        <v>1.1933135350022015</v>
      </c>
      <c r="AA437">
        <f>Table1[[#This Row],[xGoalsA]]/Table1[[#This Row],[Matches]]</f>
        <v>1.4487341020548479</v>
      </c>
      <c r="AB437">
        <v>393</v>
      </c>
      <c r="AC437">
        <v>406.91991543575068</v>
      </c>
      <c r="AD437">
        <v>497</v>
      </c>
      <c r="AE437">
        <v>494.0183288007031</v>
      </c>
      <c r="AF437">
        <f>Table1[[#This Row],[SHGoalsF]]/Table1[[#This Row],[xSHGoalsF]]</f>
        <v>0.91014988648112771</v>
      </c>
      <c r="AG437">
        <v>208</v>
      </c>
      <c r="AH437">
        <v>228.5337866757103</v>
      </c>
      <c r="AI437">
        <f>Table1[[#This Row],[SHGoalsA]]/Table1[[#This Row],[xSHGoalsA]]</f>
        <v>0.97109399901540749</v>
      </c>
      <c r="AJ437">
        <v>-269</v>
      </c>
      <c r="AK437">
        <v>-277.00716951473203</v>
      </c>
      <c r="AL437">
        <f>Table1[[#This Row],[HTGoalsF]]/Table1[[#This Row],[xHTGoalsF]]</f>
        <v>1.0370761520861096</v>
      </c>
      <c r="AM437">
        <v>185</v>
      </c>
      <c r="AN437">
        <v>178.38612876004041</v>
      </c>
      <c r="AO437">
        <f>Table1[[#This Row],[HTGoalsA]]/Table1[[#This Row],[xHTGoalsA]]</f>
        <v>1.0506372149256533</v>
      </c>
      <c r="AP437">
        <v>228</v>
      </c>
      <c r="AQ437">
        <v>217.0111592859711</v>
      </c>
      <c r="AR437">
        <v>1.0032077645872679</v>
      </c>
      <c r="AS437">
        <v>3696</v>
      </c>
      <c r="AT437">
        <v>3684.1820114107468</v>
      </c>
      <c r="AU437">
        <v>1.077046125560676</v>
      </c>
      <c r="AV437">
        <v>4430</v>
      </c>
      <c r="AW437">
        <v>4113.1014678632091</v>
      </c>
      <c r="AX437">
        <v>0.88156424442363268</v>
      </c>
      <c r="AY437">
        <v>1364</v>
      </c>
      <c r="AZ437">
        <v>1547.249685576556</v>
      </c>
      <c r="BA437">
        <v>0.93383595177713929</v>
      </c>
      <c r="BB437">
        <v>1649</v>
      </c>
      <c r="BC437">
        <v>1765.834777363053</v>
      </c>
      <c r="BD437">
        <v>1.045147587499671</v>
      </c>
      <c r="BE437">
        <v>4683</v>
      </c>
      <c r="BF437">
        <v>4480.7068934668268</v>
      </c>
      <c r="BG437">
        <v>1.0605978910356999</v>
      </c>
      <c r="BH437">
        <v>4667</v>
      </c>
      <c r="BI437">
        <v>4400.3481804424118</v>
      </c>
      <c r="BJ437">
        <v>1.2120421180459291</v>
      </c>
      <c r="BK437">
        <v>738</v>
      </c>
      <c r="BL437">
        <v>608.88973164547588</v>
      </c>
      <c r="BM437">
        <v>1.3210373175836649</v>
      </c>
      <c r="BN437">
        <v>763</v>
      </c>
      <c r="BO437">
        <v>577.57641653577048</v>
      </c>
      <c r="BP437">
        <v>0.97861981651848318</v>
      </c>
      <c r="BQ437">
        <v>36</v>
      </c>
      <c r="BR437">
        <v>36.786502165951248</v>
      </c>
      <c r="BS437">
        <v>1.289661589930154</v>
      </c>
      <c r="BT437">
        <v>44</v>
      </c>
      <c r="BU437">
        <v>34.117477285171347</v>
      </c>
    </row>
    <row r="438" spans="1:73" hidden="1" x14ac:dyDescent="0.45">
      <c r="A438" s="1">
        <v>510</v>
      </c>
      <c r="B438" s="21" t="s">
        <v>507</v>
      </c>
      <c r="C438" s="24" t="s">
        <v>495</v>
      </c>
      <c r="D438">
        <v>1.1943571813138221</v>
      </c>
      <c r="E438">
        <v>104</v>
      </c>
      <c r="F438">
        <v>87.076129006565253</v>
      </c>
      <c r="G438">
        <v>74</v>
      </c>
      <c r="H438">
        <f>(Table1[[#This Row],[xWins]]*3+Table1[[#This Row],[xDraws]])/Table1[[#This Row],[Matches]]</f>
        <v>1.1767044460346658</v>
      </c>
      <c r="I438">
        <f>Table1[[#This Row],[Wins]]*3+Table1[[#This Row],[Draws]]</f>
        <v>104</v>
      </c>
      <c r="J438">
        <f>Table1[[#This Row],[xWins]]*3+Table1[[#This Row],[xDraws]]</f>
        <v>87.076129006565267</v>
      </c>
      <c r="K438">
        <v>1.1455037988872909</v>
      </c>
      <c r="L438">
        <v>1.3695874499241441</v>
      </c>
      <c r="M438">
        <v>0.68071951343188997</v>
      </c>
      <c r="N438">
        <v>26</v>
      </c>
      <c r="O438">
        <v>26</v>
      </c>
      <c r="P438">
        <v>22</v>
      </c>
      <c r="Q438">
        <v>22.697436730681861</v>
      </c>
      <c r="R438">
        <v>18.98381881451968</v>
      </c>
      <c r="S438">
        <v>32.318744454798463</v>
      </c>
      <c r="T438">
        <v>7</v>
      </c>
      <c r="U438">
        <v>-20.34664850901547</v>
      </c>
      <c r="V438">
        <v>21.62458111211583</v>
      </c>
      <c r="W438">
        <v>5.7220673968996323</v>
      </c>
      <c r="X438">
        <v>1.2503557307222399</v>
      </c>
      <c r="Y438">
        <v>0.9463834656086707</v>
      </c>
      <c r="Z438">
        <f>Table1[[#This Row],[xGoalsF]]/Table1[[#This Row],[Matches]]</f>
        <v>1.1672353903768131</v>
      </c>
      <c r="AA438">
        <f>Table1[[#This Row],[xGoalsA]]/Table1[[#This Row],[Matches]]</f>
        <v>1.4421900999581028</v>
      </c>
      <c r="AB438">
        <v>108</v>
      </c>
      <c r="AC438">
        <v>86.375418887884166</v>
      </c>
      <c r="AD438">
        <v>101</v>
      </c>
      <c r="AE438">
        <v>106.7220673968996</v>
      </c>
      <c r="AF438">
        <f>Table1[[#This Row],[SHGoalsF]]/Table1[[#This Row],[xSHGoalsF]]</f>
        <v>1.4023305800274513</v>
      </c>
      <c r="AG438">
        <v>68</v>
      </c>
      <c r="AH438">
        <v>48.490706092046338</v>
      </c>
      <c r="AI438">
        <f>Table1[[#This Row],[SHGoalsA]]/Table1[[#This Row],[xSHGoalsA]]</f>
        <v>1.0663060926876129</v>
      </c>
      <c r="AJ438">
        <v>-64</v>
      </c>
      <c r="AK438">
        <v>-60.020289144825853</v>
      </c>
      <c r="AL438">
        <f>Table1[[#This Row],[HTGoalsF]]/Table1[[#This Row],[xHTGoalsF]]</f>
        <v>1.055834848625131</v>
      </c>
      <c r="AM438">
        <v>40</v>
      </c>
      <c r="AN438">
        <v>37.884712795837828</v>
      </c>
      <c r="AO438">
        <f>Table1[[#This Row],[HTGoalsA]]/Table1[[#This Row],[xHTGoalsA]]</f>
        <v>0.79226105267965941</v>
      </c>
      <c r="AP438">
        <v>37</v>
      </c>
      <c r="AQ438">
        <v>46.701778252073787</v>
      </c>
      <c r="AR438">
        <v>1.0414502201936069</v>
      </c>
      <c r="AS438">
        <v>825</v>
      </c>
      <c r="AT438">
        <v>792.16460278498153</v>
      </c>
      <c r="AU438">
        <v>0.99436477317917771</v>
      </c>
      <c r="AV438">
        <v>886</v>
      </c>
      <c r="AW438">
        <v>891.02110603464519</v>
      </c>
      <c r="AX438">
        <v>0.88108702247066806</v>
      </c>
      <c r="AY438">
        <v>293</v>
      </c>
      <c r="AZ438">
        <v>332.54376982922162</v>
      </c>
      <c r="BA438">
        <v>0.89524256329749141</v>
      </c>
      <c r="BB438">
        <v>342</v>
      </c>
      <c r="BC438">
        <v>382.01936996861991</v>
      </c>
      <c r="BD438">
        <v>1.070174247271271</v>
      </c>
      <c r="BE438">
        <v>1042</v>
      </c>
      <c r="BF438">
        <v>973.67321504595157</v>
      </c>
      <c r="BG438">
        <v>0.99093875955567146</v>
      </c>
      <c r="BH438">
        <v>950</v>
      </c>
      <c r="BI438">
        <v>958.68689244325446</v>
      </c>
      <c r="BJ438">
        <v>1.333969361781195</v>
      </c>
      <c r="BK438">
        <v>177</v>
      </c>
      <c r="BL438">
        <v>132.68670561043399</v>
      </c>
      <c r="BM438">
        <v>1.4635738432235981</v>
      </c>
      <c r="BN438">
        <v>182</v>
      </c>
      <c r="BO438">
        <v>124.35313793196489</v>
      </c>
      <c r="BP438">
        <v>1.1049514255793089</v>
      </c>
      <c r="BQ438">
        <v>9</v>
      </c>
      <c r="BR438">
        <v>8.1451544309121466</v>
      </c>
      <c r="BS438">
        <v>2.570715705021271</v>
      </c>
      <c r="BT438">
        <v>19</v>
      </c>
      <c r="BU438">
        <v>7.3909378477317036</v>
      </c>
    </row>
    <row r="439" spans="1:73" hidden="1" x14ac:dyDescent="0.45">
      <c r="A439" s="1">
        <v>535</v>
      </c>
      <c r="B439" s="21" t="s">
        <v>405</v>
      </c>
      <c r="C439" t="s">
        <v>520</v>
      </c>
      <c r="D439">
        <v>0.86387666410263286</v>
      </c>
      <c r="E439">
        <v>187</v>
      </c>
      <c r="F439">
        <v>216.46608569320429</v>
      </c>
      <c r="G439">
        <v>184</v>
      </c>
      <c r="H439">
        <f>(Table1[[#This Row],[xWins]]*3+Table1[[#This Row],[xDraws]])/Table1[[#This Row],[Matches]]</f>
        <v>1.1764461178978496</v>
      </c>
      <c r="I439">
        <f>Table1[[#This Row],[Wins]]*3+Table1[[#This Row],[Draws]]</f>
        <v>187</v>
      </c>
      <c r="J439">
        <f>Table1[[#This Row],[xWins]]*3+Table1[[#This Row],[xDraws]]</f>
        <v>216.46608569320432</v>
      </c>
      <c r="K439">
        <v>0.82647637721899492</v>
      </c>
      <c r="L439">
        <v>0.99005567294792673</v>
      </c>
      <c r="M439">
        <v>1.1287274238516669</v>
      </c>
      <c r="N439">
        <v>46</v>
      </c>
      <c r="O439">
        <v>49</v>
      </c>
      <c r="P439">
        <v>89</v>
      </c>
      <c r="Q439">
        <v>55.657973135040002</v>
      </c>
      <c r="R439">
        <v>49.492166288084313</v>
      </c>
      <c r="S439">
        <v>78.849860576875699</v>
      </c>
      <c r="T439">
        <v>-87</v>
      </c>
      <c r="U439">
        <v>-48.660795172206662</v>
      </c>
      <c r="V439">
        <v>-8.6542006952816166</v>
      </c>
      <c r="W439">
        <v>-29.685004132511722</v>
      </c>
      <c r="X439">
        <v>0.95911160436763043</v>
      </c>
      <c r="Y439">
        <v>1.11403493691782</v>
      </c>
      <c r="Z439">
        <f>Table1[[#This Row],[xGoalsF]]/Table1[[#This Row],[Matches]]</f>
        <v>1.1502945689960955</v>
      </c>
      <c r="AA439">
        <f>Table1[[#This Row],[xGoalsA]]/Table1[[#This Row],[Matches]]</f>
        <v>1.4147554123233059</v>
      </c>
      <c r="AB439">
        <v>203</v>
      </c>
      <c r="AC439">
        <v>211.65420069528159</v>
      </c>
      <c r="AD439">
        <v>290</v>
      </c>
      <c r="AE439">
        <v>260.31499586748828</v>
      </c>
      <c r="AF439">
        <f>Table1[[#This Row],[SHGoalsF]]/Table1[[#This Row],[xSHGoalsF]]</f>
        <v>0.94238893677976221</v>
      </c>
      <c r="AG439">
        <v>112</v>
      </c>
      <c r="AH439">
        <v>118.8468960413683</v>
      </c>
      <c r="AI439">
        <f>Table1[[#This Row],[SHGoalsA]]/Table1[[#This Row],[xSHGoalsA]]</f>
        <v>1.0455483453542906</v>
      </c>
      <c r="AJ439">
        <v>-153</v>
      </c>
      <c r="AK439">
        <v>-146.33469669750659</v>
      </c>
      <c r="AL439">
        <f>Table1[[#This Row],[HTGoalsF]]/Table1[[#This Row],[xHTGoalsF]]</f>
        <v>0.98052626718712632</v>
      </c>
      <c r="AM439">
        <v>91</v>
      </c>
      <c r="AN439">
        <v>92.807304653913278</v>
      </c>
      <c r="AO439">
        <f>Table1[[#This Row],[HTGoalsA]]/Table1[[#This Row],[xHTGoalsA]]</f>
        <v>1.201962102202315</v>
      </c>
      <c r="AP439">
        <v>137</v>
      </c>
      <c r="AQ439">
        <v>113.98029916998171</v>
      </c>
      <c r="AR439">
        <v>1.0316680802176481</v>
      </c>
      <c r="AS439">
        <v>2015</v>
      </c>
      <c r="AT439">
        <v>1953.1475661967761</v>
      </c>
      <c r="AU439">
        <v>0.9791289694316081</v>
      </c>
      <c r="AV439">
        <v>2146</v>
      </c>
      <c r="AW439">
        <v>2191.7439550846598</v>
      </c>
      <c r="AX439">
        <v>0.99661391036793889</v>
      </c>
      <c r="AY439">
        <v>820</v>
      </c>
      <c r="AZ439">
        <v>822.7860272362293</v>
      </c>
      <c r="BA439">
        <v>0.96390734043827764</v>
      </c>
      <c r="BB439">
        <v>910</v>
      </c>
      <c r="BC439">
        <v>944.07414678078226</v>
      </c>
      <c r="BD439">
        <v>0.88146713016446832</v>
      </c>
      <c r="BE439">
        <v>2138</v>
      </c>
      <c r="BF439">
        <v>2425.50167423836</v>
      </c>
      <c r="BG439">
        <v>0.80715337102802975</v>
      </c>
      <c r="BH439">
        <v>1926</v>
      </c>
      <c r="BI439">
        <v>2386.163607973232</v>
      </c>
      <c r="BJ439">
        <v>0.92243438971712233</v>
      </c>
      <c r="BK439">
        <v>306</v>
      </c>
      <c r="BL439">
        <v>331.73091052452992</v>
      </c>
      <c r="BM439">
        <v>0.77566060514734969</v>
      </c>
      <c r="BN439">
        <v>240</v>
      </c>
      <c r="BO439">
        <v>309.4136770738898</v>
      </c>
      <c r="BP439">
        <v>0.78011904421467326</v>
      </c>
      <c r="BQ439">
        <v>16</v>
      </c>
      <c r="BR439">
        <v>20.50969030772324</v>
      </c>
      <c r="BS439">
        <v>0.54534607766558452</v>
      </c>
      <c r="BT439">
        <v>10</v>
      </c>
      <c r="BU439">
        <v>18.336979781364029</v>
      </c>
    </row>
    <row r="440" spans="1:73" hidden="1" x14ac:dyDescent="0.45">
      <c r="A440" s="1">
        <v>482</v>
      </c>
      <c r="B440" s="21" t="s">
        <v>334</v>
      </c>
      <c r="C440" s="26" t="s">
        <v>475</v>
      </c>
      <c r="D440">
        <v>0.96189746941355814</v>
      </c>
      <c r="E440">
        <v>208</v>
      </c>
      <c r="F440">
        <v>216.2392631376936</v>
      </c>
      <c r="G440">
        <v>189</v>
      </c>
      <c r="H440">
        <f>(Table1[[#This Row],[xWins]]*3+Table1[[#This Row],[xDraws]])/Table1[[#This Row],[Matches]]</f>
        <v>1.1441230853846223</v>
      </c>
      <c r="I440">
        <f>Table1[[#This Row],[Wins]]*3+Table1[[#This Row],[Draws]]</f>
        <v>208</v>
      </c>
      <c r="J440">
        <f>Table1[[#This Row],[xWins]]*3+Table1[[#This Row],[xDraws]]</f>
        <v>216.23926313769363</v>
      </c>
      <c r="K440">
        <v>1.003277509266651</v>
      </c>
      <c r="L440">
        <v>0.83046395939154372</v>
      </c>
      <c r="M440">
        <v>1.104350321454832</v>
      </c>
      <c r="N440">
        <v>55</v>
      </c>
      <c r="O440">
        <v>43</v>
      </c>
      <c r="P440">
        <v>91</v>
      </c>
      <c r="Q440">
        <v>54.820325873947311</v>
      </c>
      <c r="R440">
        <v>51.778285515851671</v>
      </c>
      <c r="S440">
        <v>82.40138861020101</v>
      </c>
      <c r="T440">
        <v>-92</v>
      </c>
      <c r="U440">
        <v>-63.386038805358623</v>
      </c>
      <c r="V440">
        <v>-31.470560308451301</v>
      </c>
      <c r="W440">
        <v>2.8565991138099212</v>
      </c>
      <c r="X440">
        <v>0.85394496462347136</v>
      </c>
      <c r="Y440">
        <v>0.98975602828519016</v>
      </c>
      <c r="Z440">
        <f>Table1[[#This Row],[xGoalsF]]/Table1[[#This Row],[Matches]]</f>
        <v>1.1400558746478904</v>
      </c>
      <c r="AA440">
        <f>Table1[[#This Row],[xGoalsA]]/Table1[[#This Row],[Matches]]</f>
        <v>1.4754317413429097</v>
      </c>
      <c r="AB440">
        <v>184</v>
      </c>
      <c r="AC440">
        <v>215.4705603084513</v>
      </c>
      <c r="AD440">
        <v>276</v>
      </c>
      <c r="AE440">
        <v>278.85659911380992</v>
      </c>
      <c r="AF440">
        <f>Table1[[#This Row],[SHGoalsF]]/Table1[[#This Row],[xSHGoalsF]]</f>
        <v>0.85289829940726469</v>
      </c>
      <c r="AG440">
        <v>103</v>
      </c>
      <c r="AH440">
        <v>120.76469148969051</v>
      </c>
      <c r="AI440">
        <f>Table1[[#This Row],[SHGoalsA]]/Table1[[#This Row],[xSHGoalsA]]</f>
        <v>0.99043801697084299</v>
      </c>
      <c r="AJ440">
        <v>-155</v>
      </c>
      <c r="AK440">
        <v>-156.49641607462951</v>
      </c>
      <c r="AL440">
        <f>Table1[[#This Row],[HTGoalsF]]/Table1[[#This Row],[xHTGoalsF]]</f>
        <v>0.85527962533145885</v>
      </c>
      <c r="AM440">
        <v>81</v>
      </c>
      <c r="AN440">
        <v>94.705868818760763</v>
      </c>
      <c r="AO440">
        <f>Table1[[#This Row],[HTGoalsA]]/Table1[[#This Row],[xHTGoalsA]]</f>
        <v>0.9888837773416459</v>
      </c>
      <c r="AP440">
        <v>121</v>
      </c>
      <c r="AQ440">
        <v>122.3601830391805</v>
      </c>
      <c r="AR440">
        <v>1.0889260391537929</v>
      </c>
      <c r="AS440">
        <v>2174</v>
      </c>
      <c r="AT440">
        <v>1996.4624977555141</v>
      </c>
      <c r="AU440">
        <v>1.0433061713695191</v>
      </c>
      <c r="AV440">
        <v>2402</v>
      </c>
      <c r="AW440">
        <v>2302.2963593198742</v>
      </c>
      <c r="AX440">
        <v>0.82418038545241767</v>
      </c>
      <c r="AY440">
        <v>692</v>
      </c>
      <c r="AZ440">
        <v>839.62201990543633</v>
      </c>
      <c r="BA440">
        <v>0.85571863553162075</v>
      </c>
      <c r="BB440">
        <v>851</v>
      </c>
      <c r="BC440">
        <v>994.48576280135671</v>
      </c>
      <c r="BD440">
        <v>0.97054702095053047</v>
      </c>
      <c r="BE440">
        <v>2418</v>
      </c>
      <c r="BF440">
        <v>2491.3785193342501</v>
      </c>
      <c r="BG440">
        <v>0.9637427584583389</v>
      </c>
      <c r="BH440">
        <v>2347</v>
      </c>
      <c r="BI440">
        <v>2435.2971572563652</v>
      </c>
      <c r="BJ440">
        <v>0.88697101722545357</v>
      </c>
      <c r="BK440">
        <v>302</v>
      </c>
      <c r="BL440">
        <v>340.48463155503151</v>
      </c>
      <c r="BM440">
        <v>1.039656877328484</v>
      </c>
      <c r="BN440">
        <v>327</v>
      </c>
      <c r="BO440">
        <v>314.52684739629052</v>
      </c>
      <c r="BP440">
        <v>1.155428473786251</v>
      </c>
      <c r="BQ440">
        <v>24</v>
      </c>
      <c r="BR440">
        <v>20.771515108463479</v>
      </c>
      <c r="BS440">
        <v>0.86960140043751133</v>
      </c>
      <c r="BT440">
        <v>16</v>
      </c>
      <c r="BU440">
        <v>18.399234398599319</v>
      </c>
    </row>
    <row r="441" spans="1:73" hidden="1" x14ac:dyDescent="0.45">
      <c r="A441" s="1">
        <v>8</v>
      </c>
      <c r="B441" s="21" t="s">
        <v>72</v>
      </c>
      <c r="C441" s="27" t="s">
        <v>64</v>
      </c>
      <c r="D441">
        <v>1.0363510741183239</v>
      </c>
      <c r="E441">
        <v>339</v>
      </c>
      <c r="F441">
        <v>327.10922820088211</v>
      </c>
      <c r="G441">
        <v>299</v>
      </c>
      <c r="H441">
        <f>(Table1[[#This Row],[xWins]]*3+Table1[[#This Row],[xDraws]])/Table1[[#This Row],[Matches]]</f>
        <v>1.0940107966584685</v>
      </c>
      <c r="I441">
        <f>Table1[[#This Row],[Wins]]*3+Table1[[#This Row],[Draws]]</f>
        <v>339</v>
      </c>
      <c r="J441">
        <f>Table1[[#This Row],[xWins]]*3+Table1[[#This Row],[xDraws]]</f>
        <v>327.10922820088206</v>
      </c>
      <c r="K441">
        <v>1.0869995828967121</v>
      </c>
      <c r="L441">
        <v>0.8688877616553432</v>
      </c>
      <c r="M441">
        <v>1.019206013474772</v>
      </c>
      <c r="N441">
        <v>91</v>
      </c>
      <c r="O441">
        <v>66</v>
      </c>
      <c r="P441">
        <v>142</v>
      </c>
      <c r="Q441">
        <v>83.716683457685306</v>
      </c>
      <c r="R441">
        <v>75.95917782782611</v>
      </c>
      <c r="S441">
        <v>139.32413871448861</v>
      </c>
      <c r="T441">
        <v>-132</v>
      </c>
      <c r="U441">
        <v>-128.55962491046029</v>
      </c>
      <c r="V441">
        <v>-4.0845607410280991</v>
      </c>
      <c r="W441">
        <v>0.64418565148844209</v>
      </c>
      <c r="X441">
        <v>0.98777387158518137</v>
      </c>
      <c r="Y441">
        <v>0.998607600243411</v>
      </c>
      <c r="Z441">
        <f>Table1[[#This Row],[xGoalsF]]/Table1[[#This Row],[Matches]]</f>
        <v>1.1173396680301944</v>
      </c>
      <c r="AA441">
        <f>Table1[[#This Row],[xGoalsA]]/Table1[[#This Row],[Matches]]</f>
        <v>1.547304968734075</v>
      </c>
      <c r="AB441">
        <v>330</v>
      </c>
      <c r="AC441">
        <v>334.0845607410281</v>
      </c>
      <c r="AD441">
        <v>462</v>
      </c>
      <c r="AE441">
        <v>462.64418565148839</v>
      </c>
      <c r="AF441">
        <f>Table1[[#This Row],[SHGoalsF]]/Table1[[#This Row],[xSHGoalsF]]</f>
        <v>1.0067470754755967</v>
      </c>
      <c r="AG441">
        <v>189</v>
      </c>
      <c r="AH441">
        <v>187.73334892551301</v>
      </c>
      <c r="AI441">
        <f>Table1[[#This Row],[SHGoalsA]]/Table1[[#This Row],[xSHGoalsA]]</f>
        <v>1.0592088909422557</v>
      </c>
      <c r="AJ441">
        <v>-275</v>
      </c>
      <c r="AK441">
        <v>-259.62773004611421</v>
      </c>
      <c r="AL441">
        <f>Table1[[#This Row],[HTGoalsF]]/Table1[[#This Row],[xHTGoalsF]]</f>
        <v>0.96343582161615016</v>
      </c>
      <c r="AM441">
        <v>141</v>
      </c>
      <c r="AN441">
        <v>146.35121181551509</v>
      </c>
      <c r="AO441">
        <f>Table1[[#This Row],[HTGoalsA]]/Table1[[#This Row],[xHTGoalsA]]</f>
        <v>0.92110759909774376</v>
      </c>
      <c r="AP441">
        <v>187</v>
      </c>
      <c r="AQ441">
        <v>203.01645560537429</v>
      </c>
      <c r="AR441">
        <v>1.143766942160273</v>
      </c>
      <c r="AS441">
        <v>3563</v>
      </c>
      <c r="AT441">
        <v>3115.1451127538598</v>
      </c>
      <c r="AU441">
        <v>1.051053743821772</v>
      </c>
      <c r="AV441">
        <v>3946</v>
      </c>
      <c r="AW441">
        <v>3754.3275243488638</v>
      </c>
      <c r="AX441">
        <v>0.98726863893243066</v>
      </c>
      <c r="AY441">
        <v>1282</v>
      </c>
      <c r="AZ441">
        <v>1298.53208077821</v>
      </c>
      <c r="BA441">
        <v>0.88146835337013729</v>
      </c>
      <c r="BB441">
        <v>1429</v>
      </c>
      <c r="BC441">
        <v>1621.1585980783921</v>
      </c>
      <c r="BD441">
        <v>0.82374987810267919</v>
      </c>
      <c r="BE441">
        <v>3241</v>
      </c>
      <c r="BF441">
        <v>3934.4467127144321</v>
      </c>
      <c r="BG441">
        <v>0.83056852172348794</v>
      </c>
      <c r="BH441">
        <v>3175</v>
      </c>
      <c r="BI441">
        <v>3822.682797334593</v>
      </c>
      <c r="BJ441">
        <v>0.87722912090607652</v>
      </c>
      <c r="BK441">
        <v>475</v>
      </c>
      <c r="BL441">
        <v>541.47769229249911</v>
      </c>
      <c r="BM441">
        <v>0.97102669623451043</v>
      </c>
      <c r="BN441">
        <v>480</v>
      </c>
      <c r="BO441">
        <v>494.32214568493828</v>
      </c>
      <c r="BP441">
        <v>0.96757354351509317</v>
      </c>
      <c r="BQ441">
        <v>32</v>
      </c>
      <c r="BR441">
        <v>33.072421434496192</v>
      </c>
      <c r="BS441">
        <v>0.38832308546115252</v>
      </c>
      <c r="BT441">
        <v>11</v>
      </c>
      <c r="BU441">
        <v>28.326927787301049</v>
      </c>
    </row>
    <row r="442" spans="1:73" hidden="1" x14ac:dyDescent="0.45">
      <c r="A442" s="1">
        <v>639</v>
      </c>
      <c r="B442" s="21" t="s">
        <v>545</v>
      </c>
      <c r="C442" s="24" t="s">
        <v>535</v>
      </c>
      <c r="D442">
        <v>0.99032246123279855</v>
      </c>
      <c r="E442">
        <v>43</v>
      </c>
      <c r="F442">
        <v>43.42020067531503</v>
      </c>
      <c r="G442">
        <v>37</v>
      </c>
      <c r="H442">
        <f>(Table1[[#This Row],[xWins]]*3+Table1[[#This Row],[xDraws]])/Table1[[#This Row],[Matches]]</f>
        <v>1.1735189371706765</v>
      </c>
      <c r="I442">
        <f>Table1[[#This Row],[Wins]]*3+Table1[[#This Row],[Draws]]</f>
        <v>43</v>
      </c>
      <c r="J442">
        <f>Table1[[#This Row],[xWins]]*3+Table1[[#This Row],[xDraws]]</f>
        <v>43.42020067531503</v>
      </c>
      <c r="K442">
        <v>0.91479755066235835</v>
      </c>
      <c r="L442">
        <v>1.2234074135291151</v>
      </c>
      <c r="M442">
        <v>0.90658543125266366</v>
      </c>
      <c r="N442">
        <v>10</v>
      </c>
      <c r="O442">
        <v>13</v>
      </c>
      <c r="P442">
        <v>14</v>
      </c>
      <c r="Q442">
        <v>10.93138038329848</v>
      </c>
      <c r="R442">
        <v>10.62605952541959</v>
      </c>
      <c r="S442">
        <v>15.44256009128193</v>
      </c>
      <c r="T442">
        <v>-13</v>
      </c>
      <c r="U442">
        <v>-9.5150041100430158</v>
      </c>
      <c r="V442">
        <v>3.408029275035489</v>
      </c>
      <c r="W442">
        <v>-6.8930251649924728</v>
      </c>
      <c r="X442">
        <v>1.0800157686302581</v>
      </c>
      <c r="Y442">
        <v>1.132286036309317</v>
      </c>
      <c r="Z442">
        <f>Table1[[#This Row],[xGoalsF]]/Table1[[#This Row],[Matches]]</f>
        <v>1.1511343439179598</v>
      </c>
      <c r="AA442">
        <f>Table1[[#This Row],[xGoalsA]]/Table1[[#This Row],[Matches]]</f>
        <v>1.4082966171623656</v>
      </c>
      <c r="AB442">
        <v>46</v>
      </c>
      <c r="AC442">
        <v>42.591970724964511</v>
      </c>
      <c r="AD442">
        <v>59</v>
      </c>
      <c r="AE442">
        <v>52.106974835007527</v>
      </c>
      <c r="AF442">
        <f>Table1[[#This Row],[SHGoalsF]]/Table1[[#This Row],[xSHGoalsF]]</f>
        <v>0.96194009169090655</v>
      </c>
      <c r="AG442">
        <v>23</v>
      </c>
      <c r="AH442">
        <v>23.91001289858956</v>
      </c>
      <c r="AI442">
        <f>Table1[[#This Row],[SHGoalsA]]/Table1[[#This Row],[xSHGoalsA]]</f>
        <v>1.1290394304231928</v>
      </c>
      <c r="AJ442">
        <v>-33</v>
      </c>
      <c r="AK442">
        <v>-29.228385750558559</v>
      </c>
      <c r="AL442">
        <f>Table1[[#This Row],[HTGoalsF]]/Table1[[#This Row],[xHTGoalsF]]</f>
        <v>1.2311343497162215</v>
      </c>
      <c r="AM442">
        <v>23</v>
      </c>
      <c r="AN442">
        <v>18.681957826374951</v>
      </c>
      <c r="AO442">
        <f>Table1[[#This Row],[HTGoalsA]]/Table1[[#This Row],[xHTGoalsA]]</f>
        <v>1.1364337155595279</v>
      </c>
      <c r="AP442">
        <v>26</v>
      </c>
      <c r="AQ442">
        <v>22.878589084448969</v>
      </c>
      <c r="AR442">
        <v>1.153524879948538</v>
      </c>
      <c r="AS442">
        <v>454</v>
      </c>
      <c r="AT442">
        <v>393.57625300657088</v>
      </c>
      <c r="AU442">
        <v>1.094283420280826</v>
      </c>
      <c r="AV442">
        <v>480</v>
      </c>
      <c r="AW442">
        <v>438.64321719945048</v>
      </c>
      <c r="AX442">
        <v>1.011033324123056</v>
      </c>
      <c r="AY442">
        <v>169</v>
      </c>
      <c r="AZ442">
        <v>167.15571679755089</v>
      </c>
      <c r="BA442">
        <v>0.95690471154252488</v>
      </c>
      <c r="BB442">
        <v>182</v>
      </c>
      <c r="BC442">
        <v>190.19657632014071</v>
      </c>
      <c r="BD442">
        <v>1.183113553359894</v>
      </c>
      <c r="BE442">
        <v>579</v>
      </c>
      <c r="BF442">
        <v>489.38666821600731</v>
      </c>
      <c r="BG442">
        <v>1.1176898304002281</v>
      </c>
      <c r="BH442">
        <v>537</v>
      </c>
      <c r="BI442">
        <v>480.45529751998208</v>
      </c>
      <c r="BJ442">
        <v>1.6411678938400649</v>
      </c>
      <c r="BK442">
        <v>109</v>
      </c>
      <c r="BL442">
        <v>66.416117698328719</v>
      </c>
      <c r="BM442">
        <v>1.323981003253885</v>
      </c>
      <c r="BN442">
        <v>82</v>
      </c>
      <c r="BO442">
        <v>61.934423378033763</v>
      </c>
      <c r="BP442">
        <v>2.1826843405818619</v>
      </c>
      <c r="BQ442">
        <v>9</v>
      </c>
      <c r="BR442">
        <v>4.123363068431952</v>
      </c>
      <c r="BS442">
        <v>1.325000302294026</v>
      </c>
      <c r="BT442">
        <v>5</v>
      </c>
      <c r="BU442">
        <v>3.7735840447306321</v>
      </c>
    </row>
    <row r="443" spans="1:73" hidden="1" x14ac:dyDescent="0.45">
      <c r="A443" s="1">
        <v>59</v>
      </c>
      <c r="B443" s="21" t="s">
        <v>125</v>
      </c>
      <c r="C443" s="24" t="s">
        <v>117</v>
      </c>
      <c r="D443">
        <v>1.057318921864409</v>
      </c>
      <c r="E443">
        <v>155</v>
      </c>
      <c r="F443">
        <v>146.5972061926999</v>
      </c>
      <c r="G443">
        <v>125</v>
      </c>
      <c r="H443">
        <f>(Table1[[#This Row],[xWins]]*3+Table1[[#This Row],[xDraws]])/Table1[[#This Row],[Matches]]</f>
        <v>1.1727776495415991</v>
      </c>
      <c r="I443">
        <f>Table1[[#This Row],[Wins]]*3+Table1[[#This Row],[Draws]]</f>
        <v>155</v>
      </c>
      <c r="J443">
        <f>Table1[[#This Row],[xWins]]*3+Table1[[#This Row],[xDraws]]</f>
        <v>146.5972061926999</v>
      </c>
      <c r="K443">
        <v>1.12595510051408</v>
      </c>
      <c r="L443">
        <v>0.78328799063043653</v>
      </c>
      <c r="M443">
        <v>1.0254839226406609</v>
      </c>
      <c r="N443">
        <v>44</v>
      </c>
      <c r="O443">
        <v>23</v>
      </c>
      <c r="P443">
        <v>58</v>
      </c>
      <c r="Q443">
        <v>39.077934795011657</v>
      </c>
      <c r="R443">
        <v>29.363401807664939</v>
      </c>
      <c r="S443">
        <v>56.558663397323407</v>
      </c>
      <c r="T443">
        <v>-48</v>
      </c>
      <c r="U443">
        <v>-41.330599403803397</v>
      </c>
      <c r="V443">
        <v>32.665352421191727</v>
      </c>
      <c r="W443">
        <v>-39.334753017388323</v>
      </c>
      <c r="X443">
        <v>1.2217085591067049</v>
      </c>
      <c r="Y443">
        <v>1.208489659046817</v>
      </c>
      <c r="Z443">
        <f>Table1[[#This Row],[xGoalsF]]/Table1[[#This Row],[Matches]]</f>
        <v>1.1786771806304663</v>
      </c>
      <c r="AA443">
        <f>Table1[[#This Row],[xGoalsA]]/Table1[[#This Row],[Matches]]</f>
        <v>1.5093219758608936</v>
      </c>
      <c r="AB443">
        <v>180</v>
      </c>
      <c r="AC443">
        <v>147.3346475788083</v>
      </c>
      <c r="AD443">
        <v>228</v>
      </c>
      <c r="AE443">
        <v>188.66524698261171</v>
      </c>
      <c r="AF443">
        <f>Table1[[#This Row],[SHGoalsF]]/Table1[[#This Row],[xSHGoalsF]]</f>
        <v>1.1024831666030854</v>
      </c>
      <c r="AG443">
        <v>91</v>
      </c>
      <c r="AH443">
        <v>82.540942806759162</v>
      </c>
      <c r="AI443">
        <f>Table1[[#This Row],[SHGoalsA]]/Table1[[#This Row],[xSHGoalsA]]</f>
        <v>1.2117754861391405</v>
      </c>
      <c r="AJ443">
        <v>-128</v>
      </c>
      <c r="AK443">
        <v>-105.63012824085349</v>
      </c>
      <c r="AL443">
        <f>Table1[[#This Row],[HTGoalsF]]/Table1[[#This Row],[xHTGoalsF]]</f>
        <v>1.3735902324633407</v>
      </c>
      <c r="AM443">
        <v>89</v>
      </c>
      <c r="AN443">
        <v>64.793704772049111</v>
      </c>
      <c r="AO443">
        <f>Table1[[#This Row],[HTGoalsA]]/Table1[[#This Row],[xHTGoalsA]]</f>
        <v>1.20430971274941</v>
      </c>
      <c r="AP443">
        <v>100</v>
      </c>
      <c r="AQ443">
        <v>83.035118741758225</v>
      </c>
      <c r="AR443">
        <v>1.019206680085986</v>
      </c>
      <c r="AS443">
        <v>1365</v>
      </c>
      <c r="AT443">
        <v>1339.2769363372311</v>
      </c>
      <c r="AU443">
        <v>1.1575496118462989</v>
      </c>
      <c r="AV443">
        <v>1782</v>
      </c>
      <c r="AW443">
        <v>1539.4588549493781</v>
      </c>
      <c r="AX443">
        <v>0.92246283302162946</v>
      </c>
      <c r="AY443">
        <v>517</v>
      </c>
      <c r="AZ443">
        <v>560.45618478362871</v>
      </c>
      <c r="BA443">
        <v>0.99649778533860334</v>
      </c>
      <c r="BB443">
        <v>658</v>
      </c>
      <c r="BC443">
        <v>660.3125563158336</v>
      </c>
      <c r="BD443">
        <v>0.83033778479281806</v>
      </c>
      <c r="BE443">
        <v>1360</v>
      </c>
      <c r="BF443">
        <v>1637.8876463382201</v>
      </c>
      <c r="BG443">
        <v>0.92713720584274273</v>
      </c>
      <c r="BH443">
        <v>1488</v>
      </c>
      <c r="BI443">
        <v>1604.9404453005941</v>
      </c>
      <c r="BJ443">
        <v>0.86413532961715722</v>
      </c>
      <c r="BK443">
        <v>194</v>
      </c>
      <c r="BL443">
        <v>224.50187297162</v>
      </c>
      <c r="BM443">
        <v>0.86390931452879116</v>
      </c>
      <c r="BN443">
        <v>182</v>
      </c>
      <c r="BO443">
        <v>210.67026010625861</v>
      </c>
      <c r="BP443">
        <v>0.82209843657027515</v>
      </c>
      <c r="BQ443">
        <v>11</v>
      </c>
      <c r="BR443">
        <v>13.380392798082751</v>
      </c>
      <c r="BS443">
        <v>1.0561318419933929</v>
      </c>
      <c r="BT443">
        <v>13</v>
      </c>
      <c r="BU443">
        <v>12.30906926872235</v>
      </c>
    </row>
    <row r="444" spans="1:73" hidden="1" x14ac:dyDescent="0.45">
      <c r="A444" s="1">
        <v>501</v>
      </c>
      <c r="B444" s="21" t="s">
        <v>498</v>
      </c>
      <c r="C444" s="24" t="s">
        <v>495</v>
      </c>
      <c r="D444">
        <v>0.86528379780840559</v>
      </c>
      <c r="E444">
        <v>69</v>
      </c>
      <c r="F444">
        <v>79.742623373699459</v>
      </c>
      <c r="G444">
        <v>68</v>
      </c>
      <c r="H444">
        <f>(Table1[[#This Row],[xWins]]*3+Table1[[#This Row],[xDraws]])/Table1[[#This Row],[Matches]]</f>
        <v>1.1726856378485218</v>
      </c>
      <c r="I444">
        <f>Table1[[#This Row],[Wins]]*3+Table1[[#This Row],[Draws]]</f>
        <v>69</v>
      </c>
      <c r="J444">
        <f>Table1[[#This Row],[xWins]]*3+Table1[[#This Row],[xDraws]]</f>
        <v>79.742623373699473</v>
      </c>
      <c r="K444">
        <v>0.81930047751601454</v>
      </c>
      <c r="L444">
        <v>1.028900738910707</v>
      </c>
      <c r="M444">
        <v>1.1090128396647141</v>
      </c>
      <c r="N444">
        <v>17</v>
      </c>
      <c r="O444">
        <v>18</v>
      </c>
      <c r="P444">
        <v>33</v>
      </c>
      <c r="Q444">
        <v>20.749408143323961</v>
      </c>
      <c r="R444">
        <v>17.494398943727589</v>
      </c>
      <c r="S444">
        <v>29.75619291294845</v>
      </c>
      <c r="T444">
        <v>-29</v>
      </c>
      <c r="U444">
        <v>-20.81969075084881</v>
      </c>
      <c r="V444">
        <v>-0.96809325633789456</v>
      </c>
      <c r="W444">
        <v>-7.2122159928132987</v>
      </c>
      <c r="X444">
        <v>0.98774070366375222</v>
      </c>
      <c r="Y444">
        <v>1.072275540183294</v>
      </c>
      <c r="Z444">
        <f>Table1[[#This Row],[xGoalsF]]/Table1[[#This Row],[Matches]]</f>
        <v>1.1612954890637925</v>
      </c>
      <c r="AA444">
        <f>Table1[[#This Row],[xGoalsA]]/Table1[[#This Row],[Matches]]</f>
        <v>1.4674674118703928</v>
      </c>
      <c r="AB444">
        <v>78</v>
      </c>
      <c r="AC444">
        <v>78.968093256337895</v>
      </c>
      <c r="AD444">
        <v>107</v>
      </c>
      <c r="AE444">
        <v>99.787784007186701</v>
      </c>
      <c r="AF444">
        <f>Table1[[#This Row],[SHGoalsF]]/Table1[[#This Row],[xSHGoalsF]]</f>
        <v>1.1325098581183823</v>
      </c>
      <c r="AG444">
        <v>50</v>
      </c>
      <c r="AH444">
        <v>44.149726063376526</v>
      </c>
      <c r="AI444">
        <f>Table1[[#This Row],[SHGoalsA]]/Table1[[#This Row],[xSHGoalsA]]</f>
        <v>1.1815473741244158</v>
      </c>
      <c r="AJ444">
        <v>-66</v>
      </c>
      <c r="AK444">
        <v>-55.858953644503018</v>
      </c>
      <c r="AL444">
        <f>Table1[[#This Row],[HTGoalsF]]/Table1[[#This Row],[xHTGoalsF]]</f>
        <v>0.80417326420924984</v>
      </c>
      <c r="AM444">
        <v>28</v>
      </c>
      <c r="AN444">
        <v>34.818367192961368</v>
      </c>
      <c r="AO444">
        <f>Table1[[#This Row],[HTGoalsA]]/Table1[[#This Row],[xHTGoalsA]]</f>
        <v>0.93332783189302404</v>
      </c>
      <c r="AP444">
        <v>41</v>
      </c>
      <c r="AQ444">
        <v>43.928830362683676</v>
      </c>
      <c r="AR444">
        <v>0.88995110063497085</v>
      </c>
      <c r="AS444">
        <v>647</v>
      </c>
      <c r="AT444">
        <v>727.00623611608796</v>
      </c>
      <c r="AU444">
        <v>0.97206950846333529</v>
      </c>
      <c r="AV444">
        <v>805</v>
      </c>
      <c r="AW444">
        <v>828.13008019617678</v>
      </c>
      <c r="AX444">
        <v>0.87732518133538206</v>
      </c>
      <c r="AY444">
        <v>268</v>
      </c>
      <c r="AZ444">
        <v>305.47396302027443</v>
      </c>
      <c r="BA444">
        <v>0.85184454864388659</v>
      </c>
      <c r="BB444">
        <v>304</v>
      </c>
      <c r="BC444">
        <v>356.87262480456059</v>
      </c>
      <c r="BD444">
        <v>1.090946567903512</v>
      </c>
      <c r="BE444">
        <v>977</v>
      </c>
      <c r="BF444">
        <v>895.55256759963538</v>
      </c>
      <c r="BG444">
        <v>1.111303223642079</v>
      </c>
      <c r="BH444">
        <v>975</v>
      </c>
      <c r="BI444">
        <v>877.34830535686547</v>
      </c>
      <c r="BJ444">
        <v>1.3462945746617161</v>
      </c>
      <c r="BK444">
        <v>164</v>
      </c>
      <c r="BL444">
        <v>121.81583665759651</v>
      </c>
      <c r="BM444">
        <v>1.43058726763885</v>
      </c>
      <c r="BN444">
        <v>163</v>
      </c>
      <c r="BO444">
        <v>113.9392218057607</v>
      </c>
      <c r="BP444">
        <v>1.3461411053444461</v>
      </c>
      <c r="BQ444">
        <v>10</v>
      </c>
      <c r="BR444">
        <v>7.4286417377034439</v>
      </c>
      <c r="BS444">
        <v>1.0431843277449591</v>
      </c>
      <c r="BT444">
        <v>7</v>
      </c>
      <c r="BU444">
        <v>6.7102235087559547</v>
      </c>
    </row>
    <row r="445" spans="1:73" hidden="1" x14ac:dyDescent="0.45">
      <c r="A445" s="1">
        <v>176</v>
      </c>
      <c r="B445" s="21" t="s">
        <v>246</v>
      </c>
      <c r="C445" s="24" t="s">
        <v>234</v>
      </c>
      <c r="D445">
        <v>0.99092899105238053</v>
      </c>
      <c r="E445">
        <v>79</v>
      </c>
      <c r="F445">
        <v>79.723169584634803</v>
      </c>
      <c r="G445">
        <v>68</v>
      </c>
      <c r="H445">
        <f>(Table1[[#This Row],[xWins]]*3+Table1[[#This Row],[xDraws]])/Table1[[#This Row],[Matches]]</f>
        <v>1.1723995527152178</v>
      </c>
      <c r="I445">
        <f>Table1[[#This Row],[Wins]]*3+Table1[[#This Row],[Draws]]</f>
        <v>79</v>
      </c>
      <c r="J445">
        <f>Table1[[#This Row],[xWins]]*3+Table1[[#This Row],[xDraws]]</f>
        <v>79.723169584634803</v>
      </c>
      <c r="K445">
        <v>1.021210677484558</v>
      </c>
      <c r="L445">
        <v>0.88732681361455268</v>
      </c>
      <c r="M445">
        <v>1.0542609401858809</v>
      </c>
      <c r="N445">
        <v>21</v>
      </c>
      <c r="O445">
        <v>16</v>
      </c>
      <c r="P445">
        <v>31</v>
      </c>
      <c r="Q445">
        <v>20.563827291472428</v>
      </c>
      <c r="R445">
        <v>18.031687710217518</v>
      </c>
      <c r="S445">
        <v>29.40448499831005</v>
      </c>
      <c r="T445">
        <v>-31</v>
      </c>
      <c r="U445">
        <v>-22.148940014772649</v>
      </c>
      <c r="V445">
        <v>2.1223517217560328</v>
      </c>
      <c r="W445">
        <v>-10.973411706983381</v>
      </c>
      <c r="X445">
        <v>1.026906883864861</v>
      </c>
      <c r="Y445">
        <v>1.1086190466529089</v>
      </c>
      <c r="Z445">
        <f>Table1[[#This Row],[xGoalsF]]/Table1[[#This Row],[Matches]]</f>
        <v>1.1599654158565289</v>
      </c>
      <c r="AA445">
        <f>Table1[[#This Row],[xGoalsA]]/Table1[[#This Row],[Matches]]</f>
        <v>1.4856851219561265</v>
      </c>
      <c r="AB445">
        <v>81</v>
      </c>
      <c r="AC445">
        <v>78.877648278243967</v>
      </c>
      <c r="AD445">
        <v>112</v>
      </c>
      <c r="AE445">
        <v>101.0265882930166</v>
      </c>
      <c r="AF445">
        <f>Table1[[#This Row],[SHGoalsF]]/Table1[[#This Row],[xSHGoalsF]]</f>
        <v>1.151878937013934</v>
      </c>
      <c r="AG445">
        <v>51</v>
      </c>
      <c r="AH445">
        <v>44.275486217509567</v>
      </c>
      <c r="AI445">
        <f>Table1[[#This Row],[SHGoalsA]]/Table1[[#This Row],[xSHGoalsA]]</f>
        <v>0.95236418849119875</v>
      </c>
      <c r="AJ445">
        <v>-54</v>
      </c>
      <c r="AK445">
        <v>-56.700998055744343</v>
      </c>
      <c r="AL445">
        <f>Table1[[#This Row],[HTGoalsF]]/Table1[[#This Row],[xHTGoalsF]]</f>
        <v>0.86699784676296832</v>
      </c>
      <c r="AM445">
        <v>30</v>
      </c>
      <c r="AN445">
        <v>34.6021620607344</v>
      </c>
      <c r="AO445">
        <f>Table1[[#This Row],[HTGoalsA]]/Table1[[#This Row],[xHTGoalsA]]</f>
        <v>1.3084992143258425</v>
      </c>
      <c r="AP445">
        <v>58</v>
      </c>
      <c r="AQ445">
        <v>44.325590237272273</v>
      </c>
      <c r="AR445">
        <v>0.9510314557997549</v>
      </c>
      <c r="AS445">
        <v>689</v>
      </c>
      <c r="AT445">
        <v>724.47656257657252</v>
      </c>
      <c r="AU445">
        <v>0.98197229682979414</v>
      </c>
      <c r="AV445">
        <v>815</v>
      </c>
      <c r="AW445">
        <v>829.96231424364146</v>
      </c>
      <c r="AX445">
        <v>0.82338842051957883</v>
      </c>
      <c r="AY445">
        <v>251</v>
      </c>
      <c r="AZ445">
        <v>304.83790364893969</v>
      </c>
      <c r="BA445">
        <v>0.92207006113745993</v>
      </c>
      <c r="BB445">
        <v>330</v>
      </c>
      <c r="BC445">
        <v>357.89037504689622</v>
      </c>
      <c r="BD445">
        <v>1.1268757836484009</v>
      </c>
      <c r="BE445">
        <v>1008</v>
      </c>
      <c r="BF445">
        <v>894.50852935757882</v>
      </c>
      <c r="BG445">
        <v>1.284991873501909</v>
      </c>
      <c r="BH445">
        <v>1125</v>
      </c>
      <c r="BI445">
        <v>875.4919180415568</v>
      </c>
      <c r="BJ445">
        <v>1.148873026267127</v>
      </c>
      <c r="BK445">
        <v>140</v>
      </c>
      <c r="BL445">
        <v>121.85854902946279</v>
      </c>
      <c r="BM445">
        <v>1.568582512895514</v>
      </c>
      <c r="BN445">
        <v>179</v>
      </c>
      <c r="BO445">
        <v>114.1157691918777</v>
      </c>
      <c r="BP445">
        <v>1.09701984254328</v>
      </c>
      <c r="BQ445">
        <v>8</v>
      </c>
      <c r="BR445">
        <v>7.2924843195663369</v>
      </c>
      <c r="BS445">
        <v>1.4962482231776639</v>
      </c>
      <c r="BT445">
        <v>10</v>
      </c>
      <c r="BU445">
        <v>6.6833830410588249</v>
      </c>
    </row>
    <row r="446" spans="1:73" hidden="1" x14ac:dyDescent="0.45">
      <c r="A446" s="1">
        <v>243</v>
      </c>
      <c r="B446" s="20" t="s">
        <v>315</v>
      </c>
      <c r="C446" s="23" t="s">
        <v>292</v>
      </c>
      <c r="D446">
        <v>1.02330933898897</v>
      </c>
      <c r="E446">
        <v>317</v>
      </c>
      <c r="F446">
        <v>309.77925043975091</v>
      </c>
      <c r="G446">
        <v>170</v>
      </c>
      <c r="H446" s="32">
        <f>(Table1[[#This Row],[xWins]]*3+Table1[[#This Row],[xDraws]])/Table1[[#This Row],[Matches]]</f>
        <v>1.8222308849397113</v>
      </c>
      <c r="I446" s="32">
        <f>Table1[[#This Row],[Wins]]*3+Table1[[#This Row],[Draws]]</f>
        <v>317</v>
      </c>
      <c r="J446">
        <f>Table1[[#This Row],[xWins]]*3+Table1[[#This Row],[xDraws]]</f>
        <v>309.77925043975091</v>
      </c>
      <c r="K446">
        <v>1.0058991524225021</v>
      </c>
      <c r="L446">
        <v>1.1464222370939809</v>
      </c>
      <c r="M446">
        <v>0.85047650414587694</v>
      </c>
      <c r="N446">
        <v>91</v>
      </c>
      <c r="O446">
        <v>44</v>
      </c>
      <c r="P446">
        <v>35</v>
      </c>
      <c r="Q446">
        <v>90.466325357611822</v>
      </c>
      <c r="R446">
        <v>38.380274366915458</v>
      </c>
      <c r="S446">
        <v>41.153400275472713</v>
      </c>
      <c r="T446">
        <v>137</v>
      </c>
      <c r="U446">
        <v>108.24969528966849</v>
      </c>
      <c r="V446">
        <v>39.920026282367637</v>
      </c>
      <c r="W446">
        <v>-11.16972157203611</v>
      </c>
      <c r="X446">
        <v>1.1390554198727649</v>
      </c>
      <c r="Y446">
        <v>1.062459901478795</v>
      </c>
      <c r="Z446">
        <f>Table1[[#This Row],[xGoalsF]]/Table1[[#This Row],[Matches]]</f>
        <v>1.6887057277507789</v>
      </c>
      <c r="AA446">
        <f>Table1[[#This Row],[xGoalsA]]/Table1[[#This Row],[Matches]]</f>
        <v>1.0519428142821405</v>
      </c>
      <c r="AB446">
        <v>327</v>
      </c>
      <c r="AC446">
        <v>287.07997371763241</v>
      </c>
      <c r="AD446">
        <v>190</v>
      </c>
      <c r="AE446">
        <v>178.83027842796389</v>
      </c>
      <c r="AF446">
        <f>Table1[[#This Row],[SHGoalsF]]/Table1[[#This Row],[xSHGoalsF]]</f>
        <v>1.1174220485010677</v>
      </c>
      <c r="AG446">
        <v>180</v>
      </c>
      <c r="AH446">
        <v>161.08506203314639</v>
      </c>
      <c r="AI446">
        <f>Table1[[#This Row],[SHGoalsA]]/Table1[[#This Row],[xSHGoalsA]]</f>
        <v>0.9985120601608376</v>
      </c>
      <c r="AJ446">
        <v>-100</v>
      </c>
      <c r="AK446">
        <v>-100.1490157103283</v>
      </c>
      <c r="AL446">
        <f>Table1[[#This Row],[HTGoalsF]]/Table1[[#This Row],[xHTGoalsF]]</f>
        <v>1.1667137826019081</v>
      </c>
      <c r="AM446">
        <v>147</v>
      </c>
      <c r="AN446">
        <v>125.994911684486</v>
      </c>
      <c r="AO446">
        <f>Table1[[#This Row],[HTGoalsA]]/Table1[[#This Row],[xHTGoalsA]]</f>
        <v>1.1438555621938109</v>
      </c>
      <c r="AP446">
        <v>90</v>
      </c>
      <c r="AQ446">
        <v>78.681262717635605</v>
      </c>
      <c r="AR446">
        <v>1.1110028219209911</v>
      </c>
      <c r="AS446">
        <v>2497</v>
      </c>
      <c r="AT446">
        <v>2247.5190438153309</v>
      </c>
      <c r="AU446">
        <v>0.96945276245117029</v>
      </c>
      <c r="AV446">
        <v>1663</v>
      </c>
      <c r="AW446">
        <v>1715.4007543340849</v>
      </c>
      <c r="AX446">
        <v>0.98784939556121321</v>
      </c>
      <c r="AY446">
        <v>959</v>
      </c>
      <c r="AZ446">
        <v>970.79575521243964</v>
      </c>
      <c r="BA446">
        <v>0.84161594493510705</v>
      </c>
      <c r="BB446">
        <v>590</v>
      </c>
      <c r="BC446">
        <v>701.03234563300964</v>
      </c>
      <c r="BD446">
        <v>1.011044018143247</v>
      </c>
      <c r="BE446">
        <v>2175</v>
      </c>
      <c r="BF446">
        <v>2151.241648206696</v>
      </c>
      <c r="BG446">
        <v>0.96585275590916408</v>
      </c>
      <c r="BH446">
        <v>2171</v>
      </c>
      <c r="BI446">
        <v>2247.754625865743</v>
      </c>
      <c r="BJ446">
        <v>1.0374920277897051</v>
      </c>
      <c r="BK446">
        <v>285</v>
      </c>
      <c r="BL446">
        <v>274.70090599844912</v>
      </c>
      <c r="BM446">
        <v>1.1232612145782579</v>
      </c>
      <c r="BN446">
        <v>357</v>
      </c>
      <c r="BO446">
        <v>317.82455885298242</v>
      </c>
      <c r="BP446">
        <v>0.79520118936180995</v>
      </c>
      <c r="BQ446">
        <v>12</v>
      </c>
      <c r="BR446">
        <v>15.09052068902289</v>
      </c>
      <c r="BS446">
        <v>0.78309908049178767</v>
      </c>
      <c r="BT446">
        <v>15</v>
      </c>
      <c r="BU446">
        <v>19.15466429941403</v>
      </c>
    </row>
    <row r="447" spans="1:73" hidden="1" x14ac:dyDescent="0.45">
      <c r="A447" s="1">
        <v>525</v>
      </c>
      <c r="B447" s="21" t="s">
        <v>397</v>
      </c>
      <c r="C447" t="s">
        <v>520</v>
      </c>
      <c r="D447">
        <v>0.91099709662298378</v>
      </c>
      <c r="E447">
        <v>196</v>
      </c>
      <c r="F447">
        <v>215.14887448770281</v>
      </c>
      <c r="G447">
        <v>184</v>
      </c>
      <c r="H447">
        <f>(Table1[[#This Row],[xWins]]*3+Table1[[#This Row],[xDraws]])/Table1[[#This Row],[Matches]]</f>
        <v>1.1692873613462111</v>
      </c>
      <c r="I447">
        <f>Table1[[#This Row],[Wins]]*3+Table1[[#This Row],[Draws]]</f>
        <v>196</v>
      </c>
      <c r="J447">
        <f>Table1[[#This Row],[xWins]]*3+Table1[[#This Row],[xDraws]]</f>
        <v>215.14887448770284</v>
      </c>
      <c r="K447">
        <v>0.9041171460817039</v>
      </c>
      <c r="L447">
        <v>0.93417763419966349</v>
      </c>
      <c r="M447">
        <v>1.1075275655487291</v>
      </c>
      <c r="N447">
        <v>50</v>
      </c>
      <c r="O447">
        <v>46</v>
      </c>
      <c r="P447">
        <v>88</v>
      </c>
      <c r="Q447">
        <v>55.302568054031312</v>
      </c>
      <c r="R447">
        <v>49.241170325608913</v>
      </c>
      <c r="S447">
        <v>79.456261620359783</v>
      </c>
      <c r="T447">
        <v>-90</v>
      </c>
      <c r="U447">
        <v>-49.72681995821668</v>
      </c>
      <c r="V447">
        <v>3.533926394601195</v>
      </c>
      <c r="W447">
        <v>-43.807106436384522</v>
      </c>
      <c r="X447">
        <v>1.016711552516909</v>
      </c>
      <c r="Y447">
        <v>1.1677193657097531</v>
      </c>
      <c r="Z447">
        <f>Table1[[#This Row],[xGoalsF]]/Table1[[#This Row],[Matches]]</f>
        <v>1.1492721391597762</v>
      </c>
      <c r="AA447">
        <f>Table1[[#This Row],[xGoalsA]]/Table1[[#This Row],[Matches]]</f>
        <v>1.419526595454432</v>
      </c>
      <c r="AB447">
        <v>215</v>
      </c>
      <c r="AC447">
        <v>211.4660736053988</v>
      </c>
      <c r="AD447">
        <v>305</v>
      </c>
      <c r="AE447">
        <v>261.19289356361548</v>
      </c>
      <c r="AF447">
        <f>Table1[[#This Row],[SHGoalsF]]/Table1[[#This Row],[xSHGoalsF]]</f>
        <v>1.0128041435455892</v>
      </c>
      <c r="AG447">
        <v>120</v>
      </c>
      <c r="AH447">
        <v>118.4829275874684</v>
      </c>
      <c r="AI447">
        <f>Table1[[#This Row],[SHGoalsA]]/Table1[[#This Row],[xSHGoalsA]]</f>
        <v>1.1441205049451677</v>
      </c>
      <c r="AJ447">
        <v>-168</v>
      </c>
      <c r="AK447">
        <v>-146.8376794873119</v>
      </c>
      <c r="AL447">
        <f>Table1[[#This Row],[HTGoalsF]]/Table1[[#This Row],[xHTGoalsF]]</f>
        <v>1.0216905328378614</v>
      </c>
      <c r="AM447">
        <v>95</v>
      </c>
      <c r="AN447">
        <v>92.983146017930423</v>
      </c>
      <c r="AO447">
        <f>Table1[[#This Row],[HTGoalsA]]/Table1[[#This Row],[xHTGoalsA]]</f>
        <v>1.1980214553976232</v>
      </c>
      <c r="AP447">
        <v>137</v>
      </c>
      <c r="AQ447">
        <v>114.3552140763036</v>
      </c>
      <c r="AR447">
        <v>1.0089604842309881</v>
      </c>
      <c r="AS447">
        <v>1969</v>
      </c>
      <c r="AT447">
        <v>1951.5134941094709</v>
      </c>
      <c r="AU447">
        <v>0.99485561311630377</v>
      </c>
      <c r="AV447">
        <v>2183</v>
      </c>
      <c r="AW447">
        <v>2194.2882677838361</v>
      </c>
      <c r="AX447">
        <v>1.051151506586542</v>
      </c>
      <c r="AY447">
        <v>865</v>
      </c>
      <c r="AZ447">
        <v>822.90706390076798</v>
      </c>
      <c r="BA447">
        <v>1.061562500411577</v>
      </c>
      <c r="BB447">
        <v>1004</v>
      </c>
      <c r="BC447">
        <v>945.77568406075011</v>
      </c>
      <c r="BD447">
        <v>0.72688532259521399</v>
      </c>
      <c r="BE447">
        <v>1763</v>
      </c>
      <c r="BF447">
        <v>2425.4169745862032</v>
      </c>
      <c r="BG447">
        <v>0.7004963170081614</v>
      </c>
      <c r="BH447">
        <v>1669</v>
      </c>
      <c r="BI447">
        <v>2382.5963955504349</v>
      </c>
      <c r="BJ447">
        <v>0.75477508897954726</v>
      </c>
      <c r="BK447">
        <v>250</v>
      </c>
      <c r="BL447">
        <v>331.22449806603839</v>
      </c>
      <c r="BM447">
        <v>0.73231551859333321</v>
      </c>
      <c r="BN447">
        <v>226</v>
      </c>
      <c r="BO447">
        <v>308.61014721374693</v>
      </c>
      <c r="BP447">
        <v>0.68311211879868272</v>
      </c>
      <c r="BQ447">
        <v>14</v>
      </c>
      <c r="BR447">
        <v>20.494439514000021</v>
      </c>
      <c r="BS447">
        <v>0.49563943961685442</v>
      </c>
      <c r="BT447">
        <v>9</v>
      </c>
      <c r="BU447">
        <v>18.15836126147931</v>
      </c>
    </row>
    <row r="448" spans="1:73" hidden="1" x14ac:dyDescent="0.45">
      <c r="A448" s="1">
        <v>108</v>
      </c>
      <c r="B448" s="21" t="s">
        <v>176</v>
      </c>
      <c r="C448" s="25" t="s">
        <v>160</v>
      </c>
      <c r="D448">
        <v>0.98289788780595622</v>
      </c>
      <c r="E448">
        <v>302</v>
      </c>
      <c r="F448">
        <v>307.25470442726282</v>
      </c>
      <c r="G448">
        <v>263</v>
      </c>
      <c r="H448">
        <f>(Table1[[#This Row],[xWins]]*3+Table1[[#This Row],[xDraws]])/Table1[[#This Row],[Matches]]</f>
        <v>1.1682688381264745</v>
      </c>
      <c r="I448">
        <f>Table1[[#This Row],[Wins]]*3+Table1[[#This Row],[Draws]]</f>
        <v>302</v>
      </c>
      <c r="J448">
        <f>Table1[[#This Row],[xWins]]*3+Table1[[#This Row],[xDraws]]</f>
        <v>307.25470442726282</v>
      </c>
      <c r="K448">
        <v>0.97012899035267275</v>
      </c>
      <c r="L448">
        <v>1.026871659314913</v>
      </c>
      <c r="M448">
        <v>1.00448021997721</v>
      </c>
      <c r="N448">
        <v>77</v>
      </c>
      <c r="O448">
        <v>71</v>
      </c>
      <c r="P448">
        <v>115</v>
      </c>
      <c r="Q448">
        <v>79.370888578443626</v>
      </c>
      <c r="R448">
        <v>69.142038691931901</v>
      </c>
      <c r="S448">
        <v>114.4870727296245</v>
      </c>
      <c r="T448">
        <v>-70</v>
      </c>
      <c r="U448">
        <v>-85.123424151064341</v>
      </c>
      <c r="V448">
        <v>-11.24317669346442</v>
      </c>
      <c r="W448">
        <v>26.366600844528762</v>
      </c>
      <c r="X448">
        <v>0.96328676832947591</v>
      </c>
      <c r="Y448">
        <v>0.93262940478918654</v>
      </c>
      <c r="Z448">
        <f>Table1[[#This Row],[xGoalsF]]/Table1[[#This Row],[Matches]]</f>
        <v>1.1644227250702068</v>
      </c>
      <c r="AA448">
        <f>Table1[[#This Row],[xGoalsA]]/Table1[[#This Row],[Matches]]</f>
        <v>1.4880859347700715</v>
      </c>
      <c r="AB448">
        <v>295</v>
      </c>
      <c r="AC448">
        <v>306.24317669346442</v>
      </c>
      <c r="AD448">
        <v>365</v>
      </c>
      <c r="AE448">
        <v>391.36660084452882</v>
      </c>
      <c r="AF448">
        <f>Table1[[#This Row],[SHGoalsF]]/Table1[[#This Row],[xSHGoalsF]]</f>
        <v>0.94314486333582392</v>
      </c>
      <c r="AG448">
        <v>162</v>
      </c>
      <c r="AH448">
        <v>171.7657661061946</v>
      </c>
      <c r="AI448">
        <f>Table1[[#This Row],[SHGoalsA]]/Table1[[#This Row],[xSHGoalsA]]</f>
        <v>0.84771988485907002</v>
      </c>
      <c r="AJ448">
        <v>-186</v>
      </c>
      <c r="AK448">
        <v>-219.4120998246039</v>
      </c>
      <c r="AL448">
        <f>Table1[[#This Row],[HTGoalsF]]/Table1[[#This Row],[xHTGoalsF]]</f>
        <v>0.98901368950504132</v>
      </c>
      <c r="AM448">
        <v>133</v>
      </c>
      <c r="AN448">
        <v>134.47741058726979</v>
      </c>
      <c r="AO448">
        <f>Table1[[#This Row],[HTGoalsA]]/Table1[[#This Row],[xHTGoalsA]]</f>
        <v>1.0409730419284502</v>
      </c>
      <c r="AP448">
        <v>179</v>
      </c>
      <c r="AQ448">
        <v>171.95450101992489</v>
      </c>
      <c r="AR448">
        <v>1.0962016364270031</v>
      </c>
      <c r="AS448">
        <v>3076</v>
      </c>
      <c r="AT448">
        <v>2806.0530998895611</v>
      </c>
      <c r="AU448">
        <v>0.8329272680824884</v>
      </c>
      <c r="AV448">
        <v>2675</v>
      </c>
      <c r="AW448">
        <v>3211.5649259006891</v>
      </c>
      <c r="AX448">
        <v>0.86988657988494966</v>
      </c>
      <c r="AY448">
        <v>1023</v>
      </c>
      <c r="AZ448">
        <v>1176.0153836782961</v>
      </c>
      <c r="BA448">
        <v>0.74709607394459798</v>
      </c>
      <c r="BB448">
        <v>1033</v>
      </c>
      <c r="BC448">
        <v>1382.6869609230521</v>
      </c>
      <c r="BD448">
        <v>1.0628506839639491</v>
      </c>
      <c r="BE448">
        <v>3671</v>
      </c>
      <c r="BF448">
        <v>3453.9188386357741</v>
      </c>
      <c r="BG448">
        <v>0.89935921361021742</v>
      </c>
      <c r="BH448">
        <v>3039</v>
      </c>
      <c r="BI448">
        <v>3379.0725151975862</v>
      </c>
      <c r="BJ448">
        <v>1.3105055838052999</v>
      </c>
      <c r="BK448">
        <v>618</v>
      </c>
      <c r="BL448">
        <v>471.5737251614911</v>
      </c>
      <c r="BM448">
        <v>1.283082930846843</v>
      </c>
      <c r="BN448">
        <v>565</v>
      </c>
      <c r="BO448">
        <v>440.34565998559151</v>
      </c>
      <c r="BP448">
        <v>0.91398949792296968</v>
      </c>
      <c r="BQ448">
        <v>26</v>
      </c>
      <c r="BR448">
        <v>28.44671635624336</v>
      </c>
      <c r="BS448">
        <v>1.092165421494139</v>
      </c>
      <c r="BT448">
        <v>28</v>
      </c>
      <c r="BU448">
        <v>25.637142001524399</v>
      </c>
    </row>
    <row r="449" spans="1:73" hidden="1" x14ac:dyDescent="0.45">
      <c r="A449" s="1">
        <v>530</v>
      </c>
      <c r="B449" s="21" t="s">
        <v>401</v>
      </c>
      <c r="C449" t="s">
        <v>520</v>
      </c>
      <c r="D449">
        <v>0.93053484214468396</v>
      </c>
      <c r="E449">
        <v>100</v>
      </c>
      <c r="F449">
        <v>107.4650786525321</v>
      </c>
      <c r="G449">
        <v>92</v>
      </c>
      <c r="H449">
        <f>(Table1[[#This Row],[xWins]]*3+Table1[[#This Row],[xDraws]])/Table1[[#This Row],[Matches]]</f>
        <v>1.1680986810057838</v>
      </c>
      <c r="I449">
        <f>Table1[[#This Row],[Wins]]*3+Table1[[#This Row],[Draws]]</f>
        <v>100</v>
      </c>
      <c r="J449">
        <f>Table1[[#This Row],[xWins]]*3+Table1[[#This Row],[xDraws]]</f>
        <v>107.46507865253211</v>
      </c>
      <c r="K449">
        <v>0.90567950158814547</v>
      </c>
      <c r="L449">
        <v>1.014020771419341</v>
      </c>
      <c r="M449">
        <v>1.056814101986324</v>
      </c>
      <c r="N449">
        <v>25</v>
      </c>
      <c r="O449">
        <v>25</v>
      </c>
      <c r="P449">
        <v>42</v>
      </c>
      <c r="Q449">
        <v>27.603583780091629</v>
      </c>
      <c r="R449">
        <v>24.65432731225722</v>
      </c>
      <c r="S449">
        <v>39.742088907651173</v>
      </c>
      <c r="T449">
        <v>-54</v>
      </c>
      <c r="U449">
        <v>-25.134902958653509</v>
      </c>
      <c r="V449">
        <v>-6.534296032419789</v>
      </c>
      <c r="W449">
        <v>-22.330801008926699</v>
      </c>
      <c r="X449">
        <v>0.93808367253037372</v>
      </c>
      <c r="Y449">
        <v>1.170895675349263</v>
      </c>
      <c r="Z449">
        <f>Table1[[#This Row],[xGoalsF]]/Table1[[#This Row],[Matches]]</f>
        <v>1.1471119133958674</v>
      </c>
      <c r="AA449">
        <f>Table1[[#This Row],[xGoalsA]]/Table1[[#This Row],[Matches]]</f>
        <v>1.4203173803377533</v>
      </c>
      <c r="AB449">
        <v>99</v>
      </c>
      <c r="AC449">
        <v>105.5342960324198</v>
      </c>
      <c r="AD449">
        <v>153</v>
      </c>
      <c r="AE449">
        <v>130.6691989910733</v>
      </c>
      <c r="AF449">
        <f>Table1[[#This Row],[SHGoalsF]]/Table1[[#This Row],[xSHGoalsF]]</f>
        <v>0.87743547489398022</v>
      </c>
      <c r="AG449">
        <v>52</v>
      </c>
      <c r="AH449">
        <v>59.263617083960639</v>
      </c>
      <c r="AI449">
        <f>Table1[[#This Row],[SHGoalsA]]/Table1[[#This Row],[xSHGoalsA]]</f>
        <v>1.1447674993300505</v>
      </c>
      <c r="AJ449">
        <v>-84</v>
      </c>
      <c r="AK449">
        <v>-73.377345224387582</v>
      </c>
      <c r="AL449">
        <f>Table1[[#This Row],[HTGoalsF]]/Table1[[#This Row],[xHTGoalsF]]</f>
        <v>1.0157620564062446</v>
      </c>
      <c r="AM449">
        <v>47</v>
      </c>
      <c r="AN449">
        <v>46.27067894845915</v>
      </c>
      <c r="AO449">
        <f>Table1[[#This Row],[HTGoalsA]]/Table1[[#This Row],[xHTGoalsA]]</f>
        <v>1.2043597032310094</v>
      </c>
      <c r="AP449">
        <v>69</v>
      </c>
      <c r="AQ449">
        <v>57.291853766685719</v>
      </c>
      <c r="AR449">
        <v>0.98002023347717737</v>
      </c>
      <c r="AS449">
        <v>956</v>
      </c>
      <c r="AT449">
        <v>975.49006371842756</v>
      </c>
      <c r="AU449">
        <v>0.96605519527264327</v>
      </c>
      <c r="AV449">
        <v>1061</v>
      </c>
      <c r="AW449">
        <v>1098.280931764526</v>
      </c>
      <c r="AX449">
        <v>1.0094426322062791</v>
      </c>
      <c r="AY449">
        <v>415</v>
      </c>
      <c r="AZ449">
        <v>411.11796427000411</v>
      </c>
      <c r="BA449">
        <v>1.000090121506557</v>
      </c>
      <c r="BB449">
        <v>474</v>
      </c>
      <c r="BC449">
        <v>473.95728625531882</v>
      </c>
      <c r="BD449">
        <v>0.76444876517695548</v>
      </c>
      <c r="BE449">
        <v>928</v>
      </c>
      <c r="BF449">
        <v>1213.9466269988491</v>
      </c>
      <c r="BG449">
        <v>0.90919773473780974</v>
      </c>
      <c r="BH449">
        <v>1084</v>
      </c>
      <c r="BI449">
        <v>1192.259899671438</v>
      </c>
      <c r="BJ449">
        <v>0.79179434255296999</v>
      </c>
      <c r="BK449">
        <v>131</v>
      </c>
      <c r="BL449">
        <v>165.4470017777833</v>
      </c>
      <c r="BM449">
        <v>0.87591254383318551</v>
      </c>
      <c r="BN449">
        <v>135</v>
      </c>
      <c r="BO449">
        <v>154.12497623245619</v>
      </c>
      <c r="BP449">
        <v>0.78167018183851911</v>
      </c>
      <c r="BQ449">
        <v>8</v>
      </c>
      <c r="BR449">
        <v>10.234495553078011</v>
      </c>
      <c r="BS449">
        <v>0.87589919744765321</v>
      </c>
      <c r="BT449">
        <v>8</v>
      </c>
      <c r="BU449">
        <v>9.1334710926916998</v>
      </c>
    </row>
    <row r="450" spans="1:73" hidden="1" x14ac:dyDescent="0.45">
      <c r="A450" s="1">
        <v>21</v>
      </c>
      <c r="B450" s="21" t="s">
        <v>85</v>
      </c>
      <c r="C450" s="27" t="s">
        <v>64</v>
      </c>
      <c r="D450">
        <v>0.97446939134327015</v>
      </c>
      <c r="E450">
        <v>274</v>
      </c>
      <c r="F450">
        <v>281.17866239215692</v>
      </c>
      <c r="G450">
        <v>264</v>
      </c>
      <c r="H450">
        <f>(Table1[[#This Row],[xWins]]*3+Table1[[#This Row],[xDraws]])/Table1[[#This Row],[Matches]]</f>
        <v>1.0650706908793823</v>
      </c>
      <c r="I450">
        <f>Table1[[#This Row],[Wins]]*3+Table1[[#This Row],[Draws]]</f>
        <v>274</v>
      </c>
      <c r="J450">
        <f>Table1[[#This Row],[xWins]]*3+Table1[[#This Row],[xDraws]]</f>
        <v>281.17866239215692</v>
      </c>
      <c r="K450">
        <v>0.91368560744366334</v>
      </c>
      <c r="L450">
        <v>1.16592552196023</v>
      </c>
      <c r="M450">
        <v>0.95921554533436526</v>
      </c>
      <c r="N450">
        <v>65</v>
      </c>
      <c r="O450">
        <v>79</v>
      </c>
      <c r="P450">
        <v>120</v>
      </c>
      <c r="Q450">
        <v>71.140444229890988</v>
      </c>
      <c r="R450">
        <v>67.757329702483972</v>
      </c>
      <c r="S450">
        <v>125.102226067625</v>
      </c>
      <c r="T450">
        <v>-115</v>
      </c>
      <c r="U450">
        <v>-124.57128279283999</v>
      </c>
      <c r="V450">
        <v>-14.08548579427338</v>
      </c>
      <c r="W450">
        <v>23.65676858711339</v>
      </c>
      <c r="X450">
        <v>0.95144367269632124</v>
      </c>
      <c r="Y450">
        <v>0.94294855316670556</v>
      </c>
      <c r="Z450">
        <f>Table1[[#This Row],[xGoalsF]]/Table1[[#This Row],[Matches]]</f>
        <v>1.0988086583116417</v>
      </c>
      <c r="AA450">
        <f>Table1[[#This Row],[xGoalsA]]/Table1[[#This Row],[Matches]]</f>
        <v>1.5706695779814901</v>
      </c>
      <c r="AB450">
        <v>276</v>
      </c>
      <c r="AC450">
        <v>290.08548579427338</v>
      </c>
      <c r="AD450">
        <v>391</v>
      </c>
      <c r="AE450">
        <v>414.65676858711339</v>
      </c>
      <c r="AF450">
        <f>Table1[[#This Row],[SHGoalsF]]/Table1[[#This Row],[xSHGoalsF]]</f>
        <v>0.95388584103583063</v>
      </c>
      <c r="AG450">
        <v>155</v>
      </c>
      <c r="AH450">
        <v>162.49323905645201</v>
      </c>
      <c r="AI450">
        <f>Table1[[#This Row],[SHGoalsA]]/Table1[[#This Row],[xSHGoalsA]]</f>
        <v>0.84278495940998499</v>
      </c>
      <c r="AJ450">
        <v>-196</v>
      </c>
      <c r="AK450">
        <v>-232.5622898363246</v>
      </c>
      <c r="AL450">
        <f>Table1[[#This Row],[HTGoalsF]]/Table1[[#This Row],[xHTGoalsF]]</f>
        <v>0.94833348493841285</v>
      </c>
      <c r="AM450">
        <v>121</v>
      </c>
      <c r="AN450">
        <v>127.5922467378214</v>
      </c>
      <c r="AO450">
        <f>Table1[[#This Row],[HTGoalsA]]/Table1[[#This Row],[xHTGoalsA]]</f>
        <v>1.0708726664188071</v>
      </c>
      <c r="AP450">
        <v>195</v>
      </c>
      <c r="AQ450">
        <v>182.0944787507888</v>
      </c>
      <c r="AR450">
        <v>1.0407197941137869</v>
      </c>
      <c r="AS450">
        <v>2841</v>
      </c>
      <c r="AT450">
        <v>2729.8414194372281</v>
      </c>
      <c r="AU450">
        <v>1.111458691210667</v>
      </c>
      <c r="AV450">
        <v>3710</v>
      </c>
      <c r="AW450">
        <v>3337.9558136873688</v>
      </c>
      <c r="AX450">
        <v>0.86087760539346958</v>
      </c>
      <c r="AY450">
        <v>979</v>
      </c>
      <c r="AZ450">
        <v>1137.2116011224871</v>
      </c>
      <c r="BA450">
        <v>0.94076179356655343</v>
      </c>
      <c r="BB450">
        <v>1361</v>
      </c>
      <c r="BC450">
        <v>1446.6999077845919</v>
      </c>
      <c r="BD450">
        <v>0.8398753777320267</v>
      </c>
      <c r="BE450">
        <v>2927</v>
      </c>
      <c r="BF450">
        <v>3485.0408496365021</v>
      </c>
      <c r="BG450">
        <v>0.83049633033090497</v>
      </c>
      <c r="BH450">
        <v>2801</v>
      </c>
      <c r="BI450">
        <v>3372.681970652372</v>
      </c>
      <c r="BJ450">
        <v>0.94951277797161693</v>
      </c>
      <c r="BK450">
        <v>457</v>
      </c>
      <c r="BL450">
        <v>481.29947337439711</v>
      </c>
      <c r="BM450">
        <v>0.83176724649327194</v>
      </c>
      <c r="BN450">
        <v>362</v>
      </c>
      <c r="BO450">
        <v>435.21790684376049</v>
      </c>
      <c r="BP450">
        <v>0.51614787610930168</v>
      </c>
      <c r="BQ450">
        <v>15</v>
      </c>
      <c r="BR450">
        <v>29.06143896797424</v>
      </c>
      <c r="BS450">
        <v>0.72092611204170665</v>
      </c>
      <c r="BT450">
        <v>18</v>
      </c>
      <c r="BU450">
        <v>24.967884640803071</v>
      </c>
    </row>
    <row r="451" spans="1:73" hidden="1" x14ac:dyDescent="0.45">
      <c r="A451" s="1">
        <v>422</v>
      </c>
      <c r="B451" s="21" t="s">
        <v>445</v>
      </c>
      <c r="C451" s="24" t="s">
        <v>439</v>
      </c>
      <c r="D451">
        <v>0.96745096259124597</v>
      </c>
      <c r="E451">
        <v>35</v>
      </c>
      <c r="F451">
        <v>36.177544240852363</v>
      </c>
      <c r="G451">
        <v>31</v>
      </c>
      <c r="H451">
        <f>(Table1[[#This Row],[xWins]]*3+Table1[[#This Row],[xDraws]])/Table1[[#This Row],[Matches]]</f>
        <v>1.1670175561565277</v>
      </c>
      <c r="I451">
        <f>Table1[[#This Row],[Wins]]*3+Table1[[#This Row],[Draws]]</f>
        <v>35</v>
      </c>
      <c r="J451">
        <f>Table1[[#This Row],[xWins]]*3+Table1[[#This Row],[xDraws]]</f>
        <v>36.177544240852356</v>
      </c>
      <c r="K451">
        <v>0.97511804108480138</v>
      </c>
      <c r="L451">
        <v>0.94244169425060742</v>
      </c>
      <c r="M451">
        <v>1.054077218606142</v>
      </c>
      <c r="N451">
        <v>9</v>
      </c>
      <c r="O451">
        <v>8</v>
      </c>
      <c r="P451">
        <v>14</v>
      </c>
      <c r="Q451">
        <v>9.2296518173201481</v>
      </c>
      <c r="R451">
        <v>8.4885887888919065</v>
      </c>
      <c r="S451">
        <v>13.281759393787951</v>
      </c>
      <c r="T451">
        <v>-6</v>
      </c>
      <c r="U451">
        <v>-9.6638059583146543</v>
      </c>
      <c r="V451">
        <v>-9.8587081531059866</v>
      </c>
      <c r="W451">
        <v>13.522514111420641</v>
      </c>
      <c r="X451">
        <v>0.72506794971496902</v>
      </c>
      <c r="Y451">
        <v>0.70294887320320198</v>
      </c>
      <c r="Z451">
        <f>Table1[[#This Row],[xGoalsF]]/Table1[[#This Row],[Matches]]</f>
        <v>1.1567325210679351</v>
      </c>
      <c r="AA451">
        <f>Table1[[#This Row],[xGoalsA]]/Table1[[#This Row],[Matches]]</f>
        <v>1.4684681971426012</v>
      </c>
      <c r="AB451">
        <v>26</v>
      </c>
      <c r="AC451">
        <v>35.858708153105987</v>
      </c>
      <c r="AD451">
        <v>32</v>
      </c>
      <c r="AE451">
        <v>45.522514111420641</v>
      </c>
      <c r="AF451">
        <f>Table1[[#This Row],[SHGoalsF]]/Table1[[#This Row],[xSHGoalsF]]</f>
        <v>0.39781271844568455</v>
      </c>
      <c r="AG451">
        <v>8</v>
      </c>
      <c r="AH451">
        <v>20.10996539089356</v>
      </c>
      <c r="AI451">
        <f>Table1[[#This Row],[SHGoalsA]]/Table1[[#This Row],[xSHGoalsA]]</f>
        <v>0.82277272407856605</v>
      </c>
      <c r="AJ451">
        <v>-21</v>
      </c>
      <c r="AK451">
        <v>-25.523451842084551</v>
      </c>
      <c r="AL451">
        <f>Table1[[#This Row],[HTGoalsF]]/Table1[[#This Row],[xHTGoalsF]]</f>
        <v>1.1429483782787573</v>
      </c>
      <c r="AM451">
        <v>18</v>
      </c>
      <c r="AN451">
        <v>15.748742762212419</v>
      </c>
      <c r="AO451">
        <f>Table1[[#This Row],[HTGoalsA]]/Table1[[#This Row],[xHTGoalsA]]</f>
        <v>0.55002578880240505</v>
      </c>
      <c r="AP451">
        <v>11</v>
      </c>
      <c r="AQ451">
        <v>19.99906226933609</v>
      </c>
      <c r="AR451">
        <v>0.6396241616419136</v>
      </c>
      <c r="AS451">
        <v>211</v>
      </c>
      <c r="AT451">
        <v>329.88122190125449</v>
      </c>
      <c r="AU451">
        <v>0.6047665238125004</v>
      </c>
      <c r="AV451">
        <v>228</v>
      </c>
      <c r="AW451">
        <v>377.0049945269264</v>
      </c>
      <c r="AX451">
        <v>0.61065876475068881</v>
      </c>
      <c r="AY451">
        <v>85</v>
      </c>
      <c r="AZ451">
        <v>139.19394088235609</v>
      </c>
      <c r="BA451">
        <v>0.72448425650559956</v>
      </c>
      <c r="BB451">
        <v>118</v>
      </c>
      <c r="BC451">
        <v>162.87448476678941</v>
      </c>
      <c r="BD451">
        <v>1.483751571197331</v>
      </c>
      <c r="BE451">
        <v>604</v>
      </c>
      <c r="BF451">
        <v>407.07623279050352</v>
      </c>
      <c r="BG451">
        <v>1.443406135236982</v>
      </c>
      <c r="BH451">
        <v>575</v>
      </c>
      <c r="BI451">
        <v>398.36327833371371</v>
      </c>
      <c r="BJ451">
        <v>1.605684061641415</v>
      </c>
      <c r="BK451">
        <v>89</v>
      </c>
      <c r="BL451">
        <v>55.428089576363789</v>
      </c>
      <c r="BM451">
        <v>1.701415870250119</v>
      </c>
      <c r="BN451">
        <v>89</v>
      </c>
      <c r="BO451">
        <v>52.309374536935778</v>
      </c>
      <c r="BP451">
        <v>0.89294720709369735</v>
      </c>
      <c r="BQ451">
        <v>3</v>
      </c>
      <c r="BR451">
        <v>3.3596611044500508</v>
      </c>
      <c r="BS451">
        <v>0</v>
      </c>
      <c r="BT451">
        <v>0</v>
      </c>
      <c r="BU451">
        <v>3.0209373627025031</v>
      </c>
    </row>
    <row r="452" spans="1:73" hidden="1" x14ac:dyDescent="0.45">
      <c r="A452" s="1">
        <v>213</v>
      </c>
      <c r="B452" s="21" t="s">
        <v>284</v>
      </c>
      <c r="C452" s="28" t="s">
        <v>258</v>
      </c>
      <c r="D452">
        <v>0.96293326652512223</v>
      </c>
      <c r="E452">
        <v>382</v>
      </c>
      <c r="F452">
        <v>396.70454150836412</v>
      </c>
      <c r="G452">
        <v>340</v>
      </c>
      <c r="H452">
        <f>(Table1[[#This Row],[xWins]]*3+Table1[[#This Row],[xDraws]])/Table1[[#This Row],[Matches]]</f>
        <v>1.1667780632598943</v>
      </c>
      <c r="I452">
        <f>Table1[[#This Row],[Wins]]*3+Table1[[#This Row],[Draws]]</f>
        <v>382</v>
      </c>
      <c r="J452">
        <f>Table1[[#This Row],[xWins]]*3+Table1[[#This Row],[xDraws]]</f>
        <v>396.70454150836406</v>
      </c>
      <c r="K452">
        <v>0.93546974625042334</v>
      </c>
      <c r="L452">
        <v>1.0581078604484719</v>
      </c>
      <c r="M452">
        <v>1.009829432254062</v>
      </c>
      <c r="N452">
        <v>96</v>
      </c>
      <c r="O452">
        <v>94</v>
      </c>
      <c r="P452">
        <v>150</v>
      </c>
      <c r="Q452">
        <v>102.62223913150579</v>
      </c>
      <c r="R452">
        <v>88.837824113846693</v>
      </c>
      <c r="S452">
        <v>148.5399367546475</v>
      </c>
      <c r="T452">
        <v>-101</v>
      </c>
      <c r="U452">
        <v>-106.1060297818684</v>
      </c>
      <c r="V452">
        <v>-10.735465621164909</v>
      </c>
      <c r="W452">
        <v>15.841495403033321</v>
      </c>
      <c r="X452">
        <v>0.97300852815727978</v>
      </c>
      <c r="Y452">
        <v>0.96855857338554185</v>
      </c>
      <c r="Z452">
        <f>Table1[[#This Row],[xGoalsF]]/Table1[[#This Row],[Matches]]</f>
        <v>1.1698101930034261</v>
      </c>
      <c r="AA452">
        <f>Table1[[#This Row],[xGoalsA]]/Table1[[#This Row],[Matches]]</f>
        <v>1.4818867511853921</v>
      </c>
      <c r="AB452">
        <v>387</v>
      </c>
      <c r="AC452">
        <v>397.73546562116491</v>
      </c>
      <c r="AD452">
        <v>488</v>
      </c>
      <c r="AE452">
        <v>503.84149540303332</v>
      </c>
      <c r="AF452">
        <f>Table1[[#This Row],[SHGoalsF]]/Table1[[#This Row],[xSHGoalsF]]</f>
        <v>0.98585318065777039</v>
      </c>
      <c r="AG452">
        <v>220</v>
      </c>
      <c r="AH452">
        <v>223.15696121527341</v>
      </c>
      <c r="AI452">
        <f>Table1[[#This Row],[SHGoalsA]]/Table1[[#This Row],[xSHGoalsA]]</f>
        <v>0.96662392089179361</v>
      </c>
      <c r="AJ452">
        <v>-273</v>
      </c>
      <c r="AK452">
        <v>-282.42628192786088</v>
      </c>
      <c r="AL452">
        <f>Table1[[#This Row],[HTGoalsF]]/Table1[[#This Row],[xHTGoalsF]]</f>
        <v>0.9565897048340406</v>
      </c>
      <c r="AM452">
        <v>167</v>
      </c>
      <c r="AN452">
        <v>174.57850440589149</v>
      </c>
      <c r="AO452">
        <f>Table1[[#This Row],[HTGoalsA]]/Table1[[#This Row],[xHTGoalsA]]</f>
        <v>0.97102632030345215</v>
      </c>
      <c r="AP452">
        <v>215</v>
      </c>
      <c r="AQ452">
        <v>221.41521347517241</v>
      </c>
      <c r="AR452">
        <v>0.99251082828830683</v>
      </c>
      <c r="AS452">
        <v>3607</v>
      </c>
      <c r="AT452">
        <v>3634.2172772267531</v>
      </c>
      <c r="AU452">
        <v>1.0633476483437569</v>
      </c>
      <c r="AV452">
        <v>4414</v>
      </c>
      <c r="AW452">
        <v>4151.0412957372246</v>
      </c>
      <c r="AX452">
        <v>0.91424204810041521</v>
      </c>
      <c r="AY452">
        <v>1393</v>
      </c>
      <c r="AZ452">
        <v>1523.666520145659</v>
      </c>
      <c r="BA452">
        <v>0.96012168141232479</v>
      </c>
      <c r="BB452">
        <v>1715</v>
      </c>
      <c r="BC452">
        <v>1786.231925808883</v>
      </c>
      <c r="BD452">
        <v>1.177197028480961</v>
      </c>
      <c r="BE452">
        <v>5265</v>
      </c>
      <c r="BF452">
        <v>4472.4883537922988</v>
      </c>
      <c r="BG452">
        <v>1.118217059983345</v>
      </c>
      <c r="BH452">
        <v>4893</v>
      </c>
      <c r="BI452">
        <v>4375.7157488483299</v>
      </c>
      <c r="BJ452">
        <v>1.363391482564736</v>
      </c>
      <c r="BK452">
        <v>830</v>
      </c>
      <c r="BL452">
        <v>608.77599032572107</v>
      </c>
      <c r="BM452">
        <v>1.3669595066500311</v>
      </c>
      <c r="BN452">
        <v>779</v>
      </c>
      <c r="BO452">
        <v>569.87789046441696</v>
      </c>
      <c r="BP452">
        <v>1.5111612660441891</v>
      </c>
      <c r="BQ452">
        <v>56</v>
      </c>
      <c r="BR452">
        <v>37.057593559549638</v>
      </c>
      <c r="BS452">
        <v>1.386190155168247</v>
      </c>
      <c r="BT452">
        <v>46</v>
      </c>
      <c r="BU452">
        <v>33.184480374856513</v>
      </c>
    </row>
    <row r="453" spans="1:73" hidden="1" x14ac:dyDescent="0.45">
      <c r="A453" s="1">
        <v>245</v>
      </c>
      <c r="B453" s="21" t="s">
        <v>317</v>
      </c>
      <c r="C453" s="23" t="s">
        <v>292</v>
      </c>
      <c r="D453">
        <v>0.90868927489407592</v>
      </c>
      <c r="E453">
        <v>268</v>
      </c>
      <c r="F453">
        <v>294.93029950335909</v>
      </c>
      <c r="G453">
        <v>236</v>
      </c>
      <c r="H453">
        <f>(Table1[[#This Row],[xWins]]*3+Table1[[#This Row],[xDraws]])/Table1[[#This Row],[Matches]]</f>
        <v>1.2497046589125385</v>
      </c>
      <c r="I453">
        <f>Table1[[#This Row],[Wins]]*3+Table1[[#This Row],[Draws]]</f>
        <v>268</v>
      </c>
      <c r="J453">
        <f>Table1[[#This Row],[xWins]]*3+Table1[[#This Row],[xDraws]]</f>
        <v>294.93029950335909</v>
      </c>
      <c r="K453">
        <v>0.91560067076268947</v>
      </c>
      <c r="L453">
        <v>0.88106332633414319</v>
      </c>
      <c r="M453">
        <v>1.138865257195435</v>
      </c>
      <c r="N453">
        <v>72</v>
      </c>
      <c r="O453">
        <v>52</v>
      </c>
      <c r="P453">
        <v>112</v>
      </c>
      <c r="Q453">
        <v>78.63690176201429</v>
      </c>
      <c r="R453">
        <v>59.019594217316232</v>
      </c>
      <c r="S453">
        <v>98.343504020669485</v>
      </c>
      <c r="T453">
        <v>-106</v>
      </c>
      <c r="U453">
        <v>-47.411545974961427</v>
      </c>
      <c r="V453">
        <v>16.693757879523961</v>
      </c>
      <c r="W453">
        <v>-75.28221190456253</v>
      </c>
      <c r="X453">
        <v>1.0585117162367399</v>
      </c>
      <c r="Y453">
        <v>1.226264463753193</v>
      </c>
      <c r="Z453">
        <f>Table1[[#This Row],[xGoalsF]]/Table1[[#This Row],[Matches]]</f>
        <v>1.2089247547477795</v>
      </c>
      <c r="AA453">
        <f>Table1[[#This Row],[xGoalsA]]/Table1[[#This Row],[Matches]]</f>
        <v>1.4098211359976167</v>
      </c>
      <c r="AB453">
        <v>302</v>
      </c>
      <c r="AC453">
        <v>285.30624212047599</v>
      </c>
      <c r="AD453">
        <v>408</v>
      </c>
      <c r="AE453">
        <v>332.71778809543753</v>
      </c>
      <c r="AF453">
        <f>Table1[[#This Row],[SHGoalsF]]/Table1[[#This Row],[xSHGoalsF]]</f>
        <v>1.0432639371931702</v>
      </c>
      <c r="AG453">
        <v>167</v>
      </c>
      <c r="AH453">
        <v>160.07454494142871</v>
      </c>
      <c r="AI453">
        <f>Table1[[#This Row],[SHGoalsA]]/Table1[[#This Row],[xSHGoalsA]]</f>
        <v>1.2379821687517996</v>
      </c>
      <c r="AJ453">
        <v>-231</v>
      </c>
      <c r="AK453">
        <v>-186.59396381525161</v>
      </c>
      <c r="AL453">
        <f>Table1[[#This Row],[HTGoalsF]]/Table1[[#This Row],[xHTGoalsF]]</f>
        <v>1.0780018401170965</v>
      </c>
      <c r="AM453">
        <v>135</v>
      </c>
      <c r="AN453">
        <v>125.2316971790473</v>
      </c>
      <c r="AO453">
        <f>Table1[[#This Row],[HTGoalsA]]/Table1[[#This Row],[xHTGoalsA]]</f>
        <v>1.2113014484250728</v>
      </c>
      <c r="AP453">
        <v>177</v>
      </c>
      <c r="AQ453">
        <v>146.12382428018589</v>
      </c>
      <c r="AR453">
        <v>1.131886996508948</v>
      </c>
      <c r="AS453">
        <v>2907</v>
      </c>
      <c r="AT453">
        <v>2568.2775833329561</v>
      </c>
      <c r="AU453">
        <v>1.170614374414616</v>
      </c>
      <c r="AV453">
        <v>3276</v>
      </c>
      <c r="AW453">
        <v>2798.5304739130811</v>
      </c>
      <c r="AX453">
        <v>0.93811264110490222</v>
      </c>
      <c r="AY453">
        <v>1018</v>
      </c>
      <c r="AZ453">
        <v>1085.157533748833</v>
      </c>
      <c r="BA453">
        <v>1.0354730055032111</v>
      </c>
      <c r="BB453">
        <v>1244</v>
      </c>
      <c r="BC453">
        <v>1201.383322779574</v>
      </c>
      <c r="BD453">
        <v>1.0540895023884129</v>
      </c>
      <c r="BE453">
        <v>3261</v>
      </c>
      <c r="BF453">
        <v>3093.6651893516159</v>
      </c>
      <c r="BG453">
        <v>1.082337686659073</v>
      </c>
      <c r="BH453">
        <v>3305</v>
      </c>
      <c r="BI453">
        <v>3053.5756453254198</v>
      </c>
      <c r="BJ453">
        <v>1.061474453733249</v>
      </c>
      <c r="BK453">
        <v>443</v>
      </c>
      <c r="BL453">
        <v>417.3440052579229</v>
      </c>
      <c r="BM453">
        <v>1.0374235976307089</v>
      </c>
      <c r="BN453">
        <v>416</v>
      </c>
      <c r="BO453">
        <v>400.99338491053209</v>
      </c>
      <c r="BP453">
        <v>1.2231244806178341</v>
      </c>
      <c r="BQ453">
        <v>31</v>
      </c>
      <c r="BR453">
        <v>25.344926449629259</v>
      </c>
      <c r="BS453">
        <v>0.67235740770818686</v>
      </c>
      <c r="BT453">
        <v>16</v>
      </c>
      <c r="BU453">
        <v>23.796867286013811</v>
      </c>
    </row>
    <row r="454" spans="1:73" hidden="1" x14ac:dyDescent="0.45">
      <c r="A454" s="1">
        <v>617</v>
      </c>
      <c r="B454" s="21" t="s">
        <v>90</v>
      </c>
      <c r="C454" s="24" t="s">
        <v>530</v>
      </c>
      <c r="D454">
        <v>0.69005756965382115</v>
      </c>
      <c r="E454">
        <v>37</v>
      </c>
      <c r="F454">
        <v>53.618714766887727</v>
      </c>
      <c r="G454">
        <v>46</v>
      </c>
      <c r="H454">
        <f>(Table1[[#This Row],[xWins]]*3+Table1[[#This Row],[xDraws]])/Table1[[#This Row],[Matches]]</f>
        <v>1.1656242340627769</v>
      </c>
      <c r="I454">
        <f>Table1[[#This Row],[Wins]]*3+Table1[[#This Row],[Draws]]</f>
        <v>37</v>
      </c>
      <c r="J454">
        <f>Table1[[#This Row],[xWins]]*3+Table1[[#This Row],[xDraws]]</f>
        <v>53.618714766887734</v>
      </c>
      <c r="K454">
        <v>0.50916458956295974</v>
      </c>
      <c r="L454">
        <v>1.2929623097238989</v>
      </c>
      <c r="M454">
        <v>1.1570984665510009</v>
      </c>
      <c r="N454">
        <v>7</v>
      </c>
      <c r="O454">
        <v>16</v>
      </c>
      <c r="P454">
        <v>23</v>
      </c>
      <c r="Q454">
        <v>13.74801025736773</v>
      </c>
      <c r="R454">
        <v>12.374683994784551</v>
      </c>
      <c r="S454">
        <v>19.877305747847721</v>
      </c>
      <c r="T454">
        <v>-28</v>
      </c>
      <c r="U454">
        <v>-13.349890438527501</v>
      </c>
      <c r="V454">
        <v>-1.074300967311046</v>
      </c>
      <c r="W454">
        <v>-13.57580859416146</v>
      </c>
      <c r="X454">
        <v>0.9797585470231116</v>
      </c>
      <c r="Y454">
        <v>1.2043804870911561</v>
      </c>
      <c r="Z454">
        <f>Table1[[#This Row],[xGoalsF]]/Table1[[#This Row],[Matches]]</f>
        <v>1.1537891514632839</v>
      </c>
      <c r="AA454">
        <f>Table1[[#This Row],[xGoalsA]]/Table1[[#This Row],[Matches]]</f>
        <v>1.44400416099649</v>
      </c>
      <c r="AB454">
        <v>52</v>
      </c>
      <c r="AC454">
        <v>53.074300967311054</v>
      </c>
      <c r="AD454">
        <v>80</v>
      </c>
      <c r="AE454">
        <v>66.424191405838542</v>
      </c>
      <c r="AF454">
        <f>Table1[[#This Row],[SHGoalsF]]/Table1[[#This Row],[xSHGoalsF]]</f>
        <v>0.97479545708952209</v>
      </c>
      <c r="AG454">
        <v>29</v>
      </c>
      <c r="AH454">
        <v>29.749830889226981</v>
      </c>
      <c r="AI454">
        <f>Table1[[#This Row],[SHGoalsA]]/Table1[[#This Row],[xSHGoalsA]]</f>
        <v>1.2603691043967757</v>
      </c>
      <c r="AJ454">
        <v>-47</v>
      </c>
      <c r="AK454">
        <v>-37.290663374753727</v>
      </c>
      <c r="AL454">
        <f>Table1[[#This Row],[HTGoalsF]]/Table1[[#This Row],[xHTGoalsF]]</f>
        <v>0.98608885530956014</v>
      </c>
      <c r="AM454">
        <v>23</v>
      </c>
      <c r="AN454">
        <v>23.324470078084062</v>
      </c>
      <c r="AO454">
        <f>Table1[[#This Row],[HTGoalsA]]/Table1[[#This Row],[xHTGoalsA]]</f>
        <v>1.1327155422024326</v>
      </c>
      <c r="AP454">
        <v>33</v>
      </c>
      <c r="AQ454">
        <v>29.133528031084811</v>
      </c>
      <c r="AR454">
        <v>1.0867837383689321</v>
      </c>
      <c r="AS454">
        <v>532</v>
      </c>
      <c r="AT454">
        <v>489.51781409467611</v>
      </c>
      <c r="AU454">
        <v>1.116102009214945</v>
      </c>
      <c r="AV454">
        <v>619</v>
      </c>
      <c r="AW454">
        <v>554.60880357647443</v>
      </c>
      <c r="AX454">
        <v>0.81401579826593462</v>
      </c>
      <c r="AY454">
        <v>167</v>
      </c>
      <c r="AZ454">
        <v>205.15572345862751</v>
      </c>
      <c r="BA454">
        <v>0.90138677005614887</v>
      </c>
      <c r="BB454">
        <v>215</v>
      </c>
      <c r="BC454">
        <v>238.52136190839289</v>
      </c>
      <c r="BD454">
        <v>0.90569236431556766</v>
      </c>
      <c r="BE454">
        <v>549</v>
      </c>
      <c r="BF454">
        <v>606.16609086119399</v>
      </c>
      <c r="BG454">
        <v>0.97967645886768551</v>
      </c>
      <c r="BH454">
        <v>583</v>
      </c>
      <c r="BI454">
        <v>595.09442604534365</v>
      </c>
      <c r="BJ454">
        <v>1.0733647480944459</v>
      </c>
      <c r="BK454">
        <v>89</v>
      </c>
      <c r="BL454">
        <v>82.916827814591926</v>
      </c>
      <c r="BM454">
        <v>0.8310434852786065</v>
      </c>
      <c r="BN454">
        <v>64</v>
      </c>
      <c r="BO454">
        <v>77.011613873062331</v>
      </c>
      <c r="BP454">
        <v>1.1810626497708041</v>
      </c>
      <c r="BQ454">
        <v>6</v>
      </c>
      <c r="BR454">
        <v>5.080170811569019</v>
      </c>
      <c r="BS454">
        <v>0.6617749871039742</v>
      </c>
      <c r="BT454">
        <v>3</v>
      </c>
      <c r="BU454">
        <v>4.5332629042515586</v>
      </c>
    </row>
    <row r="455" spans="1:73" hidden="1" x14ac:dyDescent="0.45">
      <c r="A455" s="1">
        <v>130</v>
      </c>
      <c r="B455" s="21" t="s">
        <v>199</v>
      </c>
      <c r="C455" t="s">
        <v>193</v>
      </c>
      <c r="D455">
        <v>0.93291712400825377</v>
      </c>
      <c r="E455">
        <v>50</v>
      </c>
      <c r="F455">
        <v>53.595328795312838</v>
      </c>
      <c r="G455">
        <v>46</v>
      </c>
      <c r="H455">
        <f>(Table1[[#This Row],[xWins]]*3+Table1[[#This Row],[xDraws]])/Table1[[#This Row],[Matches]]</f>
        <v>1.165115843376366</v>
      </c>
      <c r="I455">
        <f>Table1[[#This Row],[Wins]]*3+Table1[[#This Row],[Draws]]</f>
        <v>50</v>
      </c>
      <c r="J455">
        <f>Table1[[#This Row],[xWins]]*3+Table1[[#This Row],[xDraws]]</f>
        <v>53.595328795312838</v>
      </c>
      <c r="K455">
        <v>0.86446394700440277</v>
      </c>
      <c r="L455">
        <v>1.1714477247428361</v>
      </c>
      <c r="M455">
        <v>0.99169254218596115</v>
      </c>
      <c r="N455">
        <v>12</v>
      </c>
      <c r="O455">
        <v>14</v>
      </c>
      <c r="P455">
        <v>20</v>
      </c>
      <c r="Q455">
        <v>13.881434895675159</v>
      </c>
      <c r="R455">
        <v>11.95102410828736</v>
      </c>
      <c r="S455">
        <v>20.167540996037481</v>
      </c>
      <c r="T455">
        <v>-5</v>
      </c>
      <c r="U455">
        <v>-13.162651269306981</v>
      </c>
      <c r="V455">
        <v>-8.9843821724411086</v>
      </c>
      <c r="W455">
        <v>17.147033441748089</v>
      </c>
      <c r="X455">
        <v>0.83043338802742184</v>
      </c>
      <c r="Y455">
        <v>0.74077396143776419</v>
      </c>
      <c r="Z455">
        <f>Table1[[#This Row],[xGoalsF]]/Table1[[#This Row],[Matches]]</f>
        <v>1.1518343950530676</v>
      </c>
      <c r="AA455">
        <f>Table1[[#This Row],[xGoalsA]]/Table1[[#This Row],[Matches]]</f>
        <v>1.437978987864089</v>
      </c>
      <c r="AB455">
        <v>44</v>
      </c>
      <c r="AC455">
        <v>52.984382172441109</v>
      </c>
      <c r="AD455">
        <v>49</v>
      </c>
      <c r="AE455">
        <v>66.147033441748093</v>
      </c>
      <c r="AF455">
        <f>Table1[[#This Row],[SHGoalsF]]/Table1[[#This Row],[xSHGoalsF]]</f>
        <v>0.77289553559539959</v>
      </c>
      <c r="AG455">
        <v>23</v>
      </c>
      <c r="AH455">
        <v>29.758225970708921</v>
      </c>
      <c r="AI455">
        <f>Table1[[#This Row],[SHGoalsA]]/Table1[[#This Row],[xSHGoalsA]]</f>
        <v>0.61908065787236655</v>
      </c>
      <c r="AJ455">
        <v>-23</v>
      </c>
      <c r="AK455">
        <v>-37.151863343696682</v>
      </c>
      <c r="AL455">
        <f>Table1[[#This Row],[HTGoalsF]]/Table1[[#This Row],[xHTGoalsF]]</f>
        <v>0.90415305131004986</v>
      </c>
      <c r="AM455">
        <v>21</v>
      </c>
      <c r="AN455">
        <v>23.226156201732191</v>
      </c>
      <c r="AO455">
        <f>Table1[[#This Row],[HTGoalsA]]/Table1[[#This Row],[xHTGoalsA]]</f>
        <v>0.89670106821505768</v>
      </c>
      <c r="AP455">
        <v>26</v>
      </c>
      <c r="AQ455">
        <v>28.99517009805141</v>
      </c>
      <c r="AR455">
        <v>0.80293127931532582</v>
      </c>
      <c r="AS455">
        <v>393</v>
      </c>
      <c r="AT455">
        <v>489.45658255475888</v>
      </c>
      <c r="AU455">
        <v>0.78608039071604519</v>
      </c>
      <c r="AV455">
        <v>435</v>
      </c>
      <c r="AW455">
        <v>553.37851590949367</v>
      </c>
      <c r="AX455">
        <v>0.63150221787845828</v>
      </c>
      <c r="AY455">
        <v>130</v>
      </c>
      <c r="AZ455">
        <v>205.8583427255997</v>
      </c>
      <c r="BA455">
        <v>0.72020182792352438</v>
      </c>
      <c r="BB455">
        <v>172</v>
      </c>
      <c r="BC455">
        <v>238.82194314322689</v>
      </c>
      <c r="BD455">
        <v>0.732996079345413</v>
      </c>
      <c r="BE455">
        <v>444</v>
      </c>
      <c r="BF455">
        <v>605.73311714914632</v>
      </c>
      <c r="BG455">
        <v>0.787709925182977</v>
      </c>
      <c r="BH455">
        <v>468</v>
      </c>
      <c r="BI455">
        <v>594.12733677475035</v>
      </c>
      <c r="BJ455">
        <v>0.54320174474166438</v>
      </c>
      <c r="BK455">
        <v>45</v>
      </c>
      <c r="BL455">
        <v>82.842149230211106</v>
      </c>
      <c r="BM455">
        <v>0.57184536961009214</v>
      </c>
      <c r="BN455">
        <v>44</v>
      </c>
      <c r="BO455">
        <v>76.943877380700002</v>
      </c>
      <c r="BP455">
        <v>0.19595904186769711</v>
      </c>
      <c r="BQ455">
        <v>1</v>
      </c>
      <c r="BR455">
        <v>5.1031072129611452</v>
      </c>
      <c r="BS455">
        <v>0.65658693256586842</v>
      </c>
      <c r="BT455">
        <v>3</v>
      </c>
      <c r="BU455">
        <v>4.5690827081744301</v>
      </c>
    </row>
    <row r="456" spans="1:73" hidden="1" x14ac:dyDescent="0.45">
      <c r="A456" s="1">
        <v>621</v>
      </c>
      <c r="B456" s="21" t="s">
        <v>435</v>
      </c>
      <c r="C456" s="24" t="s">
        <v>530</v>
      </c>
      <c r="D456">
        <v>0.88330420062164994</v>
      </c>
      <c r="E456">
        <v>283</v>
      </c>
      <c r="F456">
        <v>320.38792502156213</v>
      </c>
      <c r="G456">
        <v>275</v>
      </c>
      <c r="H456">
        <f>(Table1[[#This Row],[xWins]]*3+Table1[[#This Row],[xDraws]])/Table1[[#This Row],[Matches]]</f>
        <v>1.1650470000784074</v>
      </c>
      <c r="I456">
        <f>Table1[[#This Row],[Wins]]*3+Table1[[#This Row],[Draws]]</f>
        <v>283</v>
      </c>
      <c r="J456">
        <f>Table1[[#This Row],[xWins]]*3+Table1[[#This Row],[xDraws]]</f>
        <v>320.38792502156207</v>
      </c>
      <c r="K456">
        <v>0.82511017678860976</v>
      </c>
      <c r="L456">
        <v>1.0799989978414919</v>
      </c>
      <c r="M456">
        <v>1.071680814323029</v>
      </c>
      <c r="N456">
        <v>68</v>
      </c>
      <c r="O456">
        <v>79</v>
      </c>
      <c r="P456">
        <v>128</v>
      </c>
      <c r="Q456">
        <v>82.413236332462972</v>
      </c>
      <c r="R456">
        <v>73.148216024173195</v>
      </c>
      <c r="S456">
        <v>119.4385476433638</v>
      </c>
      <c r="T456">
        <v>-129</v>
      </c>
      <c r="U456">
        <v>-80.899317958312849</v>
      </c>
      <c r="V456">
        <v>-26.701687657967909</v>
      </c>
      <c r="W456">
        <v>-21.398994383719241</v>
      </c>
      <c r="X456">
        <v>0.91595358572122387</v>
      </c>
      <c r="Y456">
        <v>1.053685249365174</v>
      </c>
      <c r="Z456">
        <f>Table1[[#This Row],[xGoalsF]]/Table1[[#This Row],[Matches]]</f>
        <v>1.1552788642107923</v>
      </c>
      <c r="AA456">
        <f>Table1[[#This Row],[xGoalsA]]/Table1[[#This Row],[Matches]]</f>
        <v>1.4494582022410212</v>
      </c>
      <c r="AB456">
        <v>291</v>
      </c>
      <c r="AC456">
        <v>317.70168765796791</v>
      </c>
      <c r="AD456">
        <v>420</v>
      </c>
      <c r="AE456">
        <v>398.60100561628082</v>
      </c>
      <c r="AF456">
        <f>Table1[[#This Row],[SHGoalsF]]/Table1[[#This Row],[xSHGoalsF]]</f>
        <v>0.8750404352766038</v>
      </c>
      <c r="AG456">
        <v>156</v>
      </c>
      <c r="AH456">
        <v>178.27747577251989</v>
      </c>
      <c r="AI456">
        <f>Table1[[#This Row],[SHGoalsA]]/Table1[[#This Row],[xSHGoalsA]]</f>
        <v>1.0238270655869046</v>
      </c>
      <c r="AJ456">
        <v>-229</v>
      </c>
      <c r="AK456">
        <v>-223.67058627105811</v>
      </c>
      <c r="AL456">
        <f>Table1[[#This Row],[HTGoalsF]]/Table1[[#This Row],[xHTGoalsF]]</f>
        <v>0.96826797996116376</v>
      </c>
      <c r="AM456">
        <v>135</v>
      </c>
      <c r="AN456">
        <v>139.42421188544799</v>
      </c>
      <c r="AO456">
        <f>Table1[[#This Row],[HTGoalsA]]/Table1[[#This Row],[xHTGoalsA]]</f>
        <v>1.0918627001234378</v>
      </c>
      <c r="AP456">
        <v>191</v>
      </c>
      <c r="AQ456">
        <v>174.93041934522259</v>
      </c>
      <c r="AR456">
        <v>1.120423540510183</v>
      </c>
      <c r="AS456">
        <v>3274</v>
      </c>
      <c r="AT456">
        <v>2922.1092574591839</v>
      </c>
      <c r="AU456">
        <v>1.1676670856147151</v>
      </c>
      <c r="AV456">
        <v>3880</v>
      </c>
      <c r="AW456">
        <v>3322.864922545441</v>
      </c>
      <c r="AX456">
        <v>0.94885736509568086</v>
      </c>
      <c r="AY456">
        <v>1165</v>
      </c>
      <c r="AZ456">
        <v>1227.7925459139201</v>
      </c>
      <c r="BA456">
        <v>0.98312376167381088</v>
      </c>
      <c r="BB456">
        <v>1405</v>
      </c>
      <c r="BC456">
        <v>1429.1181382981999</v>
      </c>
      <c r="BD456">
        <v>0.94112311596558718</v>
      </c>
      <c r="BE456">
        <v>3408</v>
      </c>
      <c r="BF456">
        <v>3621.205283544024</v>
      </c>
      <c r="BG456">
        <v>0.86826778760263013</v>
      </c>
      <c r="BH456">
        <v>3084</v>
      </c>
      <c r="BI456">
        <v>3551.899591386682</v>
      </c>
      <c r="BJ456">
        <v>0.9526671659257967</v>
      </c>
      <c r="BK456">
        <v>471</v>
      </c>
      <c r="BL456">
        <v>494.4014203977365</v>
      </c>
      <c r="BM456">
        <v>0.82777555555369986</v>
      </c>
      <c r="BN456">
        <v>382</v>
      </c>
      <c r="BO456">
        <v>461.4777489345887</v>
      </c>
      <c r="BP456">
        <v>0.72724531439885154</v>
      </c>
      <c r="BQ456">
        <v>22</v>
      </c>
      <c r="BR456">
        <v>30.251140247201771</v>
      </c>
      <c r="BS456">
        <v>0.40718797339801688</v>
      </c>
      <c r="BT456">
        <v>11</v>
      </c>
      <c r="BU456">
        <v>27.014550327221361</v>
      </c>
    </row>
    <row r="457" spans="1:73" hidden="1" x14ac:dyDescent="0.45">
      <c r="A457" s="1">
        <v>492</v>
      </c>
      <c r="B457" s="21" t="s">
        <v>490</v>
      </c>
      <c r="C457" s="26" t="s">
        <v>475</v>
      </c>
      <c r="D457">
        <v>0.95090677721017469</v>
      </c>
      <c r="E457">
        <v>164</v>
      </c>
      <c r="F457">
        <v>172.46695883391709</v>
      </c>
      <c r="G457">
        <v>140</v>
      </c>
      <c r="H457">
        <f>(Table1[[#This Row],[xWins]]*3+Table1[[#This Row],[xDraws]])/Table1[[#This Row],[Matches]]</f>
        <v>1.2319068488136937</v>
      </c>
      <c r="I457">
        <f>Table1[[#This Row],[Wins]]*3+Table1[[#This Row],[Draws]]</f>
        <v>164</v>
      </c>
      <c r="J457">
        <f>Table1[[#This Row],[xWins]]*3+Table1[[#This Row],[xDraws]]</f>
        <v>172.46695883391712</v>
      </c>
      <c r="K457">
        <v>0.91600718327799791</v>
      </c>
      <c r="L457">
        <v>1.0736206317618759</v>
      </c>
      <c r="M457">
        <v>1.016616601632744</v>
      </c>
      <c r="N457">
        <v>41</v>
      </c>
      <c r="O457">
        <v>41</v>
      </c>
      <c r="P457">
        <v>58</v>
      </c>
      <c r="Q457">
        <v>44.759474323420193</v>
      </c>
      <c r="R457">
        <v>38.18853586365654</v>
      </c>
      <c r="S457">
        <v>57.051989812923267</v>
      </c>
      <c r="T457">
        <v>-23</v>
      </c>
      <c r="U457">
        <v>-30.119075725334881</v>
      </c>
      <c r="V457">
        <v>13.377442837975311</v>
      </c>
      <c r="W457">
        <v>-6.2583671126404283</v>
      </c>
      <c r="X457">
        <v>1.079806936873327</v>
      </c>
      <c r="Y457">
        <v>1.0316492132752111</v>
      </c>
      <c r="Z457">
        <f>Table1[[#This Row],[xGoalsF]]/Table1[[#This Row],[Matches]]</f>
        <v>1.1973039797287477</v>
      </c>
      <c r="AA457">
        <f>Table1[[#This Row],[xGoalsA]]/Table1[[#This Row],[Matches]]</f>
        <v>1.4124402349097114</v>
      </c>
      <c r="AB457">
        <v>181</v>
      </c>
      <c r="AC457">
        <v>167.62255716202469</v>
      </c>
      <c r="AD457">
        <v>204</v>
      </c>
      <c r="AE457">
        <v>197.7416328873596</v>
      </c>
      <c r="AF457">
        <f>Table1[[#This Row],[SHGoalsF]]/Table1[[#This Row],[xSHGoalsF]]</f>
        <v>1.0740654345029614</v>
      </c>
      <c r="AG457">
        <v>101</v>
      </c>
      <c r="AH457">
        <v>94.035239153505714</v>
      </c>
      <c r="AI457">
        <f>Table1[[#This Row],[SHGoalsA]]/Table1[[#This Row],[xSHGoalsA]]</f>
        <v>1.0393572195571459</v>
      </c>
      <c r="AJ457">
        <v>-115</v>
      </c>
      <c r="AK457">
        <v>-110.6453083079557</v>
      </c>
      <c r="AL457">
        <f>Table1[[#This Row],[HTGoalsF]]/Table1[[#This Row],[xHTGoalsF]]</f>
        <v>1.0871438471332608</v>
      </c>
      <c r="AM457">
        <v>80</v>
      </c>
      <c r="AN457">
        <v>73.587318008518977</v>
      </c>
      <c r="AO457">
        <f>Table1[[#This Row],[HTGoalsA]]/Table1[[#This Row],[xHTGoalsA]]</f>
        <v>1.0218571269199834</v>
      </c>
      <c r="AP457">
        <v>89</v>
      </c>
      <c r="AQ457">
        <v>87.096324579403898</v>
      </c>
      <c r="AR457">
        <v>1.06068125572251</v>
      </c>
      <c r="AS457">
        <v>1612</v>
      </c>
      <c r="AT457">
        <v>1519.7779646835991</v>
      </c>
      <c r="AU457">
        <v>0.94985495704979817</v>
      </c>
      <c r="AV457">
        <v>1584</v>
      </c>
      <c r="AW457">
        <v>1667.6230283830121</v>
      </c>
      <c r="AX457">
        <v>0.85481694737757863</v>
      </c>
      <c r="AY457">
        <v>547</v>
      </c>
      <c r="AZ457">
        <v>639.90308296775765</v>
      </c>
      <c r="BA457">
        <v>0.82200094580526617</v>
      </c>
      <c r="BB457">
        <v>586</v>
      </c>
      <c r="BC457">
        <v>712.894556862012</v>
      </c>
      <c r="BD457">
        <v>1.02140076558771</v>
      </c>
      <c r="BE457">
        <v>1876</v>
      </c>
      <c r="BF457">
        <v>1836.693356031074</v>
      </c>
      <c r="BG457">
        <v>0.91018993150131355</v>
      </c>
      <c r="BH457">
        <v>1649</v>
      </c>
      <c r="BI457">
        <v>1811.7097793864359</v>
      </c>
      <c r="BJ457">
        <v>0.97057486269009441</v>
      </c>
      <c r="BK457">
        <v>241</v>
      </c>
      <c r="BL457">
        <v>248.30645142821049</v>
      </c>
      <c r="BM457">
        <v>1.118053144611608</v>
      </c>
      <c r="BN457">
        <v>265</v>
      </c>
      <c r="BO457">
        <v>237.0191446418732</v>
      </c>
      <c r="BP457">
        <v>0.79091640668616492</v>
      </c>
      <c r="BQ457">
        <v>12</v>
      </c>
      <c r="BR457">
        <v>15.172273452106539</v>
      </c>
      <c r="BS457">
        <v>1.063291266054506</v>
      </c>
      <c r="BT457">
        <v>15</v>
      </c>
      <c r="BU457">
        <v>14.107141174646941</v>
      </c>
    </row>
    <row r="458" spans="1:73" hidden="1" x14ac:dyDescent="0.45">
      <c r="A458" s="1">
        <v>438</v>
      </c>
      <c r="B458" s="21" t="s">
        <v>139</v>
      </c>
      <c r="C458" s="24" t="s">
        <v>456</v>
      </c>
      <c r="D458">
        <v>1.093588891334307</v>
      </c>
      <c r="E458">
        <v>66</v>
      </c>
      <c r="F458">
        <v>60.351746916039197</v>
      </c>
      <c r="G458">
        <v>52</v>
      </c>
      <c r="H458">
        <f>(Table1[[#This Row],[xWins]]*3+Table1[[#This Row],[xDraws]])/Table1[[#This Row],[Matches]]</f>
        <v>1.1606105176161385</v>
      </c>
      <c r="I458">
        <f>Table1[[#This Row],[Wins]]*3+Table1[[#This Row],[Draws]]</f>
        <v>66</v>
      </c>
      <c r="J458">
        <f>Table1[[#This Row],[xWins]]*3+Table1[[#This Row],[xDraws]]</f>
        <v>60.351746916039204</v>
      </c>
      <c r="K458">
        <v>1.085966670679648</v>
      </c>
      <c r="L458">
        <v>1.1203243546463619</v>
      </c>
      <c r="M458">
        <v>0.87120290513587395</v>
      </c>
      <c r="N458">
        <v>17</v>
      </c>
      <c r="O458">
        <v>15</v>
      </c>
      <c r="P458">
        <v>20</v>
      </c>
      <c r="Q458">
        <v>15.654255751109391</v>
      </c>
      <c r="R458">
        <v>13.38897966271103</v>
      </c>
      <c r="S458">
        <v>22.956764586179581</v>
      </c>
      <c r="T458">
        <v>-7</v>
      </c>
      <c r="U458">
        <v>-15.609126354775711</v>
      </c>
      <c r="V458">
        <v>-7.646156549598075</v>
      </c>
      <c r="W458">
        <v>16.255282904373789</v>
      </c>
      <c r="X458">
        <v>0.87180805953121221</v>
      </c>
      <c r="Y458">
        <v>0.78399811578637968</v>
      </c>
      <c r="Z458">
        <f>Table1[[#This Row],[xGoalsF]]/Table1[[#This Row],[Matches]]</f>
        <v>1.1470414721076554</v>
      </c>
      <c r="AA458">
        <f>Table1[[#This Row],[xGoalsA]]/Table1[[#This Row],[Matches]]</f>
        <v>1.4472169789302651</v>
      </c>
      <c r="AB458">
        <v>52</v>
      </c>
      <c r="AC458">
        <v>59.646156549598082</v>
      </c>
      <c r="AD458">
        <v>59</v>
      </c>
      <c r="AE458">
        <v>75.255282904373786</v>
      </c>
      <c r="AF458">
        <f>Table1[[#This Row],[SHGoalsF]]/Table1[[#This Row],[xSHGoalsF]]</f>
        <v>0.71763279612957309</v>
      </c>
      <c r="AG458">
        <v>24</v>
      </c>
      <c r="AH458">
        <v>33.443287610933893</v>
      </c>
      <c r="AI458">
        <f>Table1[[#This Row],[SHGoalsA]]/Table1[[#This Row],[xSHGoalsA]]</f>
        <v>0.70949124749021919</v>
      </c>
      <c r="AJ458">
        <v>-30</v>
      </c>
      <c r="AK458">
        <v>-42.283819717470962</v>
      </c>
      <c r="AL458">
        <f>Table1[[#This Row],[HTGoalsF]]/Table1[[#This Row],[xHTGoalsF]]</f>
        <v>1.0685852784114038</v>
      </c>
      <c r="AM458">
        <v>28</v>
      </c>
      <c r="AN458">
        <v>26.202868938664189</v>
      </c>
      <c r="AO458">
        <f>Table1[[#This Row],[HTGoalsA]]/Table1[[#This Row],[xHTGoalsA]]</f>
        <v>0.87954847000904735</v>
      </c>
      <c r="AP458">
        <v>29</v>
      </c>
      <c r="AQ458">
        <v>32.971463186902817</v>
      </c>
      <c r="AR458">
        <v>0.81082412838050844</v>
      </c>
      <c r="AS458">
        <v>446</v>
      </c>
      <c r="AT458">
        <v>550.05763196861653</v>
      </c>
      <c r="AU458">
        <v>0.70773557182286484</v>
      </c>
      <c r="AV458">
        <v>443</v>
      </c>
      <c r="AW458">
        <v>625.93999459289012</v>
      </c>
      <c r="AX458">
        <v>0.74868165222415561</v>
      </c>
      <c r="AY458">
        <v>173</v>
      </c>
      <c r="AZ458">
        <v>231.07284582981029</v>
      </c>
      <c r="BA458">
        <v>0.7522420388122435</v>
      </c>
      <c r="BB458">
        <v>203</v>
      </c>
      <c r="BC458">
        <v>269.85995135359349</v>
      </c>
      <c r="BD458">
        <v>0.95155033574894254</v>
      </c>
      <c r="BE458">
        <v>651</v>
      </c>
      <c r="BF458">
        <v>684.14667678889884</v>
      </c>
      <c r="BG458">
        <v>0.80927389474857614</v>
      </c>
      <c r="BH458">
        <v>543</v>
      </c>
      <c r="BI458">
        <v>670.97184713798083</v>
      </c>
      <c r="BJ458">
        <v>0.91927759162366518</v>
      </c>
      <c r="BK458">
        <v>86</v>
      </c>
      <c r="BL458">
        <v>93.551720158981936</v>
      </c>
      <c r="BM458">
        <v>0.88444029297446702</v>
      </c>
      <c r="BN458">
        <v>77</v>
      </c>
      <c r="BO458">
        <v>87.060710159462303</v>
      </c>
      <c r="BP458">
        <v>0.34252881345270553</v>
      </c>
      <c r="BQ458">
        <v>2</v>
      </c>
      <c r="BR458">
        <v>5.8389248479271334</v>
      </c>
      <c r="BS458">
        <v>0.5819929105953362</v>
      </c>
      <c r="BT458">
        <v>3</v>
      </c>
      <c r="BU458">
        <v>5.1547019652373756</v>
      </c>
    </row>
    <row r="459" spans="1:73" hidden="1" x14ac:dyDescent="0.45">
      <c r="A459" s="1">
        <v>298</v>
      </c>
      <c r="B459" s="21" t="s">
        <v>362</v>
      </c>
      <c r="C459" s="24" t="s">
        <v>357</v>
      </c>
      <c r="D459">
        <v>1.0219143108014239</v>
      </c>
      <c r="E459">
        <v>198</v>
      </c>
      <c r="F459">
        <v>193.75401431135739</v>
      </c>
      <c r="G459">
        <v>167</v>
      </c>
      <c r="H459">
        <f>(Table1[[#This Row],[xWins]]*3+Table1[[#This Row],[xDraws]])/Table1[[#This Row],[Matches]]</f>
        <v>1.1602036785111223</v>
      </c>
      <c r="I459">
        <f>Table1[[#This Row],[Wins]]*3+Table1[[#This Row],[Draws]]</f>
        <v>198</v>
      </c>
      <c r="J459">
        <f>Table1[[#This Row],[xWins]]*3+Table1[[#This Row],[xDraws]]</f>
        <v>193.75401431135742</v>
      </c>
      <c r="K459">
        <v>0.97598759183624428</v>
      </c>
      <c r="L459">
        <v>1.156539333126545</v>
      </c>
      <c r="M459">
        <v>0.90571004185495263</v>
      </c>
      <c r="N459">
        <v>47</v>
      </c>
      <c r="O459">
        <v>57</v>
      </c>
      <c r="P459">
        <v>63</v>
      </c>
      <c r="Q459">
        <v>48.156349930200633</v>
      </c>
      <c r="R459">
        <v>49.284964520755508</v>
      </c>
      <c r="S459">
        <v>69.558685549043858</v>
      </c>
      <c r="T459">
        <v>-44</v>
      </c>
      <c r="U459">
        <v>-44.720136762201378</v>
      </c>
      <c r="V459">
        <v>-31.378350733240321</v>
      </c>
      <c r="W459">
        <v>32.098487495441702</v>
      </c>
      <c r="X459">
        <v>0.83773596881832013</v>
      </c>
      <c r="Y459">
        <v>0.86518819236070865</v>
      </c>
      <c r="Z459">
        <f>Table1[[#This Row],[xGoalsF]]/Table1[[#This Row],[Matches]]</f>
        <v>1.1579541960074269</v>
      </c>
      <c r="AA459">
        <f>Table1[[#This Row],[xGoalsA]]/Table1[[#This Row],[Matches]]</f>
        <v>1.4257394460804893</v>
      </c>
      <c r="AB459">
        <v>162</v>
      </c>
      <c r="AC459">
        <v>193.3783507332403</v>
      </c>
      <c r="AD459">
        <v>206</v>
      </c>
      <c r="AE459">
        <v>238.0984874954417</v>
      </c>
      <c r="AF459">
        <f>Table1[[#This Row],[SHGoalsF]]/Table1[[#This Row],[xSHGoalsF]]</f>
        <v>0.92246265786179493</v>
      </c>
      <c r="AG459">
        <v>100</v>
      </c>
      <c r="AH459">
        <v>108.4054721865849</v>
      </c>
      <c r="AI459">
        <f>Table1[[#This Row],[SHGoalsA]]/Table1[[#This Row],[xSHGoalsA]]</f>
        <v>0.91190259426688269</v>
      </c>
      <c r="AJ459">
        <v>-122</v>
      </c>
      <c r="AK459">
        <v>-133.78621879903849</v>
      </c>
      <c r="AL459">
        <f>Table1[[#This Row],[HTGoalsF]]/Table1[[#This Row],[xHTGoalsF]]</f>
        <v>0.72964457672171379</v>
      </c>
      <c r="AM459">
        <v>62</v>
      </c>
      <c r="AN459">
        <v>84.972878546655437</v>
      </c>
      <c r="AO459">
        <f>Table1[[#This Row],[HTGoalsA]]/Table1[[#This Row],[xHTGoalsA]]</f>
        <v>0.8052744039579729</v>
      </c>
      <c r="AP459">
        <v>84</v>
      </c>
      <c r="AQ459">
        <v>104.31226869640319</v>
      </c>
      <c r="AR459">
        <v>0.92815525992906289</v>
      </c>
      <c r="AS459">
        <v>1648</v>
      </c>
      <c r="AT459">
        <v>1775.5650063610619</v>
      </c>
      <c r="AU459">
        <v>1.0086679422955671</v>
      </c>
      <c r="AV459">
        <v>2011</v>
      </c>
      <c r="AW459">
        <v>1993.718562546248</v>
      </c>
      <c r="AX459">
        <v>0.74070047910745074</v>
      </c>
      <c r="AY459">
        <v>556</v>
      </c>
      <c r="AZ459">
        <v>750.64079973322532</v>
      </c>
      <c r="BA459">
        <v>0.78848677496674535</v>
      </c>
      <c r="BB459">
        <v>679</v>
      </c>
      <c r="BC459">
        <v>861.14316886118604</v>
      </c>
      <c r="BD459">
        <v>1.1479370985912829</v>
      </c>
      <c r="BE459">
        <v>2526</v>
      </c>
      <c r="BF459">
        <v>2200.469000522623</v>
      </c>
      <c r="BG459">
        <v>1.112610029584679</v>
      </c>
      <c r="BH459">
        <v>2405</v>
      </c>
      <c r="BI459">
        <v>2161.5839656755129</v>
      </c>
      <c r="BJ459">
        <v>1.4926564493311341</v>
      </c>
      <c r="BK459">
        <v>448</v>
      </c>
      <c r="BL459">
        <v>300.13604282536068</v>
      </c>
      <c r="BM459">
        <v>1.5223970205143109</v>
      </c>
      <c r="BN459">
        <v>426</v>
      </c>
      <c r="BO459">
        <v>279.82188237341961</v>
      </c>
      <c r="BP459">
        <v>1.4026723843822619</v>
      </c>
      <c r="BQ459">
        <v>26</v>
      </c>
      <c r="BR459">
        <v>18.53604611418255</v>
      </c>
      <c r="BS459">
        <v>1.2010712531548731</v>
      </c>
      <c r="BT459">
        <v>20</v>
      </c>
      <c r="BU459">
        <v>16.651801420994531</v>
      </c>
    </row>
    <row r="460" spans="1:73" hidden="1" x14ac:dyDescent="0.45">
      <c r="A460" s="1">
        <v>224</v>
      </c>
      <c r="B460" s="21" t="s">
        <v>296</v>
      </c>
      <c r="C460" s="23" t="s">
        <v>292</v>
      </c>
      <c r="D460">
        <v>0.9674056687193564</v>
      </c>
      <c r="E460">
        <v>209</v>
      </c>
      <c r="F460">
        <v>216.0417359107193</v>
      </c>
      <c r="G460">
        <v>200</v>
      </c>
      <c r="H460">
        <f>(Table1[[#This Row],[xWins]]*3+Table1[[#This Row],[xDraws]])/Table1[[#This Row],[Matches]]</f>
        <v>1.0802086795535966</v>
      </c>
      <c r="I460">
        <f>Table1[[#This Row],[Wins]]*3+Table1[[#This Row],[Draws]]</f>
        <v>209</v>
      </c>
      <c r="J460">
        <f>Table1[[#This Row],[xWins]]*3+Table1[[#This Row],[xDraws]]</f>
        <v>216.0417359107193</v>
      </c>
      <c r="K460">
        <v>1.009058300959488</v>
      </c>
      <c r="L460">
        <v>0.82744920504672992</v>
      </c>
      <c r="M460">
        <v>1.0847489980076761</v>
      </c>
      <c r="N460">
        <v>56</v>
      </c>
      <c r="O460">
        <v>41</v>
      </c>
      <c r="P460">
        <v>103</v>
      </c>
      <c r="Q460">
        <v>55.497288855114711</v>
      </c>
      <c r="R460">
        <v>49.54986934537515</v>
      </c>
      <c r="S460">
        <v>94.952841799510139</v>
      </c>
      <c r="T460">
        <v>-103</v>
      </c>
      <c r="U460">
        <v>-89.90196553693994</v>
      </c>
      <c r="V460">
        <v>30.27331690486966</v>
      </c>
      <c r="W460">
        <v>-43.371351367929719</v>
      </c>
      <c r="X460">
        <v>1.1377771533180741</v>
      </c>
      <c r="Y460">
        <v>1.140075382428412</v>
      </c>
      <c r="Z460">
        <f>Table1[[#This Row],[xGoalsF]]/Table1[[#This Row],[Matches]]</f>
        <v>1.0986334154756516</v>
      </c>
      <c r="AA460">
        <f>Table1[[#This Row],[xGoalsA]]/Table1[[#This Row],[Matches]]</f>
        <v>1.5481432431603515</v>
      </c>
      <c r="AB460">
        <v>250</v>
      </c>
      <c r="AC460">
        <v>219.72668309513031</v>
      </c>
      <c r="AD460">
        <v>353</v>
      </c>
      <c r="AE460">
        <v>309.62864863207028</v>
      </c>
      <c r="AF460">
        <f>Table1[[#This Row],[SHGoalsF]]/Table1[[#This Row],[xSHGoalsF]]</f>
        <v>1.1606783705042618</v>
      </c>
      <c r="AG460">
        <v>143</v>
      </c>
      <c r="AH460">
        <v>123.20381221360491</v>
      </c>
      <c r="AI460">
        <f>Table1[[#This Row],[SHGoalsA]]/Table1[[#This Row],[xSHGoalsA]]</f>
        <v>1.1376975107741207</v>
      </c>
      <c r="AJ460">
        <v>-198</v>
      </c>
      <c r="AK460">
        <v>-174.03571522739409</v>
      </c>
      <c r="AL460">
        <f>Table1[[#This Row],[HTGoalsF]]/Table1[[#This Row],[xHTGoalsF]]</f>
        <v>1.1085455604748269</v>
      </c>
      <c r="AM460">
        <v>107</v>
      </c>
      <c r="AN460">
        <v>96.522870881525478</v>
      </c>
      <c r="AO460">
        <f>Table1[[#This Row],[HTGoalsA]]/Table1[[#This Row],[xHTGoalsA]]</f>
        <v>1.143127419018243</v>
      </c>
      <c r="AP460">
        <v>155</v>
      </c>
      <c r="AQ460">
        <v>135.59293340467619</v>
      </c>
      <c r="AR460">
        <v>1.1525038497212281</v>
      </c>
      <c r="AS460">
        <v>2386</v>
      </c>
      <c r="AT460">
        <v>2070.2750802759879</v>
      </c>
      <c r="AU460">
        <v>1.160584122367015</v>
      </c>
      <c r="AV460">
        <v>2909</v>
      </c>
      <c r="AW460">
        <v>2506.4964649585968</v>
      </c>
      <c r="AX460">
        <v>0.96703961416663398</v>
      </c>
      <c r="AY460">
        <v>837</v>
      </c>
      <c r="AZ460">
        <v>865.52814149325388</v>
      </c>
      <c r="BA460">
        <v>1.0445995688697489</v>
      </c>
      <c r="BB460">
        <v>1135</v>
      </c>
      <c r="BC460">
        <v>1086.540750948293</v>
      </c>
      <c r="BD460">
        <v>1.158189114367397</v>
      </c>
      <c r="BE460">
        <v>3050</v>
      </c>
      <c r="BF460">
        <v>2633.4214008442918</v>
      </c>
      <c r="BG460">
        <v>1.1224965137368479</v>
      </c>
      <c r="BH460">
        <v>2870</v>
      </c>
      <c r="BI460">
        <v>2556.8008139692329</v>
      </c>
      <c r="BJ460">
        <v>1.11365132986358</v>
      </c>
      <c r="BK460">
        <v>405</v>
      </c>
      <c r="BL460">
        <v>363.66858202343428</v>
      </c>
      <c r="BM460">
        <v>0.99406156324134609</v>
      </c>
      <c r="BN460">
        <v>327</v>
      </c>
      <c r="BO460">
        <v>328.9534693744198</v>
      </c>
      <c r="BP460">
        <v>0.81683124111139216</v>
      </c>
      <c r="BQ460">
        <v>18</v>
      </c>
      <c r="BR460">
        <v>22.036375562116039</v>
      </c>
      <c r="BS460">
        <v>0.78586781921602744</v>
      </c>
      <c r="BT460">
        <v>15</v>
      </c>
      <c r="BU460">
        <v>19.087179336295801</v>
      </c>
    </row>
    <row r="461" spans="1:73" hidden="1" x14ac:dyDescent="0.45">
      <c r="A461" s="1">
        <v>588</v>
      </c>
      <c r="B461" s="21" t="s">
        <v>523</v>
      </c>
      <c r="C461" s="24" t="s">
        <v>530</v>
      </c>
      <c r="D461">
        <v>1.000237384396351</v>
      </c>
      <c r="E461">
        <v>320</v>
      </c>
      <c r="F461">
        <v>319.92405502132061</v>
      </c>
      <c r="G461">
        <v>276</v>
      </c>
      <c r="H461">
        <f>(Table1[[#This Row],[xWins]]*3+Table1[[#This Row],[xDraws]])/Table1[[#This Row],[Matches]]</f>
        <v>1.1591451268888426</v>
      </c>
      <c r="I461">
        <f>Table1[[#This Row],[Wins]]*3+Table1[[#This Row],[Draws]]</f>
        <v>320</v>
      </c>
      <c r="J461">
        <f>Table1[[#This Row],[xWins]]*3+Table1[[#This Row],[xDraws]]</f>
        <v>319.92405502132056</v>
      </c>
      <c r="K461">
        <v>1.0001788945915679</v>
      </c>
      <c r="L461">
        <v>1.000431872657144</v>
      </c>
      <c r="M461">
        <v>0.9996117215415482</v>
      </c>
      <c r="N461">
        <v>82</v>
      </c>
      <c r="O461">
        <v>74</v>
      </c>
      <c r="P461">
        <v>120</v>
      </c>
      <c r="Q461">
        <v>81.985333267290628</v>
      </c>
      <c r="R461">
        <v>73.968055219448644</v>
      </c>
      <c r="S461">
        <v>120.0466115132607</v>
      </c>
      <c r="T461">
        <v>-86</v>
      </c>
      <c r="U461">
        <v>-78.808917131793464</v>
      </c>
      <c r="V461">
        <v>2.7995786846951209</v>
      </c>
      <c r="W461">
        <v>-9.9906615529016563</v>
      </c>
      <c r="X461">
        <v>1.008853810735133</v>
      </c>
      <c r="Y461">
        <v>1.025292216108556</v>
      </c>
      <c r="Z461">
        <f>Table1[[#This Row],[xGoalsF]]/Table1[[#This Row],[Matches]]</f>
        <v>1.1456537004177714</v>
      </c>
      <c r="AA461">
        <f>Table1[[#This Row],[xGoalsA]]/Table1[[#This Row],[Matches]]</f>
        <v>1.4311932552431097</v>
      </c>
      <c r="AB461">
        <v>319</v>
      </c>
      <c r="AC461">
        <v>316.20042131530488</v>
      </c>
      <c r="AD461">
        <v>405</v>
      </c>
      <c r="AE461">
        <v>395.00933844709829</v>
      </c>
      <c r="AF461">
        <f>Table1[[#This Row],[SHGoalsF]]/Table1[[#This Row],[xSHGoalsF]]</f>
        <v>1.0488681322594624</v>
      </c>
      <c r="AG461">
        <v>186</v>
      </c>
      <c r="AH461">
        <v>177.33401776572279</v>
      </c>
      <c r="AI461">
        <f>Table1[[#This Row],[SHGoalsA]]/Table1[[#This Row],[xSHGoalsA]]</f>
        <v>1.0043464047040629</v>
      </c>
      <c r="AJ461">
        <v>-223</v>
      </c>
      <c r="AK461">
        <v>-222.03494626508709</v>
      </c>
      <c r="AL461">
        <f>Table1[[#This Row],[HTGoalsF]]/Table1[[#This Row],[xHTGoalsF]]</f>
        <v>0.95775505522120408</v>
      </c>
      <c r="AM461">
        <v>133</v>
      </c>
      <c r="AN461">
        <v>138.86640354958209</v>
      </c>
      <c r="AO461">
        <f>Table1[[#This Row],[HTGoalsA]]/Table1[[#This Row],[xHTGoalsA]]</f>
        <v>1.0521788670804617</v>
      </c>
      <c r="AP461">
        <v>182</v>
      </c>
      <c r="AQ461">
        <v>172.9743921820112</v>
      </c>
      <c r="AR461">
        <v>1.2018371220421331</v>
      </c>
      <c r="AS461">
        <v>3518</v>
      </c>
      <c r="AT461">
        <v>2927.1853360813971</v>
      </c>
      <c r="AU461">
        <v>1.046326610749617</v>
      </c>
      <c r="AV461">
        <v>3462</v>
      </c>
      <c r="AW461">
        <v>3308.7182954467039</v>
      </c>
      <c r="AX461">
        <v>0.9786184417302477</v>
      </c>
      <c r="AY461">
        <v>1204</v>
      </c>
      <c r="AZ461">
        <v>1230.305856357322</v>
      </c>
      <c r="BA461">
        <v>0.91218288427758365</v>
      </c>
      <c r="BB461">
        <v>1299</v>
      </c>
      <c r="BC461">
        <v>1424.0565377728631</v>
      </c>
      <c r="BD461">
        <v>0.87994912171941986</v>
      </c>
      <c r="BE461">
        <v>3199</v>
      </c>
      <c r="BF461">
        <v>3635.4374600080928</v>
      </c>
      <c r="BG461">
        <v>0.89041451455127263</v>
      </c>
      <c r="BH461">
        <v>3177</v>
      </c>
      <c r="BI461">
        <v>3568.0011366403428</v>
      </c>
      <c r="BJ461">
        <v>0.88041194040375881</v>
      </c>
      <c r="BK461">
        <v>438</v>
      </c>
      <c r="BL461">
        <v>497.49438859169982</v>
      </c>
      <c r="BM461">
        <v>0.89650156389419267</v>
      </c>
      <c r="BN461">
        <v>414</v>
      </c>
      <c r="BO461">
        <v>461.79506726310768</v>
      </c>
      <c r="BP461">
        <v>0.65517662564873325</v>
      </c>
      <c r="BQ461">
        <v>20</v>
      </c>
      <c r="BR461">
        <v>30.526119548597588</v>
      </c>
      <c r="BS461">
        <v>0.59053188744593321</v>
      </c>
      <c r="BT461">
        <v>16</v>
      </c>
      <c r="BU461">
        <v>27.09421851747997</v>
      </c>
    </row>
    <row r="462" spans="1:73" hidden="1" x14ac:dyDescent="0.45">
      <c r="A462" s="1">
        <v>214</v>
      </c>
      <c r="B462" s="21" t="s">
        <v>285</v>
      </c>
      <c r="C462" s="28" t="s">
        <v>258</v>
      </c>
      <c r="D462">
        <v>1.000293997206039</v>
      </c>
      <c r="E462">
        <v>329</v>
      </c>
      <c r="F462">
        <v>328.90330334775859</v>
      </c>
      <c r="G462">
        <v>303</v>
      </c>
      <c r="H462">
        <f>(Table1[[#This Row],[xWins]]*3+Table1[[#This Row],[xDraws]])/Table1[[#This Row],[Matches]]</f>
        <v>1.0854894499926027</v>
      </c>
      <c r="I462">
        <f>Table1[[#This Row],[Wins]]*3+Table1[[#This Row],[Draws]]</f>
        <v>329</v>
      </c>
      <c r="J462">
        <f>Table1[[#This Row],[xWins]]*3+Table1[[#This Row],[xDraws]]</f>
        <v>328.90330334775859</v>
      </c>
      <c r="K462">
        <v>0.99929319315574505</v>
      </c>
      <c r="L462">
        <v>1.003583417880106</v>
      </c>
      <c r="M462">
        <v>0.99848452416555367</v>
      </c>
      <c r="N462">
        <v>84</v>
      </c>
      <c r="O462">
        <v>77</v>
      </c>
      <c r="P462">
        <v>142</v>
      </c>
      <c r="Q462">
        <v>84.059413768975972</v>
      </c>
      <c r="R462">
        <v>76.725062040830665</v>
      </c>
      <c r="S462">
        <v>142.21552419019329</v>
      </c>
      <c r="T462">
        <v>-135</v>
      </c>
      <c r="U462">
        <v>-132.50886358336581</v>
      </c>
      <c r="V462">
        <v>6.9030037902854247</v>
      </c>
      <c r="W462">
        <v>-9.3941402069195874</v>
      </c>
      <c r="X462">
        <v>1.0204777968000369</v>
      </c>
      <c r="Y462">
        <v>1.020004307891428</v>
      </c>
      <c r="Z462">
        <f>Table1[[#This Row],[xGoalsF]]/Table1[[#This Row],[Matches]]</f>
        <v>1.1125313406261208</v>
      </c>
      <c r="AA462">
        <f>Table1[[#This Row],[xGoalsA]]/Table1[[#This Row],[Matches]]</f>
        <v>1.5498543227494403</v>
      </c>
      <c r="AB462">
        <v>344</v>
      </c>
      <c r="AC462">
        <v>337.09699620971458</v>
      </c>
      <c r="AD462">
        <v>479</v>
      </c>
      <c r="AE462">
        <v>469.60585979308041</v>
      </c>
      <c r="AF462">
        <f>Table1[[#This Row],[SHGoalsF]]/Table1[[#This Row],[xSHGoalsF]]</f>
        <v>1.0466036527377507</v>
      </c>
      <c r="AG462">
        <v>198</v>
      </c>
      <c r="AH462">
        <v>189.18336419146169</v>
      </c>
      <c r="AI462">
        <f>Table1[[#This Row],[SHGoalsA]]/Table1[[#This Row],[xSHGoalsA]]</f>
        <v>1.0196848311741518</v>
      </c>
      <c r="AJ462">
        <v>-269</v>
      </c>
      <c r="AK462">
        <v>-263.80700367019341</v>
      </c>
      <c r="AL462">
        <f>Table1[[#This Row],[HTGoalsF]]/Table1[[#This Row],[xHTGoalsF]]</f>
        <v>0.9870625040292651</v>
      </c>
      <c r="AM462">
        <v>146</v>
      </c>
      <c r="AN462">
        <v>147.91363201825291</v>
      </c>
      <c r="AO462">
        <f>Table1[[#This Row],[HTGoalsA]]/Table1[[#This Row],[xHTGoalsA]]</f>
        <v>1.0204138349272667</v>
      </c>
      <c r="AP462">
        <v>210</v>
      </c>
      <c r="AQ462">
        <v>205.79885612288709</v>
      </c>
      <c r="AR462">
        <v>1.0394988193349239</v>
      </c>
      <c r="AS462">
        <v>3281</v>
      </c>
      <c r="AT462">
        <v>3156.3287412863042</v>
      </c>
      <c r="AU462">
        <v>1.0672516825279481</v>
      </c>
      <c r="AV462">
        <v>4063</v>
      </c>
      <c r="AW462">
        <v>3806.9745557825381</v>
      </c>
      <c r="AX462">
        <v>0.94359673569378677</v>
      </c>
      <c r="AY462">
        <v>1239</v>
      </c>
      <c r="AZ462">
        <v>1313.0609222476969</v>
      </c>
      <c r="BA462">
        <v>0.97315518422029346</v>
      </c>
      <c r="BB462">
        <v>1599</v>
      </c>
      <c r="BC462">
        <v>1643.1089572637311</v>
      </c>
      <c r="BD462">
        <v>1.15193580186815</v>
      </c>
      <c r="BE462">
        <v>4609</v>
      </c>
      <c r="BF462">
        <v>4001.0910265358202</v>
      </c>
      <c r="BG462">
        <v>1.1106792699657659</v>
      </c>
      <c r="BH462">
        <v>4311</v>
      </c>
      <c r="BI462">
        <v>3881.4085367172438</v>
      </c>
      <c r="BJ462">
        <v>1.4276691731147111</v>
      </c>
      <c r="BK462">
        <v>788</v>
      </c>
      <c r="BL462">
        <v>551.94859904472116</v>
      </c>
      <c r="BM462">
        <v>1.257275005513923</v>
      </c>
      <c r="BN462">
        <v>631</v>
      </c>
      <c r="BO462">
        <v>501.8790616473546</v>
      </c>
      <c r="BP462">
        <v>1.612544691654566</v>
      </c>
      <c r="BQ462">
        <v>54</v>
      </c>
      <c r="BR462">
        <v>33.487443963238498</v>
      </c>
      <c r="BS462">
        <v>1.4979659953673039</v>
      </c>
      <c r="BT462">
        <v>43</v>
      </c>
      <c r="BU462">
        <v>28.705591537447631</v>
      </c>
    </row>
    <row r="463" spans="1:73" hidden="1" x14ac:dyDescent="0.45">
      <c r="A463" s="1">
        <v>44</v>
      </c>
      <c r="B463" s="21" t="s">
        <v>109</v>
      </c>
      <c r="C463" s="24" t="s">
        <v>98</v>
      </c>
      <c r="D463">
        <v>1.12389643080013</v>
      </c>
      <c r="E463">
        <v>82</v>
      </c>
      <c r="F463">
        <v>72.960459480792338</v>
      </c>
      <c r="G463">
        <v>63</v>
      </c>
      <c r="H463">
        <f>(Table1[[#This Row],[xWins]]*3+Table1[[#This Row],[xDraws]])/Table1[[#This Row],[Matches]]</f>
        <v>1.1581025314411482</v>
      </c>
      <c r="I463">
        <f>Table1[[#This Row],[Wins]]*3+Table1[[#This Row],[Draws]]</f>
        <v>82</v>
      </c>
      <c r="J463">
        <f>Table1[[#This Row],[xWins]]*3+Table1[[#This Row],[xDraws]]</f>
        <v>72.960459480792338</v>
      </c>
      <c r="K463">
        <v>1.2409839394481681</v>
      </c>
      <c r="L463">
        <v>0.66925530206560357</v>
      </c>
      <c r="M463">
        <v>1.009801123413371</v>
      </c>
      <c r="N463">
        <v>24</v>
      </c>
      <c r="O463">
        <v>10</v>
      </c>
      <c r="P463">
        <v>29</v>
      </c>
      <c r="Q463">
        <v>19.339492830722811</v>
      </c>
      <c r="R463">
        <v>14.941980988623911</v>
      </c>
      <c r="S463">
        <v>28.718526180653281</v>
      </c>
      <c r="T463">
        <v>-24</v>
      </c>
      <c r="U463">
        <v>-20.844623844133029</v>
      </c>
      <c r="V463">
        <v>21.069113665221892</v>
      </c>
      <c r="W463">
        <v>-24.22448982108887</v>
      </c>
      <c r="X463">
        <v>1.2888915070702329</v>
      </c>
      <c r="Y463">
        <v>1.2583242658437339</v>
      </c>
      <c r="Z463">
        <f>Table1[[#This Row],[xGoalsF]]/Table1[[#This Row],[Matches]]</f>
        <v>1.1576331164250493</v>
      </c>
      <c r="AA463">
        <f>Table1[[#This Row],[xGoalsA]]/Table1[[#This Row],[Matches]]</f>
        <v>1.488500161570018</v>
      </c>
      <c r="AB463">
        <v>94</v>
      </c>
      <c r="AC463">
        <v>72.930886334778108</v>
      </c>
      <c r="AD463">
        <v>118</v>
      </c>
      <c r="AE463">
        <v>93.775510178911134</v>
      </c>
      <c r="AF463">
        <f>Table1[[#This Row],[SHGoalsF]]/Table1[[#This Row],[xSHGoalsF]]</f>
        <v>1.344414233002267</v>
      </c>
      <c r="AG463">
        <v>55</v>
      </c>
      <c r="AH463">
        <v>40.910010211047251</v>
      </c>
      <c r="AI463">
        <f>Table1[[#This Row],[SHGoalsA]]/Table1[[#This Row],[xSHGoalsA]]</f>
        <v>1.3297735579613017</v>
      </c>
      <c r="AJ463">
        <v>-70</v>
      </c>
      <c r="AK463">
        <v>-52.64054137707339</v>
      </c>
      <c r="AL463">
        <f>Table1[[#This Row],[HTGoalsF]]/Table1[[#This Row],[xHTGoalsF]]</f>
        <v>1.217955431615966</v>
      </c>
      <c r="AM463">
        <v>39</v>
      </c>
      <c r="AN463">
        <v>32.020876123730858</v>
      </c>
      <c r="AO463">
        <f>Table1[[#This Row],[HTGoalsA]]/Table1[[#This Row],[xHTGoalsA]]</f>
        <v>1.166890395158281</v>
      </c>
      <c r="AP463">
        <v>48</v>
      </c>
      <c r="AQ463">
        <v>41.134968801837744</v>
      </c>
      <c r="AR463">
        <v>0.99499641963340424</v>
      </c>
      <c r="AS463">
        <v>666</v>
      </c>
      <c r="AT463">
        <v>669.34914222644193</v>
      </c>
      <c r="AU463">
        <v>0.99391752069033756</v>
      </c>
      <c r="AV463">
        <v>767</v>
      </c>
      <c r="AW463">
        <v>771.69381164271135</v>
      </c>
      <c r="AX463">
        <v>0.95318740042586225</v>
      </c>
      <c r="AY463">
        <v>268</v>
      </c>
      <c r="AZ463">
        <v>281.1619203949441</v>
      </c>
      <c r="BA463">
        <v>1.0340602575583751</v>
      </c>
      <c r="BB463">
        <v>344</v>
      </c>
      <c r="BC463">
        <v>332.66920132125898</v>
      </c>
      <c r="BD463">
        <v>0.93218755743239057</v>
      </c>
      <c r="BE463">
        <v>770</v>
      </c>
      <c r="BF463">
        <v>826.01402889444421</v>
      </c>
      <c r="BG463">
        <v>1.066680353207986</v>
      </c>
      <c r="BH463">
        <v>863</v>
      </c>
      <c r="BI463">
        <v>809.05211894507283</v>
      </c>
      <c r="BJ463">
        <v>0.93759695684283795</v>
      </c>
      <c r="BK463">
        <v>106</v>
      </c>
      <c r="BL463">
        <v>113.05497444971761</v>
      </c>
      <c r="BM463">
        <v>0.89537361655808689</v>
      </c>
      <c r="BN463">
        <v>94</v>
      </c>
      <c r="BO463">
        <v>104.9841074850364</v>
      </c>
      <c r="BP463">
        <v>1.007468974338263</v>
      </c>
      <c r="BQ463">
        <v>7</v>
      </c>
      <c r="BR463">
        <v>6.9481047836711944</v>
      </c>
      <c r="BS463">
        <v>0.49475743681034451</v>
      </c>
      <c r="BT463">
        <v>3</v>
      </c>
      <c r="BU463">
        <v>6.0635773750885349</v>
      </c>
    </row>
    <row r="464" spans="1:73" hidden="1" x14ac:dyDescent="0.45">
      <c r="A464" s="1">
        <v>368</v>
      </c>
      <c r="B464" s="21" t="s">
        <v>403</v>
      </c>
      <c r="C464" t="s">
        <v>396</v>
      </c>
      <c r="D464">
        <v>0.92081540272747131</v>
      </c>
      <c r="E464">
        <v>195</v>
      </c>
      <c r="F464">
        <v>211.76882947701199</v>
      </c>
      <c r="G464">
        <v>183</v>
      </c>
      <c r="H464">
        <f>(Table1[[#This Row],[xWins]]*3+Table1[[#This Row],[xDraws]])/Table1[[#This Row],[Matches]]</f>
        <v>1.1572067184536174</v>
      </c>
      <c r="I464">
        <f>Table1[[#This Row],[Wins]]*3+Table1[[#This Row],[Draws]]</f>
        <v>195</v>
      </c>
      <c r="J464">
        <f>Table1[[#This Row],[xWins]]*3+Table1[[#This Row],[xDraws]]</f>
        <v>211.76882947701199</v>
      </c>
      <c r="K464">
        <v>0.96347921974250106</v>
      </c>
      <c r="L464">
        <v>0.78225864329869765</v>
      </c>
      <c r="M464">
        <v>1.1620078791091311</v>
      </c>
      <c r="N464">
        <v>52</v>
      </c>
      <c r="O464">
        <v>39</v>
      </c>
      <c r="P464">
        <v>92</v>
      </c>
      <c r="Q464">
        <v>53.971065420484621</v>
      </c>
      <c r="R464">
        <v>49.855633215558143</v>
      </c>
      <c r="S464">
        <v>79.17330136395725</v>
      </c>
      <c r="T464">
        <v>-80</v>
      </c>
      <c r="U464">
        <v>-52.497298011490102</v>
      </c>
      <c r="V464">
        <v>-16.598435501908511</v>
      </c>
      <c r="W464">
        <v>-10.90426648660139</v>
      </c>
      <c r="X464">
        <v>0.92042876322647849</v>
      </c>
      <c r="Y464">
        <v>1.0417634801605899</v>
      </c>
      <c r="Z464">
        <f>Table1[[#This Row],[xGoalsF]]/Table1[[#This Row],[Matches]]</f>
        <v>1.1398821612126149</v>
      </c>
      <c r="AA464">
        <f>Table1[[#This Row],[xGoalsA]]/Table1[[#This Row],[Matches]]</f>
        <v>1.4267526421497192</v>
      </c>
      <c r="AB464">
        <v>192</v>
      </c>
      <c r="AC464">
        <v>208.59843550190851</v>
      </c>
      <c r="AD464">
        <v>272</v>
      </c>
      <c r="AE464">
        <v>261.09573351339861</v>
      </c>
      <c r="AF464">
        <f>Table1[[#This Row],[SHGoalsF]]/Table1[[#This Row],[xSHGoalsF]]</f>
        <v>0.96653583434728452</v>
      </c>
      <c r="AG464">
        <v>113</v>
      </c>
      <c r="AH464">
        <v>116.9123750867556</v>
      </c>
      <c r="AI464">
        <f>Table1[[#This Row],[SHGoalsA]]/Table1[[#This Row],[xSHGoalsA]]</f>
        <v>1.1177388308332104</v>
      </c>
      <c r="AJ464">
        <v>-164</v>
      </c>
      <c r="AK464">
        <v>-146.7247942685747</v>
      </c>
      <c r="AL464">
        <f>Table1[[#This Row],[HTGoalsF]]/Table1[[#This Row],[xHTGoalsF]]</f>
        <v>0.86163588709438865</v>
      </c>
      <c r="AM464">
        <v>79</v>
      </c>
      <c r="AN464">
        <v>91.686060415152923</v>
      </c>
      <c r="AO464">
        <f>Table1[[#This Row],[HTGoalsA]]/Table1[[#This Row],[xHTGoalsA]]</f>
        <v>0.94429582123841627</v>
      </c>
      <c r="AP464">
        <v>108</v>
      </c>
      <c r="AQ464">
        <v>114.3709392448239</v>
      </c>
      <c r="AR464">
        <v>0.86125691123056192</v>
      </c>
      <c r="AS464">
        <v>1666</v>
      </c>
      <c r="AT464">
        <v>1934.3821550524599</v>
      </c>
      <c r="AU464">
        <v>0.95035769557379313</v>
      </c>
      <c r="AV464">
        <v>2081</v>
      </c>
      <c r="AW464">
        <v>2189.7018456230462</v>
      </c>
      <c r="AX464">
        <v>0.80484842392771616</v>
      </c>
      <c r="AY464">
        <v>655</v>
      </c>
      <c r="AZ464">
        <v>813.81783268401591</v>
      </c>
      <c r="BA464">
        <v>0.87345643125679651</v>
      </c>
      <c r="BB464">
        <v>824</v>
      </c>
      <c r="BC464">
        <v>943.37847946733325</v>
      </c>
      <c r="BD464">
        <v>0.73630149695543956</v>
      </c>
      <c r="BE464">
        <v>1778</v>
      </c>
      <c r="BF464">
        <v>2414.7716762113319</v>
      </c>
      <c r="BG464">
        <v>0.82510009297187881</v>
      </c>
      <c r="BH464">
        <v>1955</v>
      </c>
      <c r="BI464">
        <v>2369.4095015289631</v>
      </c>
      <c r="BJ464">
        <v>0.75818222411388114</v>
      </c>
      <c r="BK464">
        <v>251</v>
      </c>
      <c r="BL464">
        <v>331.05497862780157</v>
      </c>
      <c r="BM464">
        <v>0.74284498667826149</v>
      </c>
      <c r="BN464">
        <v>228</v>
      </c>
      <c r="BO464">
        <v>306.92809952118671</v>
      </c>
      <c r="BP464">
        <v>0.82721879374842244</v>
      </c>
      <c r="BQ464">
        <v>17</v>
      </c>
      <c r="BR464">
        <v>20.550790345280909</v>
      </c>
      <c r="BS464">
        <v>0.71588378249510443</v>
      </c>
      <c r="BT464">
        <v>13</v>
      </c>
      <c r="BU464">
        <v>18.15937211860069</v>
      </c>
    </row>
    <row r="465" spans="1:73" hidden="1" x14ac:dyDescent="0.45">
      <c r="A465" s="1">
        <v>462</v>
      </c>
      <c r="B465" s="21" t="s">
        <v>472</v>
      </c>
      <c r="C465" s="24" t="s">
        <v>466</v>
      </c>
      <c r="D465">
        <v>1.042889776457451</v>
      </c>
      <c r="E465">
        <v>392</v>
      </c>
      <c r="F465">
        <v>375.87864877875069</v>
      </c>
      <c r="G465">
        <v>325</v>
      </c>
      <c r="H465">
        <f>(Table1[[#This Row],[xWins]]*3+Table1[[#This Row],[xDraws]])/Table1[[#This Row],[Matches]]</f>
        <v>1.1565496885500022</v>
      </c>
      <c r="I465">
        <f>Table1[[#This Row],[Wins]]*3+Table1[[#This Row],[Draws]]</f>
        <v>392</v>
      </c>
      <c r="J465">
        <f>Table1[[#This Row],[xWins]]*3+Table1[[#This Row],[xDraws]]</f>
        <v>375.87864877875069</v>
      </c>
      <c r="K465">
        <v>1.066443755125791</v>
      </c>
      <c r="L465">
        <v>0.96018232543699766</v>
      </c>
      <c r="M465">
        <v>0.97806559061420428</v>
      </c>
      <c r="N465">
        <v>104</v>
      </c>
      <c r="O465">
        <v>80</v>
      </c>
      <c r="P465">
        <v>141</v>
      </c>
      <c r="Q465">
        <v>97.5203797669881</v>
      </c>
      <c r="R465">
        <v>83.317509477786359</v>
      </c>
      <c r="S465">
        <v>144.16211075522551</v>
      </c>
      <c r="T465">
        <v>-71</v>
      </c>
      <c r="U465">
        <v>-106.93425103812351</v>
      </c>
      <c r="V465">
        <v>12.40911671644875</v>
      </c>
      <c r="W465">
        <v>23.525134321674731</v>
      </c>
      <c r="X465">
        <v>1.0331271188654521</v>
      </c>
      <c r="Y465">
        <v>0.95114453505149921</v>
      </c>
      <c r="Z465">
        <f>Table1[[#This Row],[xGoalsF]]/Table1[[#This Row],[Matches]]</f>
        <v>1.1525873331801575</v>
      </c>
      <c r="AA465">
        <f>Table1[[#This Row],[xGoalsA]]/Table1[[#This Row],[Matches]]</f>
        <v>1.4816157979128453</v>
      </c>
      <c r="AB465">
        <v>387</v>
      </c>
      <c r="AC465">
        <v>374.59088328355119</v>
      </c>
      <c r="AD465">
        <v>458</v>
      </c>
      <c r="AE465">
        <v>481.52513432167473</v>
      </c>
      <c r="AF465">
        <f>Table1[[#This Row],[SHGoalsF]]/Table1[[#This Row],[xSHGoalsF]]</f>
        <v>0.98568469202184328</v>
      </c>
      <c r="AG465">
        <v>207</v>
      </c>
      <c r="AH465">
        <v>210.00630493246291</v>
      </c>
      <c r="AI465">
        <f>Table1[[#This Row],[SHGoalsA]]/Table1[[#This Row],[xSHGoalsA]]</f>
        <v>0.91007695555519241</v>
      </c>
      <c r="AJ465">
        <v>-246</v>
      </c>
      <c r="AK465">
        <v>-270.30681141676388</v>
      </c>
      <c r="AL465">
        <f>Table1[[#This Row],[HTGoalsF]]/Table1[[#This Row],[xHTGoalsF]]</f>
        <v>1.0936626128848339</v>
      </c>
      <c r="AM465">
        <v>180</v>
      </c>
      <c r="AN465">
        <v>164.5845783510884</v>
      </c>
      <c r="AO465">
        <f>Table1[[#This Row],[HTGoalsA]]/Table1[[#This Row],[xHTGoalsA]]</f>
        <v>1.0037008015419244</v>
      </c>
      <c r="AP465">
        <v>212</v>
      </c>
      <c r="AQ465">
        <v>211.21832290491079</v>
      </c>
      <c r="AR465">
        <v>0.89522675658961481</v>
      </c>
      <c r="AS465">
        <v>3080</v>
      </c>
      <c r="AT465">
        <v>3440.4691072162818</v>
      </c>
      <c r="AU465">
        <v>0.90215057466240589</v>
      </c>
      <c r="AV465">
        <v>3580</v>
      </c>
      <c r="AW465">
        <v>3968.2954271127892</v>
      </c>
      <c r="AX465">
        <v>0.87881328223404742</v>
      </c>
      <c r="AY465">
        <v>1270</v>
      </c>
      <c r="AZ465">
        <v>1445.1306388673479</v>
      </c>
      <c r="BA465">
        <v>0.8825751965079971</v>
      </c>
      <c r="BB465">
        <v>1510</v>
      </c>
      <c r="BC465">
        <v>1710.9023752021089</v>
      </c>
      <c r="BD465">
        <v>0.87518282314151974</v>
      </c>
      <c r="BE465">
        <v>3737</v>
      </c>
      <c r="BF465">
        <v>4269.9649732450434</v>
      </c>
      <c r="BG465">
        <v>0.93115416769010395</v>
      </c>
      <c r="BH465">
        <v>3888</v>
      </c>
      <c r="BI465">
        <v>4175.4632421877959</v>
      </c>
      <c r="BJ465">
        <v>0.95072535469325015</v>
      </c>
      <c r="BK465">
        <v>557</v>
      </c>
      <c r="BL465">
        <v>585.86846059208665</v>
      </c>
      <c r="BM465">
        <v>1.0346132021060961</v>
      </c>
      <c r="BN465">
        <v>563</v>
      </c>
      <c r="BO465">
        <v>544.16471668246356</v>
      </c>
      <c r="BP465">
        <v>0.92061822824522543</v>
      </c>
      <c r="BQ465">
        <v>33</v>
      </c>
      <c r="BR465">
        <v>35.845477514496679</v>
      </c>
      <c r="BS465">
        <v>0.91277357145604121</v>
      </c>
      <c r="BT465">
        <v>29</v>
      </c>
      <c r="BU465">
        <v>31.77129674530309</v>
      </c>
    </row>
    <row r="466" spans="1:73" hidden="1" x14ac:dyDescent="0.45">
      <c r="A466" s="1">
        <v>151</v>
      </c>
      <c r="B466" s="21" t="s">
        <v>220</v>
      </c>
      <c r="C466" t="s">
        <v>193</v>
      </c>
      <c r="D466">
        <v>0.88596796431155278</v>
      </c>
      <c r="E466">
        <v>94</v>
      </c>
      <c r="F466">
        <v>106.0986444053238</v>
      </c>
      <c r="G466">
        <v>92</v>
      </c>
      <c r="H466">
        <f>(Table1[[#This Row],[xWins]]*3+Table1[[#This Row],[xDraws]])/Table1[[#This Row],[Matches]]</f>
        <v>1.1532461348404757</v>
      </c>
      <c r="I466">
        <f>Table1[[#This Row],[Wins]]*3+Table1[[#This Row],[Draws]]</f>
        <v>94</v>
      </c>
      <c r="J466">
        <f>Table1[[#This Row],[xWins]]*3+Table1[[#This Row],[xDraws]]</f>
        <v>106.09864440532377</v>
      </c>
      <c r="K466">
        <v>0.90861682465875449</v>
      </c>
      <c r="L466">
        <v>0.8066022929517217</v>
      </c>
      <c r="M466">
        <v>1.1727324269328909</v>
      </c>
      <c r="N466">
        <v>25</v>
      </c>
      <c r="O466">
        <v>19</v>
      </c>
      <c r="P466">
        <v>48</v>
      </c>
      <c r="Q466">
        <v>27.51434853673236</v>
      </c>
      <c r="R466">
        <v>23.555598795126691</v>
      </c>
      <c r="S466">
        <v>40.930052668140952</v>
      </c>
      <c r="T466">
        <v>-52</v>
      </c>
      <c r="U466">
        <v>-28.49492136789226</v>
      </c>
      <c r="V466">
        <v>-6.9101948524477166</v>
      </c>
      <c r="W466">
        <v>-16.594883779660019</v>
      </c>
      <c r="X466">
        <v>0.93413228464434128</v>
      </c>
      <c r="Y466">
        <v>1.1243946577899671</v>
      </c>
      <c r="Z466">
        <f>Table1[[#This Row],[xGoalsF]]/Table1[[#This Row],[Matches]]</f>
        <v>1.1403282049179098</v>
      </c>
      <c r="AA466">
        <f>Table1[[#This Row],[xGoalsA]]/Table1[[#This Row],[Matches]]</f>
        <v>1.4500556110906522</v>
      </c>
      <c r="AB466">
        <v>98</v>
      </c>
      <c r="AC466">
        <v>104.9101948524477</v>
      </c>
      <c r="AD466">
        <v>150</v>
      </c>
      <c r="AE466">
        <v>133.40511622034001</v>
      </c>
      <c r="AF466">
        <f>Table1[[#This Row],[SHGoalsF]]/Table1[[#This Row],[xSHGoalsF]]</f>
        <v>0.95086702163547743</v>
      </c>
      <c r="AG466">
        <v>56</v>
      </c>
      <c r="AH466">
        <v>58.893618903388628</v>
      </c>
      <c r="AI466">
        <f>Table1[[#This Row],[SHGoalsA]]/Table1[[#This Row],[xSHGoalsA]]</f>
        <v>1.1610316086704635</v>
      </c>
      <c r="AJ466">
        <v>-87</v>
      </c>
      <c r="AK466">
        <v>-74.933360427307093</v>
      </c>
      <c r="AL466">
        <f>Table1[[#This Row],[HTGoalsF]]/Table1[[#This Row],[xHTGoalsF]]</f>
        <v>0.91271458455523746</v>
      </c>
      <c r="AM466">
        <v>42</v>
      </c>
      <c r="AN466">
        <v>46.016575949059089</v>
      </c>
      <c r="AO466">
        <f>Table1[[#This Row],[HTGoalsA]]/Table1[[#This Row],[xHTGoalsA]]</f>
        <v>1.0774432740312319</v>
      </c>
      <c r="AP466">
        <v>63</v>
      </c>
      <c r="AQ466">
        <v>58.471755793032891</v>
      </c>
      <c r="AR466">
        <v>0.91626338542563501</v>
      </c>
      <c r="AS466">
        <v>890</v>
      </c>
      <c r="AT466">
        <v>971.33642373646217</v>
      </c>
      <c r="AU466">
        <v>0.88772907454263694</v>
      </c>
      <c r="AV466">
        <v>985</v>
      </c>
      <c r="AW466">
        <v>1109.5727607068379</v>
      </c>
      <c r="AX466">
        <v>1.0577615782901491</v>
      </c>
      <c r="AY466">
        <v>432</v>
      </c>
      <c r="AZ466">
        <v>408.40961599145948</v>
      </c>
      <c r="BA466">
        <v>1.0981197311056929</v>
      </c>
      <c r="BB466">
        <v>526</v>
      </c>
      <c r="BC466">
        <v>479.00059082844501</v>
      </c>
      <c r="BD466">
        <v>0.94668803601965001</v>
      </c>
      <c r="BE466">
        <v>1147</v>
      </c>
      <c r="BF466">
        <v>1211.5923687200709</v>
      </c>
      <c r="BG466">
        <v>0.77576998794344276</v>
      </c>
      <c r="BH466">
        <v>922</v>
      </c>
      <c r="BI466">
        <v>1188.496608955202</v>
      </c>
      <c r="BJ466">
        <v>1.101367474624884</v>
      </c>
      <c r="BK466">
        <v>183</v>
      </c>
      <c r="BL466">
        <v>166.1570767398303</v>
      </c>
      <c r="BM466">
        <v>0.84692318266697453</v>
      </c>
      <c r="BN466">
        <v>130</v>
      </c>
      <c r="BO466">
        <v>153.4968019066711</v>
      </c>
      <c r="BP466">
        <v>1.0715837945761231</v>
      </c>
      <c r="BQ466">
        <v>11</v>
      </c>
      <c r="BR466">
        <v>10.265179499426051</v>
      </c>
      <c r="BS466">
        <v>1.226902656166428</v>
      </c>
      <c r="BT466">
        <v>11</v>
      </c>
      <c r="BU466">
        <v>8.9656664648282085</v>
      </c>
    </row>
    <row r="467" spans="1:73" hidden="1" x14ac:dyDescent="0.45">
      <c r="A467" s="1">
        <v>371</v>
      </c>
      <c r="B467" s="21" t="s">
        <v>406</v>
      </c>
      <c r="C467" t="s">
        <v>396</v>
      </c>
      <c r="D467">
        <v>1.0391065878545649</v>
      </c>
      <c r="E467">
        <v>319</v>
      </c>
      <c r="F467">
        <v>306.99449289281932</v>
      </c>
      <c r="G467">
        <v>267</v>
      </c>
      <c r="H467">
        <f>(Table1[[#This Row],[xWins]]*3+Table1[[#This Row],[xDraws]])/Table1[[#This Row],[Matches]]</f>
        <v>1.1497921082128062</v>
      </c>
      <c r="I467">
        <f>Table1[[#This Row],[Wins]]*3+Table1[[#This Row],[Draws]]</f>
        <v>319</v>
      </c>
      <c r="J467">
        <f>Table1[[#This Row],[xWins]]*3+Table1[[#This Row],[xDraws]]</f>
        <v>306.99449289281927</v>
      </c>
      <c r="K467">
        <v>1.070810395702023</v>
      </c>
      <c r="L467">
        <v>0.93498749214356169</v>
      </c>
      <c r="M467">
        <v>0.99233483539322664</v>
      </c>
      <c r="N467">
        <v>84</v>
      </c>
      <c r="O467">
        <v>67</v>
      </c>
      <c r="P467">
        <v>116</v>
      </c>
      <c r="Q467">
        <v>78.445260091941535</v>
      </c>
      <c r="R467">
        <v>71.65871261699462</v>
      </c>
      <c r="S467">
        <v>116.8960272910639</v>
      </c>
      <c r="T467">
        <v>-78</v>
      </c>
      <c r="U467">
        <v>-79.978493822183736</v>
      </c>
      <c r="V467">
        <v>10.932599977500219</v>
      </c>
      <c r="W467">
        <v>-8.9541061553164809</v>
      </c>
      <c r="X467">
        <v>1.0360731638463541</v>
      </c>
      <c r="Y467">
        <v>1.02337606615605</v>
      </c>
      <c r="Z467">
        <f>Table1[[#This Row],[xGoalsF]]/Table1[[#This Row],[Matches]]</f>
        <v>1.135083895215355</v>
      </c>
      <c r="AA467">
        <f>Table1[[#This Row],[xGoalsA]]/Table1[[#This Row],[Matches]]</f>
        <v>1.434628815897691</v>
      </c>
      <c r="AB467">
        <v>314</v>
      </c>
      <c r="AC467">
        <v>303.06740002249978</v>
      </c>
      <c r="AD467">
        <v>392</v>
      </c>
      <c r="AE467">
        <v>383.04589384468352</v>
      </c>
      <c r="AF467">
        <f>Table1[[#This Row],[SHGoalsF]]/Table1[[#This Row],[xSHGoalsF]]</f>
        <v>1.0337062222415399</v>
      </c>
      <c r="AG467">
        <v>176</v>
      </c>
      <c r="AH467">
        <v>170.2611401703212</v>
      </c>
      <c r="AI467">
        <f>Table1[[#This Row],[SHGoalsA]]/Table1[[#This Row],[xSHGoalsA]]</f>
        <v>1.0119090566431574</v>
      </c>
      <c r="AJ467">
        <v>-218</v>
      </c>
      <c r="AK467">
        <v>-215.43437976845399</v>
      </c>
      <c r="AL467">
        <f>Table1[[#This Row],[HTGoalsF]]/Table1[[#This Row],[xHTGoalsF]]</f>
        <v>1.0391076456305774</v>
      </c>
      <c r="AM467">
        <v>138</v>
      </c>
      <c r="AN467">
        <v>132.80625985217861</v>
      </c>
      <c r="AO467">
        <f>Table1[[#This Row],[HTGoalsA]]/Table1[[#This Row],[xHTGoalsA]]</f>
        <v>1.0381148392995545</v>
      </c>
      <c r="AP467">
        <v>174</v>
      </c>
      <c r="AQ467">
        <v>167.6115140762295</v>
      </c>
      <c r="AR467">
        <v>0.99963632188189744</v>
      </c>
      <c r="AS467">
        <v>2816</v>
      </c>
      <c r="AT467">
        <v>2817.0244901652318</v>
      </c>
      <c r="AU467">
        <v>1.0030262014074529</v>
      </c>
      <c r="AV467">
        <v>3210</v>
      </c>
      <c r="AW467">
        <v>3200.3152016325262</v>
      </c>
      <c r="AX467">
        <v>0.83998660301178352</v>
      </c>
      <c r="AY467">
        <v>994</v>
      </c>
      <c r="AZ467">
        <v>1183.352206375672</v>
      </c>
      <c r="BA467">
        <v>0.93024075406009088</v>
      </c>
      <c r="BB467">
        <v>1283</v>
      </c>
      <c r="BC467">
        <v>1379.212848287146</v>
      </c>
      <c r="BD467">
        <v>0.9584061195953566</v>
      </c>
      <c r="BE467">
        <v>3379</v>
      </c>
      <c r="BF467">
        <v>3525.645267610174</v>
      </c>
      <c r="BG467">
        <v>0.9259065729343422</v>
      </c>
      <c r="BH467">
        <v>3200</v>
      </c>
      <c r="BI467">
        <v>3456.0722361638509</v>
      </c>
      <c r="BJ467">
        <v>0.95519252766526952</v>
      </c>
      <c r="BK467">
        <v>462</v>
      </c>
      <c r="BL467">
        <v>483.67212537690602</v>
      </c>
      <c r="BM467">
        <v>0.88977329044445108</v>
      </c>
      <c r="BN467">
        <v>398</v>
      </c>
      <c r="BO467">
        <v>447.30495315407228</v>
      </c>
      <c r="BP467">
        <v>0.87086369706263334</v>
      </c>
      <c r="BQ467">
        <v>26</v>
      </c>
      <c r="BR467">
        <v>29.85541834812533</v>
      </c>
      <c r="BS467">
        <v>1.4338047058861101</v>
      </c>
      <c r="BT467">
        <v>38</v>
      </c>
      <c r="BU467">
        <v>26.502912038160389</v>
      </c>
    </row>
    <row r="468" spans="1:73" hidden="1" x14ac:dyDescent="0.45">
      <c r="A468" s="1">
        <v>168</v>
      </c>
      <c r="B468" s="21" t="s">
        <v>238</v>
      </c>
      <c r="C468" s="24" t="s">
        <v>234</v>
      </c>
      <c r="D468">
        <v>1.0263142257949469</v>
      </c>
      <c r="E468">
        <v>79</v>
      </c>
      <c r="F468">
        <v>76.974476251471003</v>
      </c>
      <c r="G468">
        <v>67</v>
      </c>
      <c r="H468">
        <f>(Table1[[#This Row],[xWins]]*3+Table1[[#This Row],[xDraws]])/Table1[[#This Row],[Matches]]</f>
        <v>1.1488727798727016</v>
      </c>
      <c r="I468">
        <f>Table1[[#This Row],[Wins]]*3+Table1[[#This Row],[Draws]]</f>
        <v>79</v>
      </c>
      <c r="J468">
        <f>Table1[[#This Row],[xWins]]*3+Table1[[#This Row],[xDraws]]</f>
        <v>76.974476251471003</v>
      </c>
      <c r="K468">
        <v>1.0754544784935569</v>
      </c>
      <c r="L468">
        <v>0.86982091886858393</v>
      </c>
      <c r="M468">
        <v>1.0316801242160869</v>
      </c>
      <c r="N468">
        <v>21</v>
      </c>
      <c r="O468">
        <v>16</v>
      </c>
      <c r="P468">
        <v>30</v>
      </c>
      <c r="Q468">
        <v>19.526628434720688</v>
      </c>
      <c r="R468">
        <v>18.394590947308942</v>
      </c>
      <c r="S468">
        <v>29.07878061797037</v>
      </c>
      <c r="T468">
        <v>-14</v>
      </c>
      <c r="U468">
        <v>-22.253862815071269</v>
      </c>
      <c r="V468">
        <v>-5.953019048699673</v>
      </c>
      <c r="W468">
        <v>14.206881863770951</v>
      </c>
      <c r="X468">
        <v>0.9226408642274021</v>
      </c>
      <c r="Y468">
        <v>0.85679539970544005</v>
      </c>
      <c r="Z468">
        <f>Table1[[#This Row],[xGoalsF]]/Table1[[#This Row],[Matches]]</f>
        <v>1.1485525231149205</v>
      </c>
      <c r="AA468">
        <f>Table1[[#This Row],[xGoalsA]]/Table1[[#This Row],[Matches]]</f>
        <v>1.4806997293100141</v>
      </c>
      <c r="AB468">
        <v>71</v>
      </c>
      <c r="AC468">
        <v>76.953019048699673</v>
      </c>
      <c r="AD468">
        <v>85</v>
      </c>
      <c r="AE468">
        <v>99.206881863770946</v>
      </c>
      <c r="AF468">
        <f>Table1[[#This Row],[SHGoalsF]]/Table1[[#This Row],[xSHGoalsF]]</f>
        <v>0.88193494829770813</v>
      </c>
      <c r="AG468">
        <v>38</v>
      </c>
      <c r="AH468">
        <v>43.087078104056069</v>
      </c>
      <c r="AI468">
        <f>Table1[[#This Row],[SHGoalsA]]/Table1[[#This Row],[xSHGoalsA]]</f>
        <v>0.87941984661330563</v>
      </c>
      <c r="AJ468">
        <v>-49</v>
      </c>
      <c r="AK468">
        <v>-55.718551484483442</v>
      </c>
      <c r="AL468">
        <f>Table1[[#This Row],[HTGoalsF]]/Table1[[#This Row],[xHTGoalsF]]</f>
        <v>0.97443032969144305</v>
      </c>
      <c r="AM468">
        <v>33</v>
      </c>
      <c r="AN468">
        <v>33.865940944643597</v>
      </c>
      <c r="AO468">
        <f>Table1[[#This Row],[HTGoalsA]]/Table1[[#This Row],[xHTGoalsA]]</f>
        <v>0.82780828065880363</v>
      </c>
      <c r="AP468">
        <v>36</v>
      </c>
      <c r="AQ468">
        <v>43.488330379287497</v>
      </c>
      <c r="AR468">
        <v>0.94854824287315875</v>
      </c>
      <c r="AS468">
        <v>672</v>
      </c>
      <c r="AT468">
        <v>708.45105143467208</v>
      </c>
      <c r="AU468">
        <v>0.86393602359025878</v>
      </c>
      <c r="AV468">
        <v>706</v>
      </c>
      <c r="AW468">
        <v>817.19013992040277</v>
      </c>
      <c r="AX468">
        <v>0.86634109018116756</v>
      </c>
      <c r="AY468">
        <v>258</v>
      </c>
      <c r="AZ468">
        <v>297.80418235275852</v>
      </c>
      <c r="BA468">
        <v>0.67455544016706837</v>
      </c>
      <c r="BB468">
        <v>238</v>
      </c>
      <c r="BC468">
        <v>352.8249656411549</v>
      </c>
      <c r="BD468">
        <v>1.199542847417131</v>
      </c>
      <c r="BE468">
        <v>1057</v>
      </c>
      <c r="BF468">
        <v>881.16902391268832</v>
      </c>
      <c r="BG468">
        <v>1.1866820584446041</v>
      </c>
      <c r="BH468">
        <v>1023</v>
      </c>
      <c r="BI468">
        <v>862.06747015359497</v>
      </c>
      <c r="BJ468">
        <v>1.1449186276033869</v>
      </c>
      <c r="BK468">
        <v>138</v>
      </c>
      <c r="BL468">
        <v>120.5325834281079</v>
      </c>
      <c r="BM468">
        <v>1.2923868000100209</v>
      </c>
      <c r="BN468">
        <v>146</v>
      </c>
      <c r="BO468">
        <v>112.969275141829</v>
      </c>
      <c r="BP468">
        <v>1.113330741230919</v>
      </c>
      <c r="BQ468">
        <v>8</v>
      </c>
      <c r="BR468">
        <v>7.1856454723912968</v>
      </c>
      <c r="BS468">
        <v>1.545293364161074</v>
      </c>
      <c r="BT468">
        <v>10</v>
      </c>
      <c r="BU468">
        <v>6.471263147777063</v>
      </c>
    </row>
    <row r="469" spans="1:73" hidden="1" x14ac:dyDescent="0.45">
      <c r="A469" s="1">
        <v>585</v>
      </c>
      <c r="B469" s="21" t="s">
        <v>411</v>
      </c>
      <c r="C469" s="24" t="s">
        <v>530</v>
      </c>
      <c r="D469">
        <v>0.81340836839919584</v>
      </c>
      <c r="E469">
        <v>128</v>
      </c>
      <c r="F469">
        <v>157.36253150666079</v>
      </c>
      <c r="G469">
        <v>137</v>
      </c>
      <c r="H469">
        <f>(Table1[[#This Row],[xWins]]*3+Table1[[#This Row],[xDraws]])/Table1[[#This Row],[Matches]]</f>
        <v>1.1486316168369402</v>
      </c>
      <c r="I469">
        <f>Table1[[#This Row],[Wins]]*3+Table1[[#This Row],[Draws]]</f>
        <v>128</v>
      </c>
      <c r="J469">
        <f>Table1[[#This Row],[xWins]]*3+Table1[[#This Row],[xDraws]]</f>
        <v>157.36253150666079</v>
      </c>
      <c r="K469">
        <v>0.69064096315442325</v>
      </c>
      <c r="L469">
        <v>1.231238185943512</v>
      </c>
      <c r="M469">
        <v>1.0704598553621869</v>
      </c>
      <c r="N469">
        <v>28</v>
      </c>
      <c r="O469">
        <v>44</v>
      </c>
      <c r="P469">
        <v>65</v>
      </c>
      <c r="Q469">
        <v>40.542049333583137</v>
      </c>
      <c r="R469">
        <v>35.736383505911391</v>
      </c>
      <c r="S469">
        <v>60.721567160505479</v>
      </c>
      <c r="T469">
        <v>-85</v>
      </c>
      <c r="U469">
        <v>-44.493336622741772</v>
      </c>
      <c r="V469">
        <v>-23.458529560870769</v>
      </c>
      <c r="W469">
        <v>-17.048133816387459</v>
      </c>
      <c r="X469">
        <v>0.85101772748486071</v>
      </c>
      <c r="Y469">
        <v>1.084416817425631</v>
      </c>
      <c r="Z469">
        <f>Table1[[#This Row],[xGoalsF]]/Table1[[#This Row],[Matches]]</f>
        <v>1.1493323325611007</v>
      </c>
      <c r="AA469">
        <f>Table1[[#This Row],[xGoalsA]]/Table1[[#This Row],[Matches]]</f>
        <v>1.4741012130190694</v>
      </c>
      <c r="AB469">
        <v>134</v>
      </c>
      <c r="AC469">
        <v>157.4585295608708</v>
      </c>
      <c r="AD469">
        <v>219</v>
      </c>
      <c r="AE469">
        <v>201.95186618361251</v>
      </c>
      <c r="AF469">
        <f>Table1[[#This Row],[SHGoalsF]]/Table1[[#This Row],[xSHGoalsF]]</f>
        <v>0.92829756363461935</v>
      </c>
      <c r="AG469">
        <v>82</v>
      </c>
      <c r="AH469">
        <v>88.333744708906124</v>
      </c>
      <c r="AI469">
        <f>Table1[[#This Row],[SHGoalsA]]/Table1[[#This Row],[xSHGoalsA]]</f>
        <v>1.1187147772437962</v>
      </c>
      <c r="AJ469">
        <v>-127</v>
      </c>
      <c r="AK469">
        <v>-113.52312723793</v>
      </c>
      <c r="AL469">
        <f>Table1[[#This Row],[HTGoalsF]]/Table1[[#This Row],[xHTGoalsF]]</f>
        <v>0.75226273920940923</v>
      </c>
      <c r="AM469">
        <v>52</v>
      </c>
      <c r="AN469">
        <v>69.124784851964648</v>
      </c>
      <c r="AO469">
        <f>Table1[[#This Row],[HTGoalsA]]/Table1[[#This Row],[xHTGoalsA]]</f>
        <v>1.0403857512489363</v>
      </c>
      <c r="AP469">
        <v>92</v>
      </c>
      <c r="AQ469">
        <v>88.428738945682539</v>
      </c>
      <c r="AR469">
        <v>1.092712032561175</v>
      </c>
      <c r="AS469">
        <v>1587</v>
      </c>
      <c r="AT469">
        <v>1452.3497067020289</v>
      </c>
      <c r="AU469">
        <v>1.049344012885973</v>
      </c>
      <c r="AV469">
        <v>1754</v>
      </c>
      <c r="AW469">
        <v>1671.520472276806</v>
      </c>
      <c r="AX469">
        <v>0.92853404748205626</v>
      </c>
      <c r="AY469">
        <v>564</v>
      </c>
      <c r="AZ469">
        <v>607.40906758284405</v>
      </c>
      <c r="BA469">
        <v>0.90875830287237969</v>
      </c>
      <c r="BB469">
        <v>653</v>
      </c>
      <c r="BC469">
        <v>718.56289833723065</v>
      </c>
      <c r="BD469">
        <v>0.847017494202288</v>
      </c>
      <c r="BE469">
        <v>1528</v>
      </c>
      <c r="BF469">
        <v>1803.9769077485871</v>
      </c>
      <c r="BG469">
        <v>0.82032747848270748</v>
      </c>
      <c r="BH469">
        <v>1449</v>
      </c>
      <c r="BI469">
        <v>1766.367747036948</v>
      </c>
      <c r="BJ469">
        <v>0.89267690203820482</v>
      </c>
      <c r="BK469">
        <v>221</v>
      </c>
      <c r="BL469">
        <v>247.56997688122291</v>
      </c>
      <c r="BM469">
        <v>0.67857540096316049</v>
      </c>
      <c r="BN469">
        <v>156</v>
      </c>
      <c r="BO469">
        <v>229.89339103447571</v>
      </c>
      <c r="BP469">
        <v>1.1235525780754521</v>
      </c>
      <c r="BQ469">
        <v>17</v>
      </c>
      <c r="BR469">
        <v>15.130578071494909</v>
      </c>
      <c r="BS469">
        <v>0.29787061799771658</v>
      </c>
      <c r="BT469">
        <v>4</v>
      </c>
      <c r="BU469">
        <v>13.428649078878481</v>
      </c>
    </row>
    <row r="470" spans="1:73" hidden="1" x14ac:dyDescent="0.45">
      <c r="A470" s="1">
        <v>560</v>
      </c>
      <c r="B470" s="21" t="s">
        <v>423</v>
      </c>
      <c r="C470" t="s">
        <v>520</v>
      </c>
      <c r="D470">
        <v>1.079218441745716</v>
      </c>
      <c r="E470">
        <v>171</v>
      </c>
      <c r="F470">
        <v>158.4479966107647</v>
      </c>
      <c r="G470">
        <v>138</v>
      </c>
      <c r="H470">
        <f>(Table1[[#This Row],[xWins]]*3+Table1[[#This Row],[xDraws]])/Table1[[#This Row],[Matches]]</f>
        <v>1.1481738884838015</v>
      </c>
      <c r="I470">
        <f>Table1[[#This Row],[Wins]]*3+Table1[[#This Row],[Draws]]</f>
        <v>171</v>
      </c>
      <c r="J470">
        <f>Table1[[#This Row],[xWins]]*3+Table1[[#This Row],[xDraws]]</f>
        <v>158.44799661076462</v>
      </c>
      <c r="K470">
        <v>1.1326889215942639</v>
      </c>
      <c r="L470">
        <v>0.901294190488242</v>
      </c>
      <c r="M470">
        <v>0.97079938991309456</v>
      </c>
      <c r="N470">
        <v>46</v>
      </c>
      <c r="O470">
        <v>33</v>
      </c>
      <c r="P470">
        <v>59</v>
      </c>
      <c r="Q470">
        <v>40.611326837429317</v>
      </c>
      <c r="R470">
        <v>36.614016098476682</v>
      </c>
      <c r="S470">
        <v>60.774657064094001</v>
      </c>
      <c r="T470">
        <v>-52</v>
      </c>
      <c r="U470">
        <v>-41.682210252636622</v>
      </c>
      <c r="V470">
        <v>10.36066861809476</v>
      </c>
      <c r="W470">
        <v>-20.678458365458141</v>
      </c>
      <c r="X470">
        <v>1.06614346809764</v>
      </c>
      <c r="Y470">
        <v>1.104267333719922</v>
      </c>
      <c r="Z470">
        <f>Table1[[#This Row],[xGoalsF]]/Table1[[#This Row],[Matches]]</f>
        <v>1.1350676187094579</v>
      </c>
      <c r="AA470">
        <f>Table1[[#This Row],[xGoalsA]]/Table1[[#This Row],[Matches]]</f>
        <v>1.4371126205401585</v>
      </c>
      <c r="AB470">
        <v>167</v>
      </c>
      <c r="AC470">
        <v>156.63933138190521</v>
      </c>
      <c r="AD470">
        <v>219</v>
      </c>
      <c r="AE470">
        <v>198.32154163454189</v>
      </c>
      <c r="AF470">
        <f>Table1[[#This Row],[SHGoalsF]]/Table1[[#This Row],[xSHGoalsF]]</f>
        <v>1.0010256888041666</v>
      </c>
      <c r="AG470">
        <v>88</v>
      </c>
      <c r="AH470">
        <v>87.909831869675102</v>
      </c>
      <c r="AI470">
        <f>Table1[[#This Row],[SHGoalsA]]/Table1[[#This Row],[xSHGoalsA]]</f>
        <v>1.1213829707992184</v>
      </c>
      <c r="AJ470">
        <v>-125</v>
      </c>
      <c r="AK470">
        <v>-111.4695008351264</v>
      </c>
      <c r="AL470">
        <f>Table1[[#This Row],[HTGoalsF]]/Table1[[#This Row],[xHTGoalsF]]</f>
        <v>1.1494336574638124</v>
      </c>
      <c r="AM470">
        <v>79</v>
      </c>
      <c r="AN470">
        <v>68.729499512230134</v>
      </c>
      <c r="AO470">
        <f>Table1[[#This Row],[HTGoalsA]]/Table1[[#This Row],[xHTGoalsA]]</f>
        <v>1.0823004172935058</v>
      </c>
      <c r="AP470">
        <v>94</v>
      </c>
      <c r="AQ470">
        <v>86.852040799415505</v>
      </c>
      <c r="AR470">
        <v>1.0871814538167961</v>
      </c>
      <c r="AS470">
        <v>1582</v>
      </c>
      <c r="AT470">
        <v>1455.1388771819379</v>
      </c>
      <c r="AU470">
        <v>1.135323011168776</v>
      </c>
      <c r="AV470">
        <v>1882</v>
      </c>
      <c r="AW470">
        <v>1657.67801893009</v>
      </c>
      <c r="AX470">
        <v>0.88242739636528855</v>
      </c>
      <c r="AY470">
        <v>540</v>
      </c>
      <c r="AZ470">
        <v>611.94836223836171</v>
      </c>
      <c r="BA470">
        <v>1.0230525589702379</v>
      </c>
      <c r="BB470">
        <v>731</v>
      </c>
      <c r="BC470">
        <v>714.52829435839953</v>
      </c>
      <c r="BD470">
        <v>0.80175035045578869</v>
      </c>
      <c r="BE470">
        <v>1459</v>
      </c>
      <c r="BF470">
        <v>1819.768459309772</v>
      </c>
      <c r="BG470">
        <v>0.95076077759826572</v>
      </c>
      <c r="BH470">
        <v>1695</v>
      </c>
      <c r="BI470">
        <v>1782.78284079174</v>
      </c>
      <c r="BJ470">
        <v>0.74839102562752646</v>
      </c>
      <c r="BK470">
        <v>187</v>
      </c>
      <c r="BL470">
        <v>249.86937790067751</v>
      </c>
      <c r="BM470">
        <v>0.93460676345472815</v>
      </c>
      <c r="BN470">
        <v>216</v>
      </c>
      <c r="BO470">
        <v>231.113242966022</v>
      </c>
      <c r="BP470">
        <v>0.84105714580148838</v>
      </c>
      <c r="BQ470">
        <v>13</v>
      </c>
      <c r="BR470">
        <v>15.45673806458371</v>
      </c>
      <c r="BS470">
        <v>0.73166041177793406</v>
      </c>
      <c r="BT470">
        <v>10</v>
      </c>
      <c r="BU470">
        <v>13.667542809511881</v>
      </c>
    </row>
    <row r="471" spans="1:73" hidden="1" x14ac:dyDescent="0.45">
      <c r="A471" s="1">
        <v>167</v>
      </c>
      <c r="B471" s="21" t="s">
        <v>237</v>
      </c>
      <c r="C471" s="24" t="s">
        <v>234</v>
      </c>
      <c r="D471">
        <v>1.1190244587820981</v>
      </c>
      <c r="E471">
        <v>131</v>
      </c>
      <c r="F471">
        <v>117.0662526381016</v>
      </c>
      <c r="G471">
        <v>102</v>
      </c>
      <c r="H471">
        <f>(Table1[[#This Row],[xWins]]*3+Table1[[#This Row],[xDraws]])/Table1[[#This Row],[Matches]]</f>
        <v>1.1477083591970747</v>
      </c>
      <c r="I471">
        <f>Table1[[#This Row],[Wins]]*3+Table1[[#This Row],[Draws]]</f>
        <v>131</v>
      </c>
      <c r="J471">
        <f>Table1[[#This Row],[xWins]]*3+Table1[[#This Row],[xDraws]]</f>
        <v>117.06625263810162</v>
      </c>
      <c r="K471">
        <v>1.167966763848256</v>
      </c>
      <c r="L471">
        <v>0.95706340401555268</v>
      </c>
      <c r="M471">
        <v>0.91381275491609903</v>
      </c>
      <c r="N471">
        <v>35</v>
      </c>
      <c r="O471">
        <v>26</v>
      </c>
      <c r="P471">
        <v>41</v>
      </c>
      <c r="Q471">
        <v>29.966606142696069</v>
      </c>
      <c r="R471">
        <v>27.16643421001341</v>
      </c>
      <c r="S471">
        <v>44.866959647290521</v>
      </c>
      <c r="T471">
        <v>1</v>
      </c>
      <c r="U471">
        <v>-34.455512627868302</v>
      </c>
      <c r="V471">
        <v>5.507030947752412</v>
      </c>
      <c r="W471">
        <v>29.94848168011589</v>
      </c>
      <c r="X471">
        <v>1.0468711531606929</v>
      </c>
      <c r="Y471">
        <v>0.8029037121728938</v>
      </c>
      <c r="Z471">
        <f>Table1[[#This Row],[xGoalsF]]/Table1[[#This Row],[Matches]]</f>
        <v>1.1518918534534079</v>
      </c>
      <c r="AA471">
        <f>Table1[[#This Row],[xGoalsA]]/Table1[[#This Row],[Matches]]</f>
        <v>1.4896909968638812</v>
      </c>
      <c r="AB471">
        <v>123</v>
      </c>
      <c r="AC471">
        <v>117.4929690522476</v>
      </c>
      <c r="AD471">
        <v>122</v>
      </c>
      <c r="AE471">
        <v>151.94848168011589</v>
      </c>
      <c r="AF471">
        <f>Table1[[#This Row],[SHGoalsF]]/Table1[[#This Row],[xSHGoalsF]]</f>
        <v>1.0785325329323541</v>
      </c>
      <c r="AG471">
        <v>71</v>
      </c>
      <c r="AH471">
        <v>65.830188549771961</v>
      </c>
      <c r="AI471">
        <f>Table1[[#This Row],[SHGoalsA]]/Table1[[#This Row],[xSHGoalsA]]</f>
        <v>0.78669251719894961</v>
      </c>
      <c r="AJ471">
        <v>-67</v>
      </c>
      <c r="AK471">
        <v>-85.166692875834386</v>
      </c>
      <c r="AL471">
        <f>Table1[[#This Row],[HTGoalsF]]/Table1[[#This Row],[xHTGoalsF]]</f>
        <v>1.006527319943769</v>
      </c>
      <c r="AM471">
        <v>52</v>
      </c>
      <c r="AN471">
        <v>51.662780502475627</v>
      </c>
      <c r="AO471">
        <f>Table1[[#This Row],[HTGoalsA]]/Table1[[#This Row],[xHTGoalsA]]</f>
        <v>0.82357781941405328</v>
      </c>
      <c r="AP471">
        <v>55</v>
      </c>
      <c r="AQ471">
        <v>66.781788804281504</v>
      </c>
      <c r="AR471">
        <v>1.017488630115569</v>
      </c>
      <c r="AS471">
        <v>1101</v>
      </c>
      <c r="AT471">
        <v>1082.0759735417839</v>
      </c>
      <c r="AU471">
        <v>0.97898024363678227</v>
      </c>
      <c r="AV471">
        <v>1222</v>
      </c>
      <c r="AW471">
        <v>1248.2376513140159</v>
      </c>
      <c r="AX471">
        <v>0.83537996276671433</v>
      </c>
      <c r="AY471">
        <v>379</v>
      </c>
      <c r="AZ471">
        <v>453.68576802438628</v>
      </c>
      <c r="BA471">
        <v>0.76342295400917459</v>
      </c>
      <c r="BB471">
        <v>410</v>
      </c>
      <c r="BC471">
        <v>537.0548499319458</v>
      </c>
      <c r="BD471">
        <v>1.1983469087523759</v>
      </c>
      <c r="BE471">
        <v>1611</v>
      </c>
      <c r="BF471">
        <v>1344.3519470311369</v>
      </c>
      <c r="BG471">
        <v>1.245720449692431</v>
      </c>
      <c r="BH471">
        <v>1635</v>
      </c>
      <c r="BI471">
        <v>1312.4935055884191</v>
      </c>
      <c r="BJ471">
        <v>1.367304846098133</v>
      </c>
      <c r="BK471">
        <v>251</v>
      </c>
      <c r="BL471">
        <v>183.5728153207946</v>
      </c>
      <c r="BM471">
        <v>1.37727935686599</v>
      </c>
      <c r="BN471">
        <v>236</v>
      </c>
      <c r="BO471">
        <v>171.35231049786429</v>
      </c>
      <c r="BP471">
        <v>1.1815853816238009</v>
      </c>
      <c r="BQ471">
        <v>13</v>
      </c>
      <c r="BR471">
        <v>11.0021672594956</v>
      </c>
      <c r="BS471">
        <v>0.99630608312698021</v>
      </c>
      <c r="BT471">
        <v>10</v>
      </c>
      <c r="BU471">
        <v>10.03707612485338</v>
      </c>
    </row>
    <row r="472" spans="1:73" hidden="1" x14ac:dyDescent="0.45">
      <c r="A472" s="1">
        <v>502</v>
      </c>
      <c r="B472" s="21" t="s">
        <v>499</v>
      </c>
      <c r="C472" s="24" t="s">
        <v>495</v>
      </c>
      <c r="D472">
        <v>1.0560837300227319</v>
      </c>
      <c r="E472">
        <v>172</v>
      </c>
      <c r="F472">
        <v>162.86587427712541</v>
      </c>
      <c r="G472">
        <v>142</v>
      </c>
      <c r="H472">
        <f>(Table1[[#This Row],[xWins]]*3+Table1[[#This Row],[xDraws]])/Table1[[#This Row],[Matches]]</f>
        <v>1.1469427765994746</v>
      </c>
      <c r="I472">
        <f>Table1[[#This Row],[Wins]]*3+Table1[[#This Row],[Draws]]</f>
        <v>172</v>
      </c>
      <c r="J472">
        <f>Table1[[#This Row],[xWins]]*3+Table1[[#This Row],[xDraws]]</f>
        <v>162.86587427712539</v>
      </c>
      <c r="K472">
        <v>1.021367061604622</v>
      </c>
      <c r="L472">
        <v>1.176002047360339</v>
      </c>
      <c r="M472">
        <v>0.88418725201047144</v>
      </c>
      <c r="N472">
        <v>43</v>
      </c>
      <c r="O472">
        <v>43</v>
      </c>
      <c r="P472">
        <v>56</v>
      </c>
      <c r="Q472">
        <v>42.100437361319138</v>
      </c>
      <c r="R472">
        <v>36.564562193167987</v>
      </c>
      <c r="S472">
        <v>63.335000445512861</v>
      </c>
      <c r="T472">
        <v>-60</v>
      </c>
      <c r="U472">
        <v>-45.993648540661127</v>
      </c>
      <c r="V472">
        <v>-1.2261531032998501</v>
      </c>
      <c r="W472">
        <v>-12.780198356039021</v>
      </c>
      <c r="X472">
        <v>0.99244170511447016</v>
      </c>
      <c r="Y472">
        <v>1.06137840039773</v>
      </c>
      <c r="Z472">
        <f>Table1[[#This Row],[xGoalsF]]/Table1[[#This Row],[Matches]]</f>
        <v>1.1424376979105628</v>
      </c>
      <c r="AA472">
        <f>Table1[[#This Row],[xGoalsA]]/Table1[[#This Row],[Matches]]</f>
        <v>1.4663366312955</v>
      </c>
      <c r="AB472">
        <v>161</v>
      </c>
      <c r="AC472">
        <v>162.22615310329991</v>
      </c>
      <c r="AD472">
        <v>221</v>
      </c>
      <c r="AE472">
        <v>208.21980164396101</v>
      </c>
      <c r="AF472">
        <f>Table1[[#This Row],[SHGoalsF]]/Table1[[#This Row],[xSHGoalsF]]</f>
        <v>0.89103571923792901</v>
      </c>
      <c r="AG472">
        <v>81</v>
      </c>
      <c r="AH472">
        <v>90.905446606872729</v>
      </c>
      <c r="AI472">
        <f>Table1[[#This Row],[SHGoalsA]]/Table1[[#This Row],[xSHGoalsA]]</f>
        <v>0.98330218075216458</v>
      </c>
      <c r="AJ472">
        <v>-115</v>
      </c>
      <c r="AK472">
        <v>-116.9528576780255</v>
      </c>
      <c r="AL472">
        <f>Table1[[#This Row],[HTGoalsF]]/Table1[[#This Row],[xHTGoalsF]]</f>
        <v>1.1216938800796608</v>
      </c>
      <c r="AM472">
        <v>80</v>
      </c>
      <c r="AN472">
        <v>71.320706496427121</v>
      </c>
      <c r="AO472">
        <f>Table1[[#This Row],[HTGoalsA]]/Table1[[#This Row],[xHTGoalsA]]</f>
        <v>1.1614281731572329</v>
      </c>
      <c r="AP472">
        <v>106</v>
      </c>
      <c r="AQ472">
        <v>91.266943965935496</v>
      </c>
      <c r="AR472">
        <v>0.95006563247833997</v>
      </c>
      <c r="AS472">
        <v>1428</v>
      </c>
      <c r="AT472">
        <v>1503.054053513041</v>
      </c>
      <c r="AU472">
        <v>0.98396915208976177</v>
      </c>
      <c r="AV472">
        <v>1698</v>
      </c>
      <c r="AW472">
        <v>1725.6638548005019</v>
      </c>
      <c r="AX472">
        <v>0.89228505590684182</v>
      </c>
      <c r="AY472">
        <v>564</v>
      </c>
      <c r="AZ472">
        <v>632.08500048989265</v>
      </c>
      <c r="BA472">
        <v>0.8585100111129742</v>
      </c>
      <c r="BB472">
        <v>640</v>
      </c>
      <c r="BC472">
        <v>745.47762019723291</v>
      </c>
      <c r="BD472">
        <v>1.0504445176104831</v>
      </c>
      <c r="BE472">
        <v>1971</v>
      </c>
      <c r="BF472">
        <v>1876.3485048059149</v>
      </c>
      <c r="BG472">
        <v>1.063345761385375</v>
      </c>
      <c r="BH472">
        <v>1952</v>
      </c>
      <c r="BI472">
        <v>1835.715221600964</v>
      </c>
      <c r="BJ472">
        <v>1.3895744528942069</v>
      </c>
      <c r="BK472">
        <v>356</v>
      </c>
      <c r="BL472">
        <v>256.19354130937211</v>
      </c>
      <c r="BM472">
        <v>1.300170633906985</v>
      </c>
      <c r="BN472">
        <v>309</v>
      </c>
      <c r="BO472">
        <v>237.66111304287941</v>
      </c>
      <c r="BP472">
        <v>1.730993354907389</v>
      </c>
      <c r="BQ472">
        <v>27</v>
      </c>
      <c r="BR472">
        <v>15.59798015599231</v>
      </c>
      <c r="BS472">
        <v>1.43800874100253</v>
      </c>
      <c r="BT472">
        <v>20</v>
      </c>
      <c r="BU472">
        <v>13.908121299775059</v>
      </c>
    </row>
    <row r="473" spans="1:73" hidden="1" x14ac:dyDescent="0.45">
      <c r="A473" s="1">
        <v>259</v>
      </c>
      <c r="B473" s="21" t="s">
        <v>332</v>
      </c>
      <c r="C473" s="24" t="s">
        <v>320</v>
      </c>
      <c r="D473">
        <v>1.0926649403628239</v>
      </c>
      <c r="E473">
        <v>129</v>
      </c>
      <c r="F473">
        <v>118.0599790793736</v>
      </c>
      <c r="G473">
        <v>103</v>
      </c>
      <c r="H473">
        <f>(Table1[[#This Row],[xWins]]*3+Table1[[#This Row],[xDraws]])/Table1[[#This Row],[Matches]]</f>
        <v>1.1462133891201316</v>
      </c>
      <c r="I473">
        <f>Table1[[#This Row],[Wins]]*3+Table1[[#This Row],[Draws]]</f>
        <v>129</v>
      </c>
      <c r="J473">
        <f>Table1[[#This Row],[xWins]]*3+Table1[[#This Row],[xDraws]]</f>
        <v>118.05997907937356</v>
      </c>
      <c r="K473">
        <v>1.1260515953139181</v>
      </c>
      <c r="L473">
        <v>0.99528366975642457</v>
      </c>
      <c r="M473">
        <v>0.91844442957547823</v>
      </c>
      <c r="N473">
        <v>33</v>
      </c>
      <c r="O473">
        <v>30</v>
      </c>
      <c r="P473">
        <v>40</v>
      </c>
      <c r="Q473">
        <v>29.305939565584769</v>
      </c>
      <c r="R473">
        <v>30.142160382619249</v>
      </c>
      <c r="S473">
        <v>43.551900051795982</v>
      </c>
      <c r="T473">
        <v>-17</v>
      </c>
      <c r="U473">
        <v>-29.876575302057901</v>
      </c>
      <c r="V473">
        <v>5.3242383206282264</v>
      </c>
      <c r="W473">
        <v>7.5523369814296757</v>
      </c>
      <c r="X473">
        <v>1.045244987112427</v>
      </c>
      <c r="Y473">
        <v>0.94881587688861757</v>
      </c>
      <c r="Z473">
        <f>Table1[[#This Row],[xGoalsF]]/Table1[[#This Row],[Matches]]</f>
        <v>1.1424831231006971</v>
      </c>
      <c r="AA473">
        <f>Table1[[#This Row],[xGoalsA]]/Table1[[#This Row],[Matches]]</f>
        <v>1.4325469609847543</v>
      </c>
      <c r="AB473">
        <v>123</v>
      </c>
      <c r="AC473">
        <v>117.6757616793718</v>
      </c>
      <c r="AD473">
        <v>140</v>
      </c>
      <c r="AE473">
        <v>147.5523369814297</v>
      </c>
      <c r="AF473">
        <f>Table1[[#This Row],[SHGoalsF]]/Table1[[#This Row],[xSHGoalsF]]</f>
        <v>0.95389473299640737</v>
      </c>
      <c r="AG473">
        <v>63</v>
      </c>
      <c r="AH473">
        <v>66.045023439957788</v>
      </c>
      <c r="AI473">
        <f>Table1[[#This Row],[SHGoalsA]]/Table1[[#This Row],[xSHGoalsA]]</f>
        <v>0.93883707017421802</v>
      </c>
      <c r="AJ473">
        <v>-78</v>
      </c>
      <c r="AK473">
        <v>-83.081508472525172</v>
      </c>
      <c r="AL473">
        <f>Table1[[#This Row],[HTGoalsF]]/Table1[[#This Row],[xHTGoalsF]]</f>
        <v>1.1620984329485542</v>
      </c>
      <c r="AM473">
        <v>60</v>
      </c>
      <c r="AN473">
        <v>51.630738239413994</v>
      </c>
      <c r="AO473">
        <f>Table1[[#This Row],[HTGoalsA]]/Table1[[#This Row],[xHTGoalsA]]</f>
        <v>0.96167524807652749</v>
      </c>
      <c r="AP473">
        <v>62</v>
      </c>
      <c r="AQ473">
        <v>64.470828508904503</v>
      </c>
      <c r="AR473">
        <v>0.91461756827497431</v>
      </c>
      <c r="AS473">
        <v>998</v>
      </c>
      <c r="AT473">
        <v>1091.1664444433211</v>
      </c>
      <c r="AU473">
        <v>1.1179723075082191</v>
      </c>
      <c r="AV473">
        <v>1381</v>
      </c>
      <c r="AW473">
        <v>1235.2720999664359</v>
      </c>
      <c r="AX473">
        <v>0.78022840470970345</v>
      </c>
      <c r="AY473">
        <v>357</v>
      </c>
      <c r="AZ473">
        <v>457.55832246690329</v>
      </c>
      <c r="BA473">
        <v>0.89194575273571375</v>
      </c>
      <c r="BB473">
        <v>473</v>
      </c>
      <c r="BC473">
        <v>530.30130873906558</v>
      </c>
      <c r="BD473">
        <v>1.1018973577247759</v>
      </c>
      <c r="BE473">
        <v>1499</v>
      </c>
      <c r="BF473">
        <v>1360.3807918145581</v>
      </c>
      <c r="BG473">
        <v>1.181391290420436</v>
      </c>
      <c r="BH473">
        <v>1576</v>
      </c>
      <c r="BI473">
        <v>1334.020330756907</v>
      </c>
      <c r="BJ473">
        <v>1.1144683967093261</v>
      </c>
      <c r="BK473">
        <v>208</v>
      </c>
      <c r="BL473">
        <v>186.6360684736853</v>
      </c>
      <c r="BM473">
        <v>1.238670407904308</v>
      </c>
      <c r="BN473">
        <v>215</v>
      </c>
      <c r="BO473">
        <v>173.57321094297879</v>
      </c>
      <c r="BP473">
        <v>1.6383085909714341</v>
      </c>
      <c r="BQ473">
        <v>19</v>
      </c>
      <c r="BR473">
        <v>11.59732672141697</v>
      </c>
      <c r="BS473">
        <v>1.953018237727999</v>
      </c>
      <c r="BT473">
        <v>20</v>
      </c>
      <c r="BU473">
        <v>10.24055977237907</v>
      </c>
    </row>
    <row r="474" spans="1:73" hidden="1" x14ac:dyDescent="0.45">
      <c r="A474" s="1">
        <v>374</v>
      </c>
      <c r="B474" s="21" t="s">
        <v>408</v>
      </c>
      <c r="C474" t="s">
        <v>396</v>
      </c>
      <c r="D474">
        <v>1.0414374169380609</v>
      </c>
      <c r="E474">
        <v>483</v>
      </c>
      <c r="F474">
        <v>463.78206903692057</v>
      </c>
      <c r="G474">
        <v>405</v>
      </c>
      <c r="H474">
        <f>(Table1[[#This Row],[xWins]]*3+Table1[[#This Row],[xDraws]])/Table1[[#This Row],[Matches]]</f>
        <v>1.145140911202273</v>
      </c>
      <c r="I474">
        <f>Table1[[#This Row],[Wins]]*3+Table1[[#This Row],[Draws]]</f>
        <v>483</v>
      </c>
      <c r="J474">
        <f>Table1[[#This Row],[xWins]]*3+Table1[[#This Row],[xDraws]]</f>
        <v>463.78206903692057</v>
      </c>
      <c r="K474">
        <v>1.0488762953652599</v>
      </c>
      <c r="L474">
        <v>1.017258628564585</v>
      </c>
      <c r="M474">
        <v>0.95687613777723435</v>
      </c>
      <c r="N474">
        <v>124</v>
      </c>
      <c r="O474">
        <v>111</v>
      </c>
      <c r="P474">
        <v>170</v>
      </c>
      <c r="Q474">
        <v>118.22175841700989</v>
      </c>
      <c r="R474">
        <v>109.11679378589091</v>
      </c>
      <c r="S474">
        <v>177.66144779709921</v>
      </c>
      <c r="T474">
        <v>-104</v>
      </c>
      <c r="U474">
        <v>-123.12880079627899</v>
      </c>
      <c r="V474">
        <v>22.580059085033501</v>
      </c>
      <c r="W474">
        <v>-3.4512582887545018</v>
      </c>
      <c r="X474">
        <v>1.049256275894032</v>
      </c>
      <c r="Y474">
        <v>1.0059345984974519</v>
      </c>
      <c r="Z474">
        <f>Table1[[#This Row],[xGoalsF]]/Table1[[#This Row],[Matches]]</f>
        <v>1.1319010886789296</v>
      </c>
      <c r="AA474">
        <f>Table1[[#This Row],[xGoalsA]]/Table1[[#This Row],[Matches]]</f>
        <v>1.4359228190401123</v>
      </c>
      <c r="AB474">
        <v>481</v>
      </c>
      <c r="AC474">
        <v>458.4199409149665</v>
      </c>
      <c r="AD474">
        <v>585</v>
      </c>
      <c r="AE474">
        <v>581.5487417112455</v>
      </c>
      <c r="AF474">
        <f>Table1[[#This Row],[SHGoalsF]]/Table1[[#This Row],[xSHGoalsF]]</f>
        <v>1.1542664979191597</v>
      </c>
      <c r="AG474">
        <v>297</v>
      </c>
      <c r="AH474">
        <v>257.30626379212532</v>
      </c>
      <c r="AI474">
        <f>Table1[[#This Row],[SHGoalsA]]/Table1[[#This Row],[xSHGoalsA]]</f>
        <v>0.92557410966801479</v>
      </c>
      <c r="AJ474">
        <v>-303</v>
      </c>
      <c r="AK474">
        <v>-327.36438588227162</v>
      </c>
      <c r="AL474">
        <f>Table1[[#This Row],[HTGoalsF]]/Table1[[#This Row],[xHTGoalsF]]</f>
        <v>0.91490545363362785</v>
      </c>
      <c r="AM474">
        <v>184</v>
      </c>
      <c r="AN474">
        <v>201.11367712284121</v>
      </c>
      <c r="AO474">
        <f>Table1[[#This Row],[HTGoalsA]]/Table1[[#This Row],[xHTGoalsA]]</f>
        <v>1.1094309839813339</v>
      </c>
      <c r="AP474">
        <v>282</v>
      </c>
      <c r="AQ474">
        <v>254.18435582897391</v>
      </c>
      <c r="AR474">
        <v>0.98380050920714923</v>
      </c>
      <c r="AS474">
        <v>4196</v>
      </c>
      <c r="AT474">
        <v>4265.0923238305513</v>
      </c>
      <c r="AU474">
        <v>1.048992774819439</v>
      </c>
      <c r="AV474">
        <v>5104</v>
      </c>
      <c r="AW474">
        <v>4865.6197854923648</v>
      </c>
      <c r="AX474">
        <v>0.90348831375206518</v>
      </c>
      <c r="AY474">
        <v>1619</v>
      </c>
      <c r="AZ474">
        <v>1791.9434876545461</v>
      </c>
      <c r="BA474">
        <v>0.93610198902449382</v>
      </c>
      <c r="BB474">
        <v>1963</v>
      </c>
      <c r="BC474">
        <v>2096.9937282641931</v>
      </c>
      <c r="BD474">
        <v>0.78490715914613463</v>
      </c>
      <c r="BE474">
        <v>4192</v>
      </c>
      <c r="BF474">
        <v>5340.759032648255</v>
      </c>
      <c r="BG474">
        <v>0.81666291091249588</v>
      </c>
      <c r="BH474">
        <v>4273</v>
      </c>
      <c r="BI474">
        <v>5232.2689605501691</v>
      </c>
      <c r="BJ474">
        <v>0.82881299851614143</v>
      </c>
      <c r="BK474">
        <v>608</v>
      </c>
      <c r="BL474">
        <v>733.5792284731632</v>
      </c>
      <c r="BM474">
        <v>0.75798163637538374</v>
      </c>
      <c r="BN474">
        <v>513</v>
      </c>
      <c r="BO474">
        <v>676.79739901500898</v>
      </c>
      <c r="BP474">
        <v>0.89867672699996171</v>
      </c>
      <c r="BQ474">
        <v>41</v>
      </c>
      <c r="BR474">
        <v>45.622634667384403</v>
      </c>
      <c r="BS474">
        <v>0.65302914223471775</v>
      </c>
      <c r="BT474">
        <v>26</v>
      </c>
      <c r="BU474">
        <v>39.814455923093917</v>
      </c>
    </row>
    <row r="475" spans="1:73" hidden="1" x14ac:dyDescent="0.45">
      <c r="A475" s="1">
        <v>310</v>
      </c>
      <c r="B475" s="21" t="s">
        <v>367</v>
      </c>
      <c r="C475" s="24" t="s">
        <v>357</v>
      </c>
      <c r="D475">
        <v>0.95886547939667444</v>
      </c>
      <c r="E475">
        <v>90</v>
      </c>
      <c r="F475">
        <v>93.860924116935252</v>
      </c>
      <c r="G475">
        <v>82</v>
      </c>
      <c r="H475">
        <f>(Table1[[#This Row],[xWins]]*3+Table1[[#This Row],[xDraws]])/Table1[[#This Row],[Matches]]</f>
        <v>1.1446454160601858</v>
      </c>
      <c r="I475">
        <f>Table1[[#This Row],[Wins]]*3+Table1[[#This Row],[Draws]]</f>
        <v>90</v>
      </c>
      <c r="J475">
        <f>Table1[[#This Row],[xWins]]*3+Table1[[#This Row],[xDraws]]</f>
        <v>93.860924116935237</v>
      </c>
      <c r="K475">
        <v>0.94644618118743251</v>
      </c>
      <c r="L475">
        <v>0.99476205639791226</v>
      </c>
      <c r="M475">
        <v>1.039597791605479</v>
      </c>
      <c r="N475">
        <v>22</v>
      </c>
      <c r="O475">
        <v>24</v>
      </c>
      <c r="P475">
        <v>36</v>
      </c>
      <c r="Q475">
        <v>23.244850512681349</v>
      </c>
      <c r="R475">
        <v>24.126372578891189</v>
      </c>
      <c r="S475">
        <v>34.628776908427447</v>
      </c>
      <c r="T475">
        <v>-22</v>
      </c>
      <c r="U475">
        <v>-24.714447217419039</v>
      </c>
      <c r="V475">
        <v>-11.397885796122241</v>
      </c>
      <c r="W475">
        <v>14.112333013541271</v>
      </c>
      <c r="X475">
        <v>0.87796419909330037</v>
      </c>
      <c r="Y475">
        <v>0.88051770163643006</v>
      </c>
      <c r="Z475">
        <f>Table1[[#This Row],[xGoalsF]]/Table1[[#This Row],[Matches]]</f>
        <v>1.1389986072697833</v>
      </c>
      <c r="AA475">
        <f>Table1[[#This Row],[xGoalsA]]/Table1[[#This Row],[Matches]]</f>
        <v>1.4403943050431867</v>
      </c>
      <c r="AB475">
        <v>82</v>
      </c>
      <c r="AC475">
        <v>93.397885796122239</v>
      </c>
      <c r="AD475">
        <v>104</v>
      </c>
      <c r="AE475">
        <v>118.1123330135413</v>
      </c>
      <c r="AF475">
        <f>Table1[[#This Row],[SHGoalsF]]/Table1[[#This Row],[xSHGoalsF]]</f>
        <v>0.9154222403209975</v>
      </c>
      <c r="AG475">
        <v>48</v>
      </c>
      <c r="AH475">
        <v>52.434819568255797</v>
      </c>
      <c r="AI475">
        <f>Table1[[#This Row],[SHGoalsA]]/Table1[[#This Row],[xSHGoalsA]]</f>
        <v>0.87218587075882881</v>
      </c>
      <c r="AJ475">
        <v>-58</v>
      </c>
      <c r="AK475">
        <v>-66.499586779063733</v>
      </c>
      <c r="AL475">
        <f>Table1[[#This Row],[HTGoalsF]]/Table1[[#This Row],[xHTGoalsF]]</f>
        <v>0.8300159907675666</v>
      </c>
      <c r="AM475">
        <v>34</v>
      </c>
      <c r="AN475">
        <v>40.963066227866427</v>
      </c>
      <c r="AO475">
        <f>Table1[[#This Row],[HTGoalsA]]/Table1[[#This Row],[xHTGoalsA]]</f>
        <v>0.89125271092960745</v>
      </c>
      <c r="AP475">
        <v>46</v>
      </c>
      <c r="AQ475">
        <v>51.612746234477541</v>
      </c>
      <c r="AR475">
        <v>1.0884087458383049</v>
      </c>
      <c r="AS475">
        <v>944</v>
      </c>
      <c r="AT475">
        <v>867.32121880637806</v>
      </c>
      <c r="AU475">
        <v>1.0275328140616371</v>
      </c>
      <c r="AV475">
        <v>1013</v>
      </c>
      <c r="AW475">
        <v>985.85659371383804</v>
      </c>
      <c r="AX475">
        <v>0.87872000009056905</v>
      </c>
      <c r="AY475">
        <v>321</v>
      </c>
      <c r="AZ475">
        <v>365.30407862221728</v>
      </c>
      <c r="BA475">
        <v>0.79046547909107701</v>
      </c>
      <c r="BB475">
        <v>336</v>
      </c>
      <c r="BC475">
        <v>425.06600084086188</v>
      </c>
      <c r="BD475">
        <v>1.231610633825857</v>
      </c>
      <c r="BE475">
        <v>1331</v>
      </c>
      <c r="BF475">
        <v>1080.698691164594</v>
      </c>
      <c r="BG475">
        <v>1.146420859097395</v>
      </c>
      <c r="BH475">
        <v>1216</v>
      </c>
      <c r="BI475">
        <v>1060.6924938171369</v>
      </c>
      <c r="BJ475">
        <v>1.4209262282076369</v>
      </c>
      <c r="BK475">
        <v>210</v>
      </c>
      <c r="BL475">
        <v>147.7909238573877</v>
      </c>
      <c r="BM475">
        <v>1.7929526511256</v>
      </c>
      <c r="BN475">
        <v>245</v>
      </c>
      <c r="BO475">
        <v>136.64610710505451</v>
      </c>
      <c r="BP475">
        <v>1.0903053434741681</v>
      </c>
      <c r="BQ475">
        <v>10</v>
      </c>
      <c r="BR475">
        <v>9.1717426314135349</v>
      </c>
      <c r="BS475">
        <v>2.3688916241145161</v>
      </c>
      <c r="BT475">
        <v>19</v>
      </c>
      <c r="BU475">
        <v>8.0206286377082119</v>
      </c>
    </row>
    <row r="476" spans="1:73" hidden="1" x14ac:dyDescent="0.45">
      <c r="A476" s="1">
        <v>483</v>
      </c>
      <c r="B476" s="21" t="s">
        <v>484</v>
      </c>
      <c r="C476" s="26" t="s">
        <v>475</v>
      </c>
      <c r="D476">
        <v>0.92755988063607109</v>
      </c>
      <c r="E476">
        <v>167</v>
      </c>
      <c r="F476">
        <v>180.04228458596151</v>
      </c>
      <c r="G476">
        <v>176</v>
      </c>
      <c r="H476">
        <f>(Table1[[#This Row],[xWins]]*3+Table1[[#This Row],[xDraws]])/Table1[[#This Row],[Matches]]</f>
        <v>1.0229675260565998</v>
      </c>
      <c r="I476">
        <f>Table1[[#This Row],[Wins]]*3+Table1[[#This Row],[Draws]]</f>
        <v>167</v>
      </c>
      <c r="J476">
        <f>Table1[[#This Row],[xWins]]*3+Table1[[#This Row],[xDraws]]</f>
        <v>180.04228458596157</v>
      </c>
      <c r="K476">
        <v>0.8907592660724043</v>
      </c>
      <c r="L476">
        <v>1.0369381263902999</v>
      </c>
      <c r="M476">
        <v>1.0376741308340769</v>
      </c>
      <c r="N476">
        <v>40</v>
      </c>
      <c r="O476">
        <v>47</v>
      </c>
      <c r="P476">
        <v>89</v>
      </c>
      <c r="Q476">
        <v>44.905510976462473</v>
      </c>
      <c r="R476">
        <v>45.325751656574127</v>
      </c>
      <c r="S476">
        <v>85.768737366963421</v>
      </c>
      <c r="T476">
        <v>-109</v>
      </c>
      <c r="U476">
        <v>-94.072473167325001</v>
      </c>
      <c r="V476">
        <v>-7.5575581394552103</v>
      </c>
      <c r="W476">
        <v>-7.3699686932197892</v>
      </c>
      <c r="X476">
        <v>0.95991909200549941</v>
      </c>
      <c r="Y476">
        <v>1.0260763821139021</v>
      </c>
      <c r="Z476">
        <f>Table1[[#This Row],[xGoalsF]]/Table1[[#This Row],[Matches]]</f>
        <v>1.0713497621559955</v>
      </c>
      <c r="AA476">
        <f>Table1[[#This Row],[xGoalsA]]/Table1[[#This Row],[Matches]]</f>
        <v>1.6058524506067058</v>
      </c>
      <c r="AB476">
        <v>181</v>
      </c>
      <c r="AC476">
        <v>188.55755813945521</v>
      </c>
      <c r="AD476">
        <v>290</v>
      </c>
      <c r="AE476">
        <v>282.63003130678021</v>
      </c>
      <c r="AF476">
        <f>Table1[[#This Row],[SHGoalsF]]/Table1[[#This Row],[xSHGoalsF]]</f>
        <v>0.87002789785855705</v>
      </c>
      <c r="AG476">
        <v>92</v>
      </c>
      <c r="AH476">
        <v>105.74373560485149</v>
      </c>
      <c r="AI476">
        <f>Table1[[#This Row],[SHGoalsA]]/Table1[[#This Row],[xSHGoalsA]]</f>
        <v>1.0382647602156589</v>
      </c>
      <c r="AJ476">
        <v>-165</v>
      </c>
      <c r="AK476">
        <v>-158.9190024765241</v>
      </c>
      <c r="AL476">
        <f>Table1[[#This Row],[HTGoalsF]]/Table1[[#This Row],[xHTGoalsF]]</f>
        <v>1.0746998179296861</v>
      </c>
      <c r="AM476">
        <v>89</v>
      </c>
      <c r="AN476">
        <v>82.813822534603759</v>
      </c>
      <c r="AO476">
        <f>Table1[[#This Row],[HTGoalsA]]/Table1[[#This Row],[xHTGoalsA]]</f>
        <v>1.0104192098467832</v>
      </c>
      <c r="AP476">
        <v>125</v>
      </c>
      <c r="AQ476">
        <v>123.7110288302561</v>
      </c>
      <c r="AR476">
        <v>1.095954402644886</v>
      </c>
      <c r="AS476">
        <v>1967</v>
      </c>
      <c r="AT476">
        <v>1794.782698306612</v>
      </c>
      <c r="AU476">
        <v>1.1061114100718139</v>
      </c>
      <c r="AV476">
        <v>2487</v>
      </c>
      <c r="AW476">
        <v>2248.417272757843</v>
      </c>
      <c r="AX476">
        <v>0.86518777441573091</v>
      </c>
      <c r="AY476">
        <v>644</v>
      </c>
      <c r="AZ476">
        <v>744.34708746884337</v>
      </c>
      <c r="BA476">
        <v>0.90068964286697095</v>
      </c>
      <c r="BB476">
        <v>878</v>
      </c>
      <c r="BC476">
        <v>974.80858912205554</v>
      </c>
      <c r="BD476">
        <v>1.020588120014021</v>
      </c>
      <c r="BE476">
        <v>2371</v>
      </c>
      <c r="BF476">
        <v>2323.1702912311239</v>
      </c>
      <c r="BG476">
        <v>0.98464503471062659</v>
      </c>
      <c r="BH476">
        <v>2206</v>
      </c>
      <c r="BI476">
        <v>2240.4012839493089</v>
      </c>
      <c r="BJ476">
        <v>1.017501428779686</v>
      </c>
      <c r="BK476">
        <v>329</v>
      </c>
      <c r="BL476">
        <v>323.34106930402822</v>
      </c>
      <c r="BM476">
        <v>0.89866690612640665</v>
      </c>
      <c r="BN476">
        <v>257</v>
      </c>
      <c r="BO476">
        <v>285.97915228431742</v>
      </c>
      <c r="BP476">
        <v>1.2579659733184561</v>
      </c>
      <c r="BQ476">
        <v>25</v>
      </c>
      <c r="BR476">
        <v>19.873351529573689</v>
      </c>
      <c r="BS476">
        <v>0.86317248695398441</v>
      </c>
      <c r="BT476">
        <v>14</v>
      </c>
      <c r="BU476">
        <v>16.219237998889479</v>
      </c>
    </row>
    <row r="477" spans="1:73" hidden="1" x14ac:dyDescent="0.45">
      <c r="A477" s="1">
        <v>181</v>
      </c>
      <c r="B477" s="21" t="s">
        <v>251</v>
      </c>
      <c r="C477" s="24" t="s">
        <v>234</v>
      </c>
      <c r="D477">
        <v>1.06180146853354</v>
      </c>
      <c r="E477">
        <v>164</v>
      </c>
      <c r="F477">
        <v>154.45448594688921</v>
      </c>
      <c r="G477">
        <v>135</v>
      </c>
      <c r="H477">
        <f>(Table1[[#This Row],[xWins]]*3+Table1[[#This Row],[xDraws]])/Table1[[#This Row],[Matches]]</f>
        <v>1.1441073033102906</v>
      </c>
      <c r="I477">
        <f>Table1[[#This Row],[Wins]]*3+Table1[[#This Row],[Draws]]</f>
        <v>164</v>
      </c>
      <c r="J477">
        <f>Table1[[#This Row],[xWins]]*3+Table1[[#This Row],[xDraws]]</f>
        <v>154.45448594688924</v>
      </c>
      <c r="K477">
        <v>1.122387381862747</v>
      </c>
      <c r="L477">
        <v>0.8684317265524597</v>
      </c>
      <c r="M477">
        <v>1.000851288098493</v>
      </c>
      <c r="N477">
        <v>44</v>
      </c>
      <c r="O477">
        <v>32</v>
      </c>
      <c r="P477">
        <v>59</v>
      </c>
      <c r="Q477">
        <v>39.202151334752443</v>
      </c>
      <c r="R477">
        <v>36.848031942631891</v>
      </c>
      <c r="S477">
        <v>58.949816722615672</v>
      </c>
      <c r="T477">
        <v>-35</v>
      </c>
      <c r="U477">
        <v>-47.055820983199879</v>
      </c>
      <c r="V477">
        <v>-17.982345492762111</v>
      </c>
      <c r="W477">
        <v>30.03816647596199</v>
      </c>
      <c r="X477">
        <v>0.88321813494127244</v>
      </c>
      <c r="Y477">
        <v>0.85058475710106707</v>
      </c>
      <c r="Z477">
        <f>Table1[[#This Row],[xGoalsF]]/Table1[[#This Row],[Matches]]</f>
        <v>1.1406099666130527</v>
      </c>
      <c r="AA477">
        <f>Table1[[#This Row],[xGoalsA]]/Table1[[#This Row],[Matches]]</f>
        <v>1.4891716035256444</v>
      </c>
      <c r="AB477">
        <v>136</v>
      </c>
      <c r="AC477">
        <v>153.98234549276211</v>
      </c>
      <c r="AD477">
        <v>171</v>
      </c>
      <c r="AE477">
        <v>201.03816647596199</v>
      </c>
      <c r="AF477">
        <f>Table1[[#This Row],[SHGoalsF]]/Table1[[#This Row],[xSHGoalsF]]</f>
        <v>0.84484916947974087</v>
      </c>
      <c r="AG477">
        <v>73</v>
      </c>
      <c r="AH477">
        <v>86.405955805050368</v>
      </c>
      <c r="AI477">
        <f>Table1[[#This Row],[SHGoalsA]]/Table1[[#This Row],[xSHGoalsA]]</f>
        <v>0.81842928595115838</v>
      </c>
      <c r="AJ477">
        <v>-92</v>
      </c>
      <c r="AK477">
        <v>-112.4104447131066</v>
      </c>
      <c r="AL477">
        <f>Table1[[#This Row],[HTGoalsF]]/Table1[[#This Row],[xHTGoalsF]]</f>
        <v>0.93227827486995918</v>
      </c>
      <c r="AM477">
        <v>63</v>
      </c>
      <c r="AN477">
        <v>67.576389687711739</v>
      </c>
      <c r="AO477">
        <f>Table1[[#This Row],[HTGoalsA]]/Table1[[#This Row],[xHTGoalsA]]</f>
        <v>0.89136895802628613</v>
      </c>
      <c r="AP477">
        <v>79</v>
      </c>
      <c r="AQ477">
        <v>88.627721762855373</v>
      </c>
      <c r="AR477">
        <v>0.98432672888650041</v>
      </c>
      <c r="AS477">
        <v>1402</v>
      </c>
      <c r="AT477">
        <v>1424.323813278934</v>
      </c>
      <c r="AU477">
        <v>0.95593396432038102</v>
      </c>
      <c r="AV477">
        <v>1581</v>
      </c>
      <c r="AW477">
        <v>1653.87993209762</v>
      </c>
      <c r="AX477">
        <v>0.82362197064187659</v>
      </c>
      <c r="AY477">
        <v>493</v>
      </c>
      <c r="AZ477">
        <v>598.57558148404951</v>
      </c>
      <c r="BA477">
        <v>0.83890427660510625</v>
      </c>
      <c r="BB477">
        <v>600</v>
      </c>
      <c r="BC477">
        <v>715.21866884275687</v>
      </c>
      <c r="BD477">
        <v>1.3183176985114651</v>
      </c>
      <c r="BE477">
        <v>2348</v>
      </c>
      <c r="BF477">
        <v>1781.057784971837</v>
      </c>
      <c r="BG477">
        <v>1.278070787392191</v>
      </c>
      <c r="BH477">
        <v>2219</v>
      </c>
      <c r="BI477">
        <v>1736.2105619577651</v>
      </c>
      <c r="BJ477">
        <v>1.5832791440453891</v>
      </c>
      <c r="BK477">
        <v>384</v>
      </c>
      <c r="BL477">
        <v>242.53461649147559</v>
      </c>
      <c r="BM477">
        <v>1.391012194453386</v>
      </c>
      <c r="BN477">
        <v>315</v>
      </c>
      <c r="BO477">
        <v>226.45380195518911</v>
      </c>
      <c r="BP477">
        <v>1.641310667077146</v>
      </c>
      <c r="BQ477">
        <v>24</v>
      </c>
      <c r="BR477">
        <v>14.622460257776369</v>
      </c>
      <c r="BS477">
        <v>1.285089774530735</v>
      </c>
      <c r="BT477">
        <v>17</v>
      </c>
      <c r="BU477">
        <v>13.228647785488549</v>
      </c>
    </row>
    <row r="478" spans="1:73" hidden="1" x14ac:dyDescent="0.45">
      <c r="A478" s="1">
        <v>221</v>
      </c>
      <c r="B478" s="21" t="s">
        <v>293</v>
      </c>
      <c r="C478" s="23" t="s">
        <v>292</v>
      </c>
      <c r="D478">
        <v>0.95177441274231811</v>
      </c>
      <c r="E478">
        <v>223</v>
      </c>
      <c r="F478">
        <v>234.29921735075541</v>
      </c>
      <c r="G478">
        <v>201</v>
      </c>
      <c r="H478">
        <f>(Table1[[#This Row],[xWins]]*3+Table1[[#This Row],[xDraws]])/Table1[[#This Row],[Matches]]</f>
        <v>1.1656677480137088</v>
      </c>
      <c r="I478">
        <f>Table1[[#This Row],[Wins]]*3+Table1[[#This Row],[Draws]]</f>
        <v>223</v>
      </c>
      <c r="J478">
        <f>Table1[[#This Row],[xWins]]*3+Table1[[#This Row],[xDraws]]</f>
        <v>234.29921735075544</v>
      </c>
      <c r="K478">
        <v>0.88259871230599651</v>
      </c>
      <c r="L478">
        <v>1.201962315792575</v>
      </c>
      <c r="M478">
        <v>0.96556851422376599</v>
      </c>
      <c r="N478">
        <v>54</v>
      </c>
      <c r="O478">
        <v>61</v>
      </c>
      <c r="P478">
        <v>86</v>
      </c>
      <c r="Q478">
        <v>61.182958061328137</v>
      </c>
      <c r="R478">
        <v>50.750343166771032</v>
      </c>
      <c r="S478">
        <v>89.066698771900818</v>
      </c>
      <c r="T478">
        <v>-75</v>
      </c>
      <c r="U478">
        <v>-63.639123882647368</v>
      </c>
      <c r="V478">
        <v>7.7879992727049512</v>
      </c>
      <c r="W478">
        <v>-19.148875390057579</v>
      </c>
      <c r="X478">
        <v>1.0333945047785591</v>
      </c>
      <c r="Y478">
        <v>1.0645066627765649</v>
      </c>
      <c r="Z478">
        <f>Table1[[#This Row],[xGoalsF]]/Table1[[#This Row],[Matches]]</f>
        <v>1.1602587100860446</v>
      </c>
      <c r="AA478">
        <f>Table1[[#This Row],[xGoalsA]]/Table1[[#This Row],[Matches]]</f>
        <v>1.4768712667161314</v>
      </c>
      <c r="AB478">
        <v>241</v>
      </c>
      <c r="AC478">
        <v>233.21200072729499</v>
      </c>
      <c r="AD478">
        <v>316</v>
      </c>
      <c r="AE478">
        <v>296.85112460994242</v>
      </c>
      <c r="AF478">
        <f>Table1[[#This Row],[SHGoalsF]]/Table1[[#This Row],[xSHGoalsF]]</f>
        <v>1.0167568916041505</v>
      </c>
      <c r="AG478">
        <v>133</v>
      </c>
      <c r="AH478">
        <v>130.80806345965769</v>
      </c>
      <c r="AI478">
        <f>Table1[[#This Row],[SHGoalsA]]/Table1[[#This Row],[xSHGoalsA]]</f>
        <v>1.0762202600145179</v>
      </c>
      <c r="AJ478">
        <v>-179</v>
      </c>
      <c r="AK478">
        <v>-166.3228306049408</v>
      </c>
      <c r="AL478">
        <f>Table1[[#This Row],[HTGoalsF]]/Table1[[#This Row],[xHTGoalsF]]</f>
        <v>1.0546469489521397</v>
      </c>
      <c r="AM478">
        <v>108</v>
      </c>
      <c r="AN478">
        <v>102.4039372676373</v>
      </c>
      <c r="AO478">
        <f>Table1[[#This Row],[HTGoalsA]]/Table1[[#This Row],[xHTGoalsA]]</f>
        <v>1.0495808670781401</v>
      </c>
      <c r="AP478">
        <v>137</v>
      </c>
      <c r="AQ478">
        <v>130.52829400500161</v>
      </c>
      <c r="AR478">
        <v>1.059881004382434</v>
      </c>
      <c r="AS478">
        <v>2266</v>
      </c>
      <c r="AT478">
        <v>2137.975858261882</v>
      </c>
      <c r="AU478">
        <v>1.1354639482115161</v>
      </c>
      <c r="AV478">
        <v>2783</v>
      </c>
      <c r="AW478">
        <v>2450.9805039460198</v>
      </c>
      <c r="AX478">
        <v>0.86911321766863203</v>
      </c>
      <c r="AY478">
        <v>781</v>
      </c>
      <c r="AZ478">
        <v>898.61710088244558</v>
      </c>
      <c r="BA478">
        <v>0.95381382560801165</v>
      </c>
      <c r="BB478">
        <v>1005</v>
      </c>
      <c r="BC478">
        <v>1053.664743598531</v>
      </c>
      <c r="BD478">
        <v>1.0038649985174111</v>
      </c>
      <c r="BE478">
        <v>2649</v>
      </c>
      <c r="BF478">
        <v>2638.8010379007719</v>
      </c>
      <c r="BG478">
        <v>1.066233386005595</v>
      </c>
      <c r="BH478">
        <v>2756</v>
      </c>
      <c r="BI478">
        <v>2584.7999473405521</v>
      </c>
      <c r="BJ478">
        <v>1.04982007506383</v>
      </c>
      <c r="BK478">
        <v>378</v>
      </c>
      <c r="BL478">
        <v>360.06169912212562</v>
      </c>
      <c r="BM478">
        <v>1.067462830617496</v>
      </c>
      <c r="BN478">
        <v>359</v>
      </c>
      <c r="BO478">
        <v>336.31147586874681</v>
      </c>
      <c r="BP478">
        <v>0.5020769573008057</v>
      </c>
      <c r="BQ478">
        <v>11</v>
      </c>
      <c r="BR478">
        <v>21.90899191856289</v>
      </c>
      <c r="BS478">
        <v>0.76329954124650989</v>
      </c>
      <c r="BT478">
        <v>15</v>
      </c>
      <c r="BU478">
        <v>19.651524977342682</v>
      </c>
    </row>
    <row r="479" spans="1:73" hidden="1" x14ac:dyDescent="0.45">
      <c r="A479" s="1">
        <v>231</v>
      </c>
      <c r="B479" s="21" t="s">
        <v>303</v>
      </c>
      <c r="C479" s="23" t="s">
        <v>292</v>
      </c>
      <c r="D479">
        <v>0.95688648824711264</v>
      </c>
      <c r="E479">
        <v>220</v>
      </c>
      <c r="F479">
        <v>229.91232784884491</v>
      </c>
      <c r="G479">
        <v>201</v>
      </c>
      <c r="H479">
        <f>(Table1[[#This Row],[xWins]]*3+Table1[[#This Row],[xDraws]])/Table1[[#This Row],[Matches]]</f>
        <v>1.1438424271086809</v>
      </c>
      <c r="I479">
        <f>Table1[[#This Row],[Wins]]*3+Table1[[#This Row],[Draws]]</f>
        <v>220</v>
      </c>
      <c r="J479">
        <f>Table1[[#This Row],[xWins]]*3+Table1[[#This Row],[xDraws]]</f>
        <v>229.91232784884485</v>
      </c>
      <c r="K479">
        <v>0.99084223928562654</v>
      </c>
      <c r="L479">
        <v>0.83859203710952646</v>
      </c>
      <c r="M479">
        <v>1.097825386013817</v>
      </c>
      <c r="N479">
        <v>59</v>
      </c>
      <c r="O479">
        <v>43</v>
      </c>
      <c r="P479">
        <v>99</v>
      </c>
      <c r="Q479">
        <v>59.545301623937213</v>
      </c>
      <c r="R479">
        <v>51.276422977033199</v>
      </c>
      <c r="S479">
        <v>90.178275399029587</v>
      </c>
      <c r="T479">
        <v>-115</v>
      </c>
      <c r="U479">
        <v>-70.405424417238066</v>
      </c>
      <c r="V479">
        <v>-10.00952357038256</v>
      </c>
      <c r="W479">
        <v>-34.585052012379379</v>
      </c>
      <c r="X479">
        <v>0.95629210779390894</v>
      </c>
      <c r="Y479">
        <v>1.1155087688334431</v>
      </c>
      <c r="Z479">
        <f>Table1[[#This Row],[xGoalsF]]/Table1[[#This Row],[Matches]]</f>
        <v>1.1393508635342418</v>
      </c>
      <c r="AA479">
        <f>Table1[[#This Row],[xGoalsA]]/Table1[[#This Row],[Matches]]</f>
        <v>1.4896266069035853</v>
      </c>
      <c r="AB479">
        <v>219</v>
      </c>
      <c r="AC479">
        <v>229.00952357038261</v>
      </c>
      <c r="AD479">
        <v>334</v>
      </c>
      <c r="AE479">
        <v>299.41494798762062</v>
      </c>
      <c r="AF479">
        <f>Table1[[#This Row],[SHGoalsF]]/Table1[[#This Row],[xSHGoalsF]]</f>
        <v>0.93634727312147836</v>
      </c>
      <c r="AG479">
        <v>120</v>
      </c>
      <c r="AH479">
        <v>128.15757939888999</v>
      </c>
      <c r="AI479">
        <f>Table1[[#This Row],[SHGoalsA]]/Table1[[#This Row],[xSHGoalsA]]</f>
        <v>1.1565078686071206</v>
      </c>
      <c r="AJ479">
        <v>-194</v>
      </c>
      <c r="AK479">
        <v>-167.74637273644359</v>
      </c>
      <c r="AL479">
        <f>Table1[[#This Row],[HTGoalsF]]/Table1[[#This Row],[xHTGoalsF]]</f>
        <v>0.98163700078658389</v>
      </c>
      <c r="AM479">
        <v>99</v>
      </c>
      <c r="AN479">
        <v>100.8519441714926</v>
      </c>
      <c r="AO479">
        <f>Table1[[#This Row],[HTGoalsA]]/Table1[[#This Row],[xHTGoalsA]]</f>
        <v>1.0632757264436832</v>
      </c>
      <c r="AP479">
        <v>140</v>
      </c>
      <c r="AQ479">
        <v>131.668575251177</v>
      </c>
      <c r="AR479">
        <v>1.136177963027724</v>
      </c>
      <c r="AS479">
        <v>2408</v>
      </c>
      <c r="AT479">
        <v>2119.3862919001558</v>
      </c>
      <c r="AU479">
        <v>1.140656846018415</v>
      </c>
      <c r="AV479">
        <v>2807</v>
      </c>
      <c r="AW479">
        <v>2460.862800059575</v>
      </c>
      <c r="AX479">
        <v>0.96666500536671962</v>
      </c>
      <c r="AY479">
        <v>863</v>
      </c>
      <c r="AZ479">
        <v>892.7601549748947</v>
      </c>
      <c r="BA479">
        <v>0.97295647051577427</v>
      </c>
      <c r="BB479">
        <v>1034</v>
      </c>
      <c r="BC479">
        <v>1062.740247209483</v>
      </c>
      <c r="BD479">
        <v>1.2564886332481471</v>
      </c>
      <c r="BE479">
        <v>3324</v>
      </c>
      <c r="BF479">
        <v>2645.4676246510339</v>
      </c>
      <c r="BG479">
        <v>1.1301601157853991</v>
      </c>
      <c r="BH479">
        <v>2918</v>
      </c>
      <c r="BI479">
        <v>2581.9350366758881</v>
      </c>
      <c r="BJ479">
        <v>1.112078819345349</v>
      </c>
      <c r="BK479">
        <v>403</v>
      </c>
      <c r="BL479">
        <v>362.38438588124109</v>
      </c>
      <c r="BM479">
        <v>1.036742219308401</v>
      </c>
      <c r="BN479">
        <v>346</v>
      </c>
      <c r="BO479">
        <v>333.73773495094349</v>
      </c>
      <c r="BP479">
        <v>0.99700584765139988</v>
      </c>
      <c r="BQ479">
        <v>22</v>
      </c>
      <c r="BR479">
        <v>22.06606917283823</v>
      </c>
      <c r="BS479">
        <v>0.91480497318699427</v>
      </c>
      <c r="BT479">
        <v>18</v>
      </c>
      <c r="BU479">
        <v>19.676325039305009</v>
      </c>
    </row>
    <row r="480" spans="1:73" hidden="1" x14ac:dyDescent="0.45">
      <c r="A480" s="1">
        <v>182</v>
      </c>
      <c r="B480" s="21" t="s">
        <v>252</v>
      </c>
      <c r="C480" s="24" t="s">
        <v>234</v>
      </c>
      <c r="D480">
        <v>0.79807324420895343</v>
      </c>
      <c r="E480">
        <v>31</v>
      </c>
      <c r="F480">
        <v>38.843552549775133</v>
      </c>
      <c r="G480">
        <v>34</v>
      </c>
      <c r="H480">
        <f>(Table1[[#This Row],[xWins]]*3+Table1[[#This Row],[xDraws]])/Table1[[#This Row],[Matches]]</f>
        <v>1.1424574279345625</v>
      </c>
      <c r="I480">
        <f>Table1[[#This Row],[Wins]]*3+Table1[[#This Row],[Draws]]</f>
        <v>31</v>
      </c>
      <c r="J480">
        <f>Table1[[#This Row],[xWins]]*3+Table1[[#This Row],[xDraws]]</f>
        <v>38.843552549775126</v>
      </c>
      <c r="K480">
        <v>0.70498777643180865</v>
      </c>
      <c r="L480">
        <v>1.1042644219534119</v>
      </c>
      <c r="M480">
        <v>1.1322050688582701</v>
      </c>
      <c r="N480">
        <v>7</v>
      </c>
      <c r="O480">
        <v>10</v>
      </c>
      <c r="P480">
        <v>17</v>
      </c>
      <c r="Q480">
        <v>9.9292501714419288</v>
      </c>
      <c r="R480">
        <v>9.0558020354493429</v>
      </c>
      <c r="S480">
        <v>15.01494779310873</v>
      </c>
      <c r="T480">
        <v>-17</v>
      </c>
      <c r="U480">
        <v>-12.003454486686</v>
      </c>
      <c r="V480">
        <v>-7.5745684448570074</v>
      </c>
      <c r="W480">
        <v>2.578022931543011</v>
      </c>
      <c r="X480">
        <v>0.80363828423161809</v>
      </c>
      <c r="Y480">
        <v>0.9490287919116106</v>
      </c>
      <c r="Z480">
        <f>Table1[[#This Row],[xGoalsF]]/Table1[[#This Row],[Matches]]</f>
        <v>1.1345461307310885</v>
      </c>
      <c r="AA480">
        <f>Table1[[#This Row],[xGoalsA]]/Table1[[#This Row],[Matches]]</f>
        <v>1.4875889097512651</v>
      </c>
      <c r="AB480">
        <v>31</v>
      </c>
      <c r="AC480">
        <v>38.574568444857007</v>
      </c>
      <c r="AD480">
        <v>48</v>
      </c>
      <c r="AE480">
        <v>50.578022931543011</v>
      </c>
      <c r="AF480">
        <f>Table1[[#This Row],[SHGoalsF]]/Table1[[#This Row],[xSHGoalsF]]</f>
        <v>0.8296067652757726</v>
      </c>
      <c r="AG480">
        <v>18</v>
      </c>
      <c r="AH480">
        <v>21.697026535236311</v>
      </c>
      <c r="AI480">
        <f>Table1[[#This Row],[SHGoalsA]]/Table1[[#This Row],[xSHGoalsA]]</f>
        <v>1.0242698133159907</v>
      </c>
      <c r="AJ480">
        <v>-29</v>
      </c>
      <c r="AK480">
        <v>-28.312852358808509</v>
      </c>
      <c r="AL480">
        <f>Table1[[#This Row],[HTGoalsF]]/Table1[[#This Row],[xHTGoalsF]]</f>
        <v>0.77025434566331097</v>
      </c>
      <c r="AM480">
        <v>13</v>
      </c>
      <c r="AN480">
        <v>16.8775419096207</v>
      </c>
      <c r="AO480">
        <f>Table1[[#This Row],[HTGoalsA]]/Table1[[#This Row],[xHTGoalsA]]</f>
        <v>0.85335074968017688</v>
      </c>
      <c r="AP480">
        <v>19</v>
      </c>
      <c r="AQ480">
        <v>22.265170572734501</v>
      </c>
      <c r="AR480">
        <v>0.99791086048063671</v>
      </c>
      <c r="AS480">
        <v>357</v>
      </c>
      <c r="AT480">
        <v>357.74738419827747</v>
      </c>
      <c r="AU480">
        <v>0.93243354862098526</v>
      </c>
      <c r="AV480">
        <v>389</v>
      </c>
      <c r="AW480">
        <v>417.18790639323117</v>
      </c>
      <c r="AX480">
        <v>0.77203152728378022</v>
      </c>
      <c r="AY480">
        <v>116</v>
      </c>
      <c r="AZ480">
        <v>150.25293126061831</v>
      </c>
      <c r="BA480">
        <v>0.74333528574918573</v>
      </c>
      <c r="BB480">
        <v>134</v>
      </c>
      <c r="BC480">
        <v>180.26858480819371</v>
      </c>
      <c r="BD480">
        <v>1.236913964447341</v>
      </c>
      <c r="BE480">
        <v>555</v>
      </c>
      <c r="BF480">
        <v>448.697335427025</v>
      </c>
      <c r="BG480">
        <v>1.298308211859946</v>
      </c>
      <c r="BH480">
        <v>567</v>
      </c>
      <c r="BI480">
        <v>436.72218570328562</v>
      </c>
      <c r="BJ480">
        <v>1.352074579618477</v>
      </c>
      <c r="BK480">
        <v>83</v>
      </c>
      <c r="BL480">
        <v>61.387146279623593</v>
      </c>
      <c r="BM480">
        <v>1.7190507440265099</v>
      </c>
      <c r="BN480">
        <v>98</v>
      </c>
      <c r="BO480">
        <v>57.008206616667927</v>
      </c>
      <c r="BP480">
        <v>1.920247873208057</v>
      </c>
      <c r="BQ480">
        <v>7</v>
      </c>
      <c r="BR480">
        <v>3.6453627147132148</v>
      </c>
      <c r="BS480">
        <v>1.2094348824743211</v>
      </c>
      <c r="BT480">
        <v>4</v>
      </c>
      <c r="BU480">
        <v>3.3073297768761249</v>
      </c>
    </row>
    <row r="481" spans="1:73" hidden="1" x14ac:dyDescent="0.45">
      <c r="A481" s="1">
        <v>263</v>
      </c>
      <c r="B481" s="21" t="s">
        <v>336</v>
      </c>
      <c r="C481" s="24" t="s">
        <v>320</v>
      </c>
      <c r="D481">
        <v>1.0135908923525061</v>
      </c>
      <c r="E481">
        <v>44</v>
      </c>
      <c r="F481">
        <v>43.410019103346187</v>
      </c>
      <c r="G481">
        <v>38</v>
      </c>
      <c r="H481">
        <f>(Table1[[#This Row],[xWins]]*3+Table1[[#This Row],[xDraws]])/Table1[[#This Row],[Matches]]</f>
        <v>1.1423689237722687</v>
      </c>
      <c r="I481">
        <f>Table1[[#This Row],[Wins]]*3+Table1[[#This Row],[Draws]]</f>
        <v>44</v>
      </c>
      <c r="J481">
        <f>Table1[[#This Row],[xWins]]*3+Table1[[#This Row],[xDraws]]</f>
        <v>43.410019103346215</v>
      </c>
      <c r="K481">
        <v>1.0272801835320879</v>
      </c>
      <c r="L481">
        <v>0.97462791365688595</v>
      </c>
      <c r="M481">
        <v>0.99964046319048527</v>
      </c>
      <c r="N481">
        <v>11</v>
      </c>
      <c r="O481">
        <v>11</v>
      </c>
      <c r="P481">
        <v>16</v>
      </c>
      <c r="Q481">
        <v>10.7078868806549</v>
      </c>
      <c r="R481">
        <v>11.286358461381511</v>
      </c>
      <c r="S481">
        <v>16.0057546579636</v>
      </c>
      <c r="T481">
        <v>-7</v>
      </c>
      <c r="U481">
        <v>-11.17702953485295</v>
      </c>
      <c r="V481">
        <v>-1.1187235356928511</v>
      </c>
      <c r="W481">
        <v>5.2957530705457998</v>
      </c>
      <c r="X481">
        <v>0.97405480858525895</v>
      </c>
      <c r="Y481">
        <v>0.90246469067912005</v>
      </c>
      <c r="Z481">
        <f>Table1[[#This Row],[xGoalsF]]/Table1[[#This Row],[Matches]]</f>
        <v>1.1347032509392856</v>
      </c>
      <c r="AA481">
        <f>Table1[[#This Row],[xGoalsA]]/Table1[[#This Row],[Matches]]</f>
        <v>1.4288356071196262</v>
      </c>
      <c r="AB481">
        <v>42</v>
      </c>
      <c r="AC481">
        <v>43.118723535692851</v>
      </c>
      <c r="AD481">
        <v>49</v>
      </c>
      <c r="AE481">
        <v>54.2957530705458</v>
      </c>
      <c r="AF481">
        <f>Table1[[#This Row],[SHGoalsF]]/Table1[[#This Row],[xSHGoalsF]]</f>
        <v>0.99147767223834093</v>
      </c>
      <c r="AG481">
        <v>24</v>
      </c>
      <c r="AH481">
        <v>24.206293971116931</v>
      </c>
      <c r="AI481">
        <f>Table1[[#This Row],[SHGoalsA]]/Table1[[#This Row],[xSHGoalsA]]</f>
        <v>0.85071282609281462</v>
      </c>
      <c r="AJ481">
        <v>-26</v>
      </c>
      <c r="AK481">
        <v>-30.562604915002591</v>
      </c>
      <c r="AL481">
        <f>Table1[[#This Row],[HTGoalsF]]/Table1[[#This Row],[xHTGoalsF]]</f>
        <v>0.95175503171285014</v>
      </c>
      <c r="AM481">
        <v>18</v>
      </c>
      <c r="AN481">
        <v>18.91242956457592</v>
      </c>
      <c r="AO481">
        <f>Table1[[#This Row],[HTGoalsA]]/Table1[[#This Row],[xHTGoalsA]]</f>
        <v>0.96910868500300618</v>
      </c>
      <c r="AP481">
        <v>23</v>
      </c>
      <c r="AQ481">
        <v>23.733148155543208</v>
      </c>
      <c r="AR481">
        <v>0.91020163348762484</v>
      </c>
      <c r="AS481">
        <v>365</v>
      </c>
      <c r="AT481">
        <v>401.0100471929801</v>
      </c>
      <c r="AU481">
        <v>1.0554862128197391</v>
      </c>
      <c r="AV481">
        <v>482</v>
      </c>
      <c r="AW481">
        <v>456.66157847039392</v>
      </c>
      <c r="AX481">
        <v>0.72858594038134583</v>
      </c>
      <c r="AY481">
        <v>122</v>
      </c>
      <c r="AZ481">
        <v>167.44764514141539</v>
      </c>
      <c r="BA481">
        <v>0.80767792230404545</v>
      </c>
      <c r="BB481">
        <v>158</v>
      </c>
      <c r="BC481">
        <v>195.62253175037489</v>
      </c>
      <c r="BD481">
        <v>1.126685904774458</v>
      </c>
      <c r="BE481">
        <v>564</v>
      </c>
      <c r="BF481">
        <v>500.58316839678793</v>
      </c>
      <c r="BG481">
        <v>1.0738314915578451</v>
      </c>
      <c r="BH481">
        <v>526</v>
      </c>
      <c r="BI481">
        <v>489.83476842992701</v>
      </c>
      <c r="BJ481">
        <v>1.283857341572141</v>
      </c>
      <c r="BK481">
        <v>89</v>
      </c>
      <c r="BL481">
        <v>69.322343782382774</v>
      </c>
      <c r="BM481">
        <v>1.0808416223999779</v>
      </c>
      <c r="BN481">
        <v>69</v>
      </c>
      <c r="BO481">
        <v>63.839140323618793</v>
      </c>
      <c r="BP481">
        <v>1.162884778039736</v>
      </c>
      <c r="BQ481">
        <v>5</v>
      </c>
      <c r="BR481">
        <v>4.2996521189558017</v>
      </c>
      <c r="BS481">
        <v>1.0809406951745919</v>
      </c>
      <c r="BT481">
        <v>4</v>
      </c>
      <c r="BU481">
        <v>3.7004805331655368</v>
      </c>
    </row>
    <row r="482" spans="1:73" hidden="1" x14ac:dyDescent="0.45">
      <c r="A482" s="1">
        <v>116</v>
      </c>
      <c r="B482" s="21" t="s">
        <v>184</v>
      </c>
      <c r="C482" s="25" t="s">
        <v>160</v>
      </c>
      <c r="D482">
        <v>1.0186103301242559</v>
      </c>
      <c r="E482">
        <v>279</v>
      </c>
      <c r="F482">
        <v>273.90258251746388</v>
      </c>
      <c r="G482">
        <v>258</v>
      </c>
      <c r="H482">
        <f>(Table1[[#This Row],[xWins]]*3+Table1[[#This Row],[xDraws]])/Table1[[#This Row],[Matches]]</f>
        <v>1.0616379167343561</v>
      </c>
      <c r="I482">
        <f>Table1[[#This Row],[Wins]]*3+Table1[[#This Row],[Draws]]</f>
        <v>279</v>
      </c>
      <c r="J482">
        <f>Table1[[#This Row],[xWins]]*3+Table1[[#This Row],[xDraws]]</f>
        <v>273.90258251746388</v>
      </c>
      <c r="K482">
        <v>1.054187706778696</v>
      </c>
      <c r="L482">
        <v>0.90689658644455995</v>
      </c>
      <c r="M482">
        <v>1.0196367604358469</v>
      </c>
      <c r="N482">
        <v>73</v>
      </c>
      <c r="O482">
        <v>60</v>
      </c>
      <c r="P482">
        <v>125</v>
      </c>
      <c r="Q482">
        <v>69.247629744296333</v>
      </c>
      <c r="R482">
        <v>66.159693284574843</v>
      </c>
      <c r="S482">
        <v>122.5926769711288</v>
      </c>
      <c r="T482">
        <v>-140</v>
      </c>
      <c r="U482">
        <v>-129.76655317494979</v>
      </c>
      <c r="V482">
        <v>-12.03759797223074</v>
      </c>
      <c r="W482">
        <v>1.804151147180505</v>
      </c>
      <c r="X482">
        <v>0.95731917283802725</v>
      </c>
      <c r="Y482">
        <v>0.99561890976049028</v>
      </c>
      <c r="Z482">
        <f>Table1[[#This Row],[xGoalsF]]/Table1[[#This Row],[Matches]]</f>
        <v>1.0931689843884911</v>
      </c>
      <c r="AA482">
        <f>Table1[[#This Row],[xGoalsA]]/Table1[[#This Row],[Matches]]</f>
        <v>1.5961401207255059</v>
      </c>
      <c r="AB482">
        <v>270</v>
      </c>
      <c r="AC482">
        <v>282.03759797223069</v>
      </c>
      <c r="AD482">
        <v>410</v>
      </c>
      <c r="AE482">
        <v>411.80415114718051</v>
      </c>
      <c r="AF482">
        <f>Table1[[#This Row],[SHGoalsF]]/Table1[[#This Row],[xSHGoalsF]]</f>
        <v>0.96778595317338001</v>
      </c>
      <c r="AG482">
        <v>153</v>
      </c>
      <c r="AH482">
        <v>158.09280915714001</v>
      </c>
      <c r="AI482">
        <f>Table1[[#This Row],[SHGoalsA]]/Table1[[#This Row],[xSHGoalsA]]</f>
        <v>1.010534334328332</v>
      </c>
      <c r="AJ482">
        <v>-234</v>
      </c>
      <c r="AK482">
        <v>-231.56066256326849</v>
      </c>
      <c r="AL482">
        <f>Table1[[#This Row],[HTGoalsF]]/Table1[[#This Row],[xHTGoalsF]]</f>
        <v>0.94396869056389765</v>
      </c>
      <c r="AM482">
        <v>117</v>
      </c>
      <c r="AN482">
        <v>123.9447888150907</v>
      </c>
      <c r="AO482">
        <f>Table1[[#This Row],[HTGoalsA]]/Table1[[#This Row],[xHTGoalsA]]</f>
        <v>0.97645691049784322</v>
      </c>
      <c r="AP482">
        <v>176</v>
      </c>
      <c r="AQ482">
        <v>180.24348858391201</v>
      </c>
      <c r="AR482">
        <v>1.046462363829477</v>
      </c>
      <c r="AS482">
        <v>2788</v>
      </c>
      <c r="AT482">
        <v>2664.2143056129139</v>
      </c>
      <c r="AU482">
        <v>1.010197751757631</v>
      </c>
      <c r="AV482">
        <v>3311</v>
      </c>
      <c r="AW482">
        <v>3277.5760926405051</v>
      </c>
      <c r="AX482">
        <v>0.79913743892870526</v>
      </c>
      <c r="AY482">
        <v>885</v>
      </c>
      <c r="AZ482">
        <v>1107.4440476551811</v>
      </c>
      <c r="BA482">
        <v>0.87193174423498054</v>
      </c>
      <c r="BB482">
        <v>1234</v>
      </c>
      <c r="BC482">
        <v>1415.2483931901029</v>
      </c>
      <c r="BD482">
        <v>1.11991899062588</v>
      </c>
      <c r="BE482">
        <v>3816</v>
      </c>
      <c r="BF482">
        <v>3407.3893129246621</v>
      </c>
      <c r="BG482">
        <v>1.0537511138127049</v>
      </c>
      <c r="BH482">
        <v>3472</v>
      </c>
      <c r="BI482">
        <v>3294.8956869307908</v>
      </c>
      <c r="BJ482">
        <v>1.5650354365434569</v>
      </c>
      <c r="BK482">
        <v>737</v>
      </c>
      <c r="BL482">
        <v>470.91585454942862</v>
      </c>
      <c r="BM482">
        <v>1.554140136339895</v>
      </c>
      <c r="BN482">
        <v>658</v>
      </c>
      <c r="BO482">
        <v>423.38524346307321</v>
      </c>
      <c r="BP482">
        <v>1.331869855666088</v>
      </c>
      <c r="BQ482">
        <v>38</v>
      </c>
      <c r="BR482">
        <v>28.5313162080657</v>
      </c>
      <c r="BS482">
        <v>1.923385659725535</v>
      </c>
      <c r="BT482">
        <v>47</v>
      </c>
      <c r="BU482">
        <v>24.43607695749736</v>
      </c>
    </row>
    <row r="483" spans="1:73" hidden="1" x14ac:dyDescent="0.45">
      <c r="A483" s="1">
        <v>641</v>
      </c>
      <c r="B483" s="21" t="s">
        <v>546</v>
      </c>
      <c r="C483" s="24" t="s">
        <v>535</v>
      </c>
      <c r="D483">
        <v>0.86272994233751843</v>
      </c>
      <c r="E483">
        <v>115</v>
      </c>
      <c r="F483">
        <v>133.29779616598671</v>
      </c>
      <c r="G483">
        <v>117</v>
      </c>
      <c r="H483">
        <f>(Table1[[#This Row],[xWins]]*3+Table1[[#This Row],[xDraws]])/Table1[[#This Row],[Matches]]</f>
        <v>1.1392974031280916</v>
      </c>
      <c r="I483">
        <f>Table1[[#This Row],[Wins]]*3+Table1[[#This Row],[Draws]]</f>
        <v>115</v>
      </c>
      <c r="J483">
        <f>Table1[[#This Row],[xWins]]*3+Table1[[#This Row],[xDraws]]</f>
        <v>133.29779616598671</v>
      </c>
      <c r="K483">
        <v>0.78404088095191138</v>
      </c>
      <c r="L483">
        <v>1.0942476125169871</v>
      </c>
      <c r="M483">
        <v>1.07945431228608</v>
      </c>
      <c r="N483">
        <v>26</v>
      </c>
      <c r="O483">
        <v>37</v>
      </c>
      <c r="P483">
        <v>54</v>
      </c>
      <c r="Q483">
        <v>33.161536128617627</v>
      </c>
      <c r="R483">
        <v>33.813187780133823</v>
      </c>
      <c r="S483">
        <v>50.025276091248557</v>
      </c>
      <c r="T483">
        <v>-50</v>
      </c>
      <c r="U483">
        <v>-35.107689196133798</v>
      </c>
      <c r="V483">
        <v>-15.90254489508996</v>
      </c>
      <c r="W483">
        <v>1.0102340912237651</v>
      </c>
      <c r="X483">
        <v>0.88034431614802378</v>
      </c>
      <c r="Y483">
        <v>0.9939870681289853</v>
      </c>
      <c r="Z483">
        <f>Table1[[#This Row],[xGoalsF]]/Table1[[#This Row],[Matches]]</f>
        <v>1.1359191871375214</v>
      </c>
      <c r="AA483">
        <f>Table1[[#This Row],[xGoalsA]]/Table1[[#This Row],[Matches]]</f>
        <v>1.4359849067625965</v>
      </c>
      <c r="AB483">
        <v>117</v>
      </c>
      <c r="AC483">
        <v>132.90254489508999</v>
      </c>
      <c r="AD483">
        <v>167</v>
      </c>
      <c r="AE483">
        <v>168.01023409122379</v>
      </c>
      <c r="AF483">
        <f>Table1[[#This Row],[SHGoalsF]]/Table1[[#This Row],[xSHGoalsF]]</f>
        <v>0.91387084376781824</v>
      </c>
      <c r="AG483">
        <v>68</v>
      </c>
      <c r="AH483">
        <v>74.408764065216587</v>
      </c>
      <c r="AI483">
        <f>Table1[[#This Row],[SHGoalsA]]/Table1[[#This Row],[xSHGoalsA]]</f>
        <v>0.9419959010777248</v>
      </c>
      <c r="AJ483">
        <v>-89</v>
      </c>
      <c r="AK483">
        <v>-94.480241260260584</v>
      </c>
      <c r="AL483">
        <f>Table1[[#This Row],[HTGoalsF]]/Table1[[#This Row],[xHTGoalsF]]</f>
        <v>0.83769589356028085</v>
      </c>
      <c r="AM483">
        <v>49</v>
      </c>
      <c r="AN483">
        <v>58.493780829873373</v>
      </c>
      <c r="AO483">
        <f>Table1[[#This Row],[HTGoalsA]]/Table1[[#This Row],[xHTGoalsA]]</f>
        <v>1.0607916170930798</v>
      </c>
      <c r="AP483">
        <v>78</v>
      </c>
      <c r="AQ483">
        <v>73.529992830963181</v>
      </c>
      <c r="AR483">
        <v>0.99856668155701989</v>
      </c>
      <c r="AS483">
        <v>1234</v>
      </c>
      <c r="AT483">
        <v>1235.771253729275</v>
      </c>
      <c r="AU483">
        <v>1.065395429562934</v>
      </c>
      <c r="AV483">
        <v>1495</v>
      </c>
      <c r="AW483">
        <v>1403.234853948366</v>
      </c>
      <c r="AX483">
        <v>0.8369257564712993</v>
      </c>
      <c r="AY483">
        <v>435</v>
      </c>
      <c r="AZ483">
        <v>519.75936531583784</v>
      </c>
      <c r="BA483">
        <v>0.90381928254449329</v>
      </c>
      <c r="BB483">
        <v>548</v>
      </c>
      <c r="BC483">
        <v>606.31589808222861</v>
      </c>
      <c r="BD483">
        <v>1.256755873964023</v>
      </c>
      <c r="BE483">
        <v>1944</v>
      </c>
      <c r="BF483">
        <v>1546.8397962352799</v>
      </c>
      <c r="BG483">
        <v>1.199208333526333</v>
      </c>
      <c r="BH483">
        <v>1818</v>
      </c>
      <c r="BI483">
        <v>1516.000138736593</v>
      </c>
      <c r="BJ483">
        <v>1.3995686246134891</v>
      </c>
      <c r="BK483">
        <v>297</v>
      </c>
      <c r="BL483">
        <v>212.20824386658481</v>
      </c>
      <c r="BM483">
        <v>1.354111331316981</v>
      </c>
      <c r="BN483">
        <v>265</v>
      </c>
      <c r="BO483">
        <v>195.70030459922839</v>
      </c>
      <c r="BP483">
        <v>0.98909397033644164</v>
      </c>
      <c r="BQ483">
        <v>13</v>
      </c>
      <c r="BR483">
        <v>13.14334167417686</v>
      </c>
      <c r="BS483">
        <v>1.817153507512983</v>
      </c>
      <c r="BT483">
        <v>21</v>
      </c>
      <c r="BU483">
        <v>11.55653604011766</v>
      </c>
    </row>
    <row r="484" spans="1:73" hidden="1" x14ac:dyDescent="0.45">
      <c r="A484" s="1">
        <v>380</v>
      </c>
      <c r="B484" s="21" t="s">
        <v>412</v>
      </c>
      <c r="C484" t="s">
        <v>396</v>
      </c>
      <c r="D484">
        <v>0.9739174159881937</v>
      </c>
      <c r="E484">
        <v>204</v>
      </c>
      <c r="F484">
        <v>209.46334530121291</v>
      </c>
      <c r="G484">
        <v>184</v>
      </c>
      <c r="H484">
        <f>(Table1[[#This Row],[xWins]]*3+Table1[[#This Row],[xDraws]])/Table1[[#This Row],[Matches]]</f>
        <v>1.138387746202244</v>
      </c>
      <c r="I484">
        <f>Table1[[#This Row],[Wins]]*3+Table1[[#This Row],[Draws]]</f>
        <v>204</v>
      </c>
      <c r="J484">
        <f>Table1[[#This Row],[xWins]]*3+Table1[[#This Row],[xDraws]]</f>
        <v>209.46334530121288</v>
      </c>
      <c r="K484">
        <v>0.99620217334788097</v>
      </c>
      <c r="L484">
        <v>0.90257796509565169</v>
      </c>
      <c r="M484">
        <v>1.062505479534825</v>
      </c>
      <c r="N484">
        <v>53</v>
      </c>
      <c r="O484">
        <v>45</v>
      </c>
      <c r="P484">
        <v>86</v>
      </c>
      <c r="Q484">
        <v>53.202052171685047</v>
      </c>
      <c r="R484">
        <v>49.857188786157742</v>
      </c>
      <c r="S484">
        <v>80.940759042157225</v>
      </c>
      <c r="T484">
        <v>-49</v>
      </c>
      <c r="U484">
        <v>-58.147334831751067</v>
      </c>
      <c r="V484">
        <v>4.8800055750615741</v>
      </c>
      <c r="W484">
        <v>4.2673292566894929</v>
      </c>
      <c r="X484">
        <v>1.023561248099734</v>
      </c>
      <c r="Y484">
        <v>0.9839130990286401</v>
      </c>
      <c r="Z484">
        <f>Table1[[#This Row],[xGoalsF]]/Table1[[#This Row],[Matches]]</f>
        <v>1.1256521436137956</v>
      </c>
      <c r="AA484">
        <f>Table1[[#This Row],[xGoalsA]]/Table1[[#This Row],[Matches]]</f>
        <v>1.4416702676993993</v>
      </c>
      <c r="AB484">
        <v>212</v>
      </c>
      <c r="AC484">
        <v>207.1199944249384</v>
      </c>
      <c r="AD484">
        <v>261</v>
      </c>
      <c r="AE484">
        <v>265.26732925668949</v>
      </c>
      <c r="AF484">
        <f>Table1[[#This Row],[SHGoalsF]]/Table1[[#This Row],[xSHGoalsF]]</f>
        <v>1.041881026110145</v>
      </c>
      <c r="AG484">
        <v>121</v>
      </c>
      <c r="AH484">
        <v>116.1361009248365</v>
      </c>
      <c r="AI484">
        <f>Table1[[#This Row],[SHGoalsA]]/Table1[[#This Row],[xSHGoalsA]]</f>
        <v>1.0802289623889592</v>
      </c>
      <c r="AJ484">
        <v>-161</v>
      </c>
      <c r="AK484">
        <v>-149.04247673932349</v>
      </c>
      <c r="AL484">
        <f>Table1[[#This Row],[HTGoalsF]]/Table1[[#This Row],[xHTGoalsF]]</f>
        <v>1.0001770258369742</v>
      </c>
      <c r="AM484">
        <v>91</v>
      </c>
      <c r="AN484">
        <v>90.983893500101971</v>
      </c>
      <c r="AO484">
        <f>Table1[[#This Row],[HTGoalsA]]/Table1[[#This Row],[xHTGoalsA]]</f>
        <v>0.86040117783809067</v>
      </c>
      <c r="AP484">
        <v>100</v>
      </c>
      <c r="AQ484">
        <v>116.2248525173659</v>
      </c>
      <c r="AR484">
        <v>0.91351884624487223</v>
      </c>
      <c r="AS484">
        <v>1765</v>
      </c>
      <c r="AT484">
        <v>1932.0893129410979</v>
      </c>
      <c r="AU484">
        <v>0.98893531971005455</v>
      </c>
      <c r="AV484">
        <v>2192</v>
      </c>
      <c r="AW484">
        <v>2216.5251420514251</v>
      </c>
      <c r="AX484">
        <v>0.89395516911597483</v>
      </c>
      <c r="AY484">
        <v>726</v>
      </c>
      <c r="AZ484">
        <v>812.12126187260105</v>
      </c>
      <c r="BA484">
        <v>1.001070306888828</v>
      </c>
      <c r="BB484">
        <v>957</v>
      </c>
      <c r="BC484">
        <v>955.97681143316277</v>
      </c>
      <c r="BD484">
        <v>0.79341855317824794</v>
      </c>
      <c r="BE484">
        <v>1928</v>
      </c>
      <c r="BF484">
        <v>2429.9910712660881</v>
      </c>
      <c r="BG484">
        <v>0.84866368554145444</v>
      </c>
      <c r="BH484">
        <v>2017</v>
      </c>
      <c r="BI484">
        <v>2376.6776337473871</v>
      </c>
      <c r="BJ484">
        <v>0.70112527970503435</v>
      </c>
      <c r="BK484">
        <v>234</v>
      </c>
      <c r="BL484">
        <v>333.74919828656658</v>
      </c>
      <c r="BM484">
        <v>0.71001454508208273</v>
      </c>
      <c r="BN484">
        <v>218</v>
      </c>
      <c r="BO484">
        <v>307.03596357282743</v>
      </c>
      <c r="BP484">
        <v>0.48292566686787408</v>
      </c>
      <c r="BQ484">
        <v>10</v>
      </c>
      <c r="BR484">
        <v>20.707120548918649</v>
      </c>
      <c r="BS484">
        <v>0.82182654317381787</v>
      </c>
      <c r="BT484">
        <v>15</v>
      </c>
      <c r="BU484">
        <v>18.252026689319859</v>
      </c>
    </row>
    <row r="485" spans="1:73" hidden="1" x14ac:dyDescent="0.45">
      <c r="A485" s="1">
        <v>24</v>
      </c>
      <c r="B485" s="21" t="s">
        <v>88</v>
      </c>
      <c r="C485" s="27" t="s">
        <v>64</v>
      </c>
      <c r="D485">
        <v>0.99732245376382767</v>
      </c>
      <c r="E485">
        <v>262</v>
      </c>
      <c r="F485">
        <v>262.70340050124179</v>
      </c>
      <c r="G485">
        <v>225</v>
      </c>
      <c r="H485">
        <f>(Table1[[#This Row],[xWins]]*3+Table1[[#This Row],[xDraws]])/Table1[[#This Row],[Matches]]</f>
        <v>1.1675706688944079</v>
      </c>
      <c r="I485">
        <f>Table1[[#This Row],[Wins]]*3+Table1[[#This Row],[Draws]]</f>
        <v>262</v>
      </c>
      <c r="J485">
        <f>Table1[[#This Row],[xWins]]*3+Table1[[#This Row],[xDraws]]</f>
        <v>262.70340050124179</v>
      </c>
      <c r="K485">
        <v>1.011562137836906</v>
      </c>
      <c r="L485">
        <v>0.94714244379959367</v>
      </c>
      <c r="M485">
        <v>1.0231032737119989</v>
      </c>
      <c r="N485">
        <v>69</v>
      </c>
      <c r="O485">
        <v>55</v>
      </c>
      <c r="P485">
        <v>101</v>
      </c>
      <c r="Q485">
        <v>68.211331186779574</v>
      </c>
      <c r="R485">
        <v>58.06940694090305</v>
      </c>
      <c r="S485">
        <v>98.719261872317361</v>
      </c>
      <c r="T485">
        <v>-65</v>
      </c>
      <c r="U485">
        <v>-71.826303534992348</v>
      </c>
      <c r="V485">
        <v>-1.3526576760008879</v>
      </c>
      <c r="W485">
        <v>8.1789612109932364</v>
      </c>
      <c r="X485">
        <v>0.99484412436304959</v>
      </c>
      <c r="Y485">
        <v>0.97552520607115889</v>
      </c>
      <c r="Z485">
        <f>Table1[[#This Row],[xGoalsF]]/Table1[[#This Row],[Matches]]</f>
        <v>1.1660118118933374</v>
      </c>
      <c r="AA485">
        <f>Table1[[#This Row],[xGoalsA]]/Table1[[#This Row],[Matches]]</f>
        <v>1.4852398276044141</v>
      </c>
      <c r="AB485">
        <v>261</v>
      </c>
      <c r="AC485">
        <v>262.35265767600089</v>
      </c>
      <c r="AD485">
        <v>326</v>
      </c>
      <c r="AE485">
        <v>334.17896121099318</v>
      </c>
      <c r="AF485">
        <f>Table1[[#This Row],[SHGoalsF]]/Table1[[#This Row],[xSHGoalsF]]</f>
        <v>1.0810042835573994</v>
      </c>
      <c r="AG485">
        <v>159</v>
      </c>
      <c r="AH485">
        <v>147.08544861335639</v>
      </c>
      <c r="AI485">
        <f>Table1[[#This Row],[SHGoalsA]]/Table1[[#This Row],[xSHGoalsA]]</f>
        <v>0.99956543363145267</v>
      </c>
      <c r="AJ485">
        <v>-187</v>
      </c>
      <c r="AK485">
        <v>-187.0812992408342</v>
      </c>
      <c r="AL485">
        <f>Table1[[#This Row],[HTGoalsF]]/Table1[[#This Row],[xHTGoalsF]]</f>
        <v>0.88490040514961943</v>
      </c>
      <c r="AM485">
        <v>102</v>
      </c>
      <c r="AN485">
        <v>115.2672090626445</v>
      </c>
      <c r="AO485">
        <f>Table1[[#This Row],[HTGoalsA]]/Table1[[#This Row],[xHTGoalsA]]</f>
        <v>0.94495043726934458</v>
      </c>
      <c r="AP485">
        <v>139</v>
      </c>
      <c r="AQ485">
        <v>147.09766197015901</v>
      </c>
      <c r="AR485">
        <v>1.053554262152431</v>
      </c>
      <c r="AS485">
        <v>2526</v>
      </c>
      <c r="AT485">
        <v>2397.5983874236658</v>
      </c>
      <c r="AU485">
        <v>1.117623161834133</v>
      </c>
      <c r="AV485">
        <v>3079</v>
      </c>
      <c r="AW485">
        <v>2754.9536419297619</v>
      </c>
      <c r="AX485">
        <v>0.9431234374489047</v>
      </c>
      <c r="AY485">
        <v>952</v>
      </c>
      <c r="AZ485">
        <v>1009.411877807963</v>
      </c>
      <c r="BA485">
        <v>1.0030237017489001</v>
      </c>
      <c r="BB485">
        <v>1193</v>
      </c>
      <c r="BC485">
        <v>1189.4035982597941</v>
      </c>
      <c r="BD485">
        <v>0.77826684006023594</v>
      </c>
      <c r="BE485">
        <v>2299</v>
      </c>
      <c r="BF485">
        <v>2953.9996845067471</v>
      </c>
      <c r="BG485">
        <v>0.89364617529531165</v>
      </c>
      <c r="BH485">
        <v>2584</v>
      </c>
      <c r="BI485">
        <v>2891.5247123908962</v>
      </c>
      <c r="BJ485">
        <v>0.81765294292409696</v>
      </c>
      <c r="BK485">
        <v>328</v>
      </c>
      <c r="BL485">
        <v>401.14819232106453</v>
      </c>
      <c r="BM485">
        <v>1.113578041054573</v>
      </c>
      <c r="BN485">
        <v>419</v>
      </c>
      <c r="BO485">
        <v>376.26460342483182</v>
      </c>
      <c r="BP485">
        <v>0.49598371664060731</v>
      </c>
      <c r="BQ485">
        <v>12</v>
      </c>
      <c r="BR485">
        <v>24.19434267172781</v>
      </c>
      <c r="BS485">
        <v>0.45679366883896921</v>
      </c>
      <c r="BT485">
        <v>10</v>
      </c>
      <c r="BU485">
        <v>21.89172197902165</v>
      </c>
    </row>
    <row r="486" spans="1:73" hidden="1" x14ac:dyDescent="0.45">
      <c r="A486" s="1">
        <v>146</v>
      </c>
      <c r="B486" s="21" t="s">
        <v>215</v>
      </c>
      <c r="C486" t="s">
        <v>193</v>
      </c>
      <c r="D486">
        <v>1.0313577607747959</v>
      </c>
      <c r="E486">
        <v>162</v>
      </c>
      <c r="F486">
        <v>157.07449554488181</v>
      </c>
      <c r="G486">
        <v>138</v>
      </c>
      <c r="H486">
        <f>(Table1[[#This Row],[xWins]]*3+Table1[[#This Row],[xDraws]])/Table1[[#This Row],[Matches]]</f>
        <v>1.1382209822092888</v>
      </c>
      <c r="I486">
        <f>Table1[[#This Row],[Wins]]*3+Table1[[#This Row],[Draws]]</f>
        <v>162</v>
      </c>
      <c r="J486">
        <f>Table1[[#This Row],[xWins]]*3+Table1[[#This Row],[xDraws]]</f>
        <v>157.07449554488184</v>
      </c>
      <c r="K486">
        <v>1.0354572465558129</v>
      </c>
      <c r="L486">
        <v>1.017261694013768</v>
      </c>
      <c r="M486">
        <v>0.96697637661032243</v>
      </c>
      <c r="N486">
        <v>42</v>
      </c>
      <c r="O486">
        <v>36</v>
      </c>
      <c r="P486">
        <v>60</v>
      </c>
      <c r="Q486">
        <v>40.561790590294649</v>
      </c>
      <c r="R486">
        <v>35.389123773997888</v>
      </c>
      <c r="S486">
        <v>62.049085635707463</v>
      </c>
      <c r="T486">
        <v>-52</v>
      </c>
      <c r="U486">
        <v>-45.050013104825332</v>
      </c>
      <c r="V486">
        <v>-9.7714330884164724</v>
      </c>
      <c r="W486">
        <v>2.821446193241798</v>
      </c>
      <c r="X486">
        <v>0.93767083137585694</v>
      </c>
      <c r="Y486">
        <v>0.98602008732738788</v>
      </c>
      <c r="Z486">
        <f>Table1[[#This Row],[xGoalsF]]/Table1[[#This Row],[Matches]]</f>
        <v>1.1360248774522934</v>
      </c>
      <c r="AA486">
        <f>Table1[[#This Row],[xGoalsA]]/Table1[[#This Row],[Matches]]</f>
        <v>1.4624742477771144</v>
      </c>
      <c r="AB486">
        <v>147</v>
      </c>
      <c r="AC486">
        <v>156.7714330884165</v>
      </c>
      <c r="AD486">
        <v>199</v>
      </c>
      <c r="AE486">
        <v>201.8214461932418</v>
      </c>
      <c r="AF486">
        <f>Table1[[#This Row],[SHGoalsF]]/Table1[[#This Row],[xSHGoalsF]]</f>
        <v>0.92151577698585807</v>
      </c>
      <c r="AG486">
        <v>81</v>
      </c>
      <c r="AH486">
        <v>87.898657866649913</v>
      </c>
      <c r="AI486">
        <f>Table1[[#This Row],[SHGoalsA]]/Table1[[#This Row],[xSHGoalsA]]</f>
        <v>1.0768654361475594</v>
      </c>
      <c r="AJ486">
        <v>-122</v>
      </c>
      <c r="AK486">
        <v>-113.2917780669513</v>
      </c>
      <c r="AL486">
        <f>Table1[[#This Row],[HTGoalsF]]/Table1[[#This Row],[xHTGoalsF]]</f>
        <v>0.95828866758285292</v>
      </c>
      <c r="AM486">
        <v>66</v>
      </c>
      <c r="AN486">
        <v>68.87277522176656</v>
      </c>
      <c r="AO486">
        <f>Table1[[#This Row],[HTGoalsA]]/Table1[[#This Row],[xHTGoalsA]]</f>
        <v>0.86976492321372922</v>
      </c>
      <c r="AP486">
        <v>77</v>
      </c>
      <c r="AQ486">
        <v>88.529668126290517</v>
      </c>
      <c r="AR486">
        <v>0.86537584175552462</v>
      </c>
      <c r="AS486">
        <v>1260</v>
      </c>
      <c r="AT486">
        <v>1456.01476168312</v>
      </c>
      <c r="AU486">
        <v>0.82155893359627696</v>
      </c>
      <c r="AV486">
        <v>1377</v>
      </c>
      <c r="AW486">
        <v>1676.081828935078</v>
      </c>
      <c r="AX486">
        <v>1.0478553292228809</v>
      </c>
      <c r="AY486">
        <v>638</v>
      </c>
      <c r="AZ486">
        <v>608.86267617988733</v>
      </c>
      <c r="BA486">
        <v>0.94550848263914933</v>
      </c>
      <c r="BB486">
        <v>682</v>
      </c>
      <c r="BC486">
        <v>721.3050041564602</v>
      </c>
      <c r="BD486">
        <v>0.72467762392116952</v>
      </c>
      <c r="BE486">
        <v>1319</v>
      </c>
      <c r="BF486">
        <v>1820.1196731630851</v>
      </c>
      <c r="BG486">
        <v>0.77470224139611299</v>
      </c>
      <c r="BH486">
        <v>1380</v>
      </c>
      <c r="BI486">
        <v>1781.3295563893851</v>
      </c>
      <c r="BJ486">
        <v>0.57516577268294555</v>
      </c>
      <c r="BK486">
        <v>144</v>
      </c>
      <c r="BL486">
        <v>250.36260299059651</v>
      </c>
      <c r="BM486">
        <v>0.63296267674713713</v>
      </c>
      <c r="BN486">
        <v>146</v>
      </c>
      <c r="BO486">
        <v>230.66130968465569</v>
      </c>
      <c r="BP486">
        <v>0.65257827139704738</v>
      </c>
      <c r="BQ486">
        <v>10</v>
      </c>
      <c r="BR486">
        <v>15.32383230994173</v>
      </c>
      <c r="BS486">
        <v>0.1469075746445227</v>
      </c>
      <c r="BT486">
        <v>2</v>
      </c>
      <c r="BU486">
        <v>13.614001897720181</v>
      </c>
    </row>
    <row r="487" spans="1:73" hidden="1" x14ac:dyDescent="0.45">
      <c r="A487" s="1">
        <v>458</v>
      </c>
      <c r="B487" s="21" t="s">
        <v>461</v>
      </c>
      <c r="C487" s="24" t="s">
        <v>466</v>
      </c>
      <c r="D487">
        <v>1.0008455440728941</v>
      </c>
      <c r="E487">
        <v>328</v>
      </c>
      <c r="F487">
        <v>327.72289584786432</v>
      </c>
      <c r="G487">
        <v>288</v>
      </c>
      <c r="H487">
        <f>(Table1[[#This Row],[xWins]]*3+Table1[[#This Row],[xDraws]])/Table1[[#This Row],[Matches]]</f>
        <v>1.1379267216939732</v>
      </c>
      <c r="I487">
        <f>Table1[[#This Row],[Wins]]*3+Table1[[#This Row],[Draws]]</f>
        <v>328</v>
      </c>
      <c r="J487">
        <f>Table1[[#This Row],[xWins]]*3+Table1[[#This Row],[xDraws]]</f>
        <v>327.72289584786432</v>
      </c>
      <c r="K487">
        <v>1.0022057631409249</v>
      </c>
      <c r="L487">
        <v>0.99612293255889661</v>
      </c>
      <c r="M487">
        <v>1.0007470983989739</v>
      </c>
      <c r="N487">
        <v>85</v>
      </c>
      <c r="O487">
        <v>73</v>
      </c>
      <c r="P487">
        <v>130</v>
      </c>
      <c r="Q487">
        <v>84.812922781055406</v>
      </c>
      <c r="R487">
        <v>73.284127504698134</v>
      </c>
      <c r="S487">
        <v>129.90294971424649</v>
      </c>
      <c r="T487">
        <v>-113</v>
      </c>
      <c r="U487">
        <v>-104.8553947835894</v>
      </c>
      <c r="V487">
        <v>16.327189105018419</v>
      </c>
      <c r="W487">
        <v>-24.471794321429059</v>
      </c>
      <c r="X487">
        <v>1.0499802510661571</v>
      </c>
      <c r="Y487">
        <v>1.0567096055353959</v>
      </c>
      <c r="Z487">
        <f>Table1[[#This Row],[xGoalsF]]/Table1[[#This Row],[Matches]]</f>
        <v>1.1342805933853528</v>
      </c>
      <c r="AA487">
        <f>Table1[[#This Row],[xGoalsA]]/Table1[[#This Row],[Matches]]</f>
        <v>1.4983618252728155</v>
      </c>
      <c r="AB487">
        <v>343</v>
      </c>
      <c r="AC487">
        <v>326.67281089498158</v>
      </c>
      <c r="AD487">
        <v>456</v>
      </c>
      <c r="AE487">
        <v>431.52820567857088</v>
      </c>
      <c r="AF487">
        <f>Table1[[#This Row],[SHGoalsF]]/Table1[[#This Row],[xSHGoalsF]]</f>
        <v>1.0312804600023495</v>
      </c>
      <c r="AG487">
        <v>189</v>
      </c>
      <c r="AH487">
        <v>183.26731411120639</v>
      </c>
      <c r="AI487">
        <f>Table1[[#This Row],[SHGoalsA]]/Table1[[#This Row],[xSHGoalsA]]</f>
        <v>1.101187738971132</v>
      </c>
      <c r="AJ487">
        <v>-267</v>
      </c>
      <c r="AK487">
        <v>-242.46546755911481</v>
      </c>
      <c r="AL487">
        <f>Table1[[#This Row],[HTGoalsF]]/Table1[[#This Row],[xHTGoalsF]]</f>
        <v>1.0738779436899761</v>
      </c>
      <c r="AM487">
        <v>154</v>
      </c>
      <c r="AN487">
        <v>143.40549678377519</v>
      </c>
      <c r="AO487">
        <f>Table1[[#This Row],[HTGoalsA]]/Table1[[#This Row],[xHTGoalsA]]</f>
        <v>0.99966816243073464</v>
      </c>
      <c r="AP487">
        <v>189</v>
      </c>
      <c r="AQ487">
        <v>189.06273811945621</v>
      </c>
      <c r="AR487">
        <v>0.87882362898025479</v>
      </c>
      <c r="AS487">
        <v>2658</v>
      </c>
      <c r="AT487">
        <v>3024.497649299914</v>
      </c>
      <c r="AU487">
        <v>0.95458603576298884</v>
      </c>
      <c r="AV487">
        <v>3378</v>
      </c>
      <c r="AW487">
        <v>3538.706699496192</v>
      </c>
      <c r="AX487">
        <v>0.8775923888268935</v>
      </c>
      <c r="AY487">
        <v>1113</v>
      </c>
      <c r="AZ487">
        <v>1268.242539668996</v>
      </c>
      <c r="BA487">
        <v>0.92688517551396354</v>
      </c>
      <c r="BB487">
        <v>1414</v>
      </c>
      <c r="BC487">
        <v>1525.539556953134</v>
      </c>
      <c r="BD487">
        <v>0.92411717645680458</v>
      </c>
      <c r="BE487">
        <v>3497</v>
      </c>
      <c r="BF487">
        <v>3784.1521498474799</v>
      </c>
      <c r="BG487">
        <v>0.90722888263229884</v>
      </c>
      <c r="BH487">
        <v>3352</v>
      </c>
      <c r="BI487">
        <v>3694.7677308004868</v>
      </c>
      <c r="BJ487">
        <v>1.0310463801384819</v>
      </c>
      <c r="BK487">
        <v>536</v>
      </c>
      <c r="BL487">
        <v>519.86022193105282</v>
      </c>
      <c r="BM487">
        <v>0.89116267657231152</v>
      </c>
      <c r="BN487">
        <v>427</v>
      </c>
      <c r="BO487">
        <v>479.14933067257112</v>
      </c>
      <c r="BP487">
        <v>0.87858486790370149</v>
      </c>
      <c r="BQ487">
        <v>28</v>
      </c>
      <c r="BR487">
        <v>31.869431198841198</v>
      </c>
      <c r="BS487">
        <v>0.85896257199798831</v>
      </c>
      <c r="BT487">
        <v>24</v>
      </c>
      <c r="BU487">
        <v>27.940681913735599</v>
      </c>
    </row>
    <row r="488" spans="1:73" hidden="1" x14ac:dyDescent="0.45">
      <c r="A488" s="1">
        <v>487</v>
      </c>
      <c r="B488" s="21" t="s">
        <v>339</v>
      </c>
      <c r="C488" s="26" t="s">
        <v>475</v>
      </c>
      <c r="D488">
        <v>0.99725432885471921</v>
      </c>
      <c r="E488">
        <v>180</v>
      </c>
      <c r="F488">
        <v>180.49558151000269</v>
      </c>
      <c r="G488">
        <v>177</v>
      </c>
      <c r="H488">
        <f>(Table1[[#This Row],[xWins]]*3+Table1[[#This Row],[xDraws]])/Table1[[#This Row],[Matches]]</f>
        <v>1.0197490480791114</v>
      </c>
      <c r="I488">
        <f>Table1[[#This Row],[Wins]]*3+Table1[[#This Row],[Draws]]</f>
        <v>180</v>
      </c>
      <c r="J488">
        <f>Table1[[#This Row],[xWins]]*3+Table1[[#This Row],[xDraws]]</f>
        <v>180.49558151000269</v>
      </c>
      <c r="K488">
        <v>0.98971067780789457</v>
      </c>
      <c r="L488">
        <v>1.018605015113194</v>
      </c>
      <c r="M488">
        <v>0.99509136328727121</v>
      </c>
      <c r="N488">
        <v>44</v>
      </c>
      <c r="O488">
        <v>48</v>
      </c>
      <c r="P488">
        <v>85</v>
      </c>
      <c r="Q488">
        <v>44.457436892017157</v>
      </c>
      <c r="R488">
        <v>47.123270833951217</v>
      </c>
      <c r="S488">
        <v>85.419292274031619</v>
      </c>
      <c r="T488">
        <v>-110</v>
      </c>
      <c r="U488">
        <v>-92.808943846262508</v>
      </c>
      <c r="V488">
        <v>-17.835264763684819</v>
      </c>
      <c r="W488">
        <v>0.6442086099473272</v>
      </c>
      <c r="X488">
        <v>0.90555119677458284</v>
      </c>
      <c r="Y488">
        <v>0.99771268646663525</v>
      </c>
      <c r="Z488">
        <f>Table1[[#This Row],[xGoalsF]]/Table1[[#This Row],[Matches]]</f>
        <v>1.0668659026196881</v>
      </c>
      <c r="AA488">
        <f>Table1[[#This Row],[xGoalsA]]/Table1[[#This Row],[Matches]]</f>
        <v>1.5912102181352956</v>
      </c>
      <c r="AB488">
        <v>171</v>
      </c>
      <c r="AC488">
        <v>188.83526476368479</v>
      </c>
      <c r="AD488">
        <v>281</v>
      </c>
      <c r="AE488">
        <v>281.64420860994733</v>
      </c>
      <c r="AF488">
        <f>Table1[[#This Row],[SHGoalsF]]/Table1[[#This Row],[xSHGoalsF]]</f>
        <v>0.96374894499130648</v>
      </c>
      <c r="AG488">
        <v>102</v>
      </c>
      <c r="AH488">
        <v>105.8366917339869</v>
      </c>
      <c r="AI488">
        <f>Table1[[#This Row],[SHGoalsA]]/Table1[[#This Row],[xSHGoalsA]]</f>
        <v>0.99392893493477708</v>
      </c>
      <c r="AJ488">
        <v>-157</v>
      </c>
      <c r="AK488">
        <v>-157.95897924060591</v>
      </c>
      <c r="AL488">
        <f>Table1[[#This Row],[HTGoalsF]]/Table1[[#This Row],[xHTGoalsF]]</f>
        <v>0.83133959393869239</v>
      </c>
      <c r="AM488">
        <v>69</v>
      </c>
      <c r="AN488">
        <v>82.998573029697951</v>
      </c>
      <c r="AO488">
        <f>Table1[[#This Row],[HTGoalsA]]/Table1[[#This Row],[xHTGoalsA]]</f>
        <v>1.0025449330713423</v>
      </c>
      <c r="AP488">
        <v>124</v>
      </c>
      <c r="AQ488">
        <v>123.6852293693414</v>
      </c>
      <c r="AR488">
        <v>1.0837728315196731</v>
      </c>
      <c r="AS488">
        <v>1953</v>
      </c>
      <c r="AT488">
        <v>1802.0381607661179</v>
      </c>
      <c r="AU488">
        <v>1.0664288175289469</v>
      </c>
      <c r="AV488">
        <v>2400</v>
      </c>
      <c r="AW488">
        <v>2250.5018249235882</v>
      </c>
      <c r="AX488">
        <v>0.88070553813102537</v>
      </c>
      <c r="AY488">
        <v>659</v>
      </c>
      <c r="AZ488">
        <v>748.26371751730539</v>
      </c>
      <c r="BA488">
        <v>0.85664039902528</v>
      </c>
      <c r="BB488">
        <v>835</v>
      </c>
      <c r="BC488">
        <v>974.73805922543079</v>
      </c>
      <c r="BD488">
        <v>1.0493445782843049</v>
      </c>
      <c r="BE488">
        <v>2454</v>
      </c>
      <c r="BF488">
        <v>2338.602639003795</v>
      </c>
      <c r="BG488">
        <v>0.96277097672193579</v>
      </c>
      <c r="BH488">
        <v>2174</v>
      </c>
      <c r="BI488">
        <v>2258.0655758881348</v>
      </c>
      <c r="BJ488">
        <v>1.0742904881032791</v>
      </c>
      <c r="BK488">
        <v>350</v>
      </c>
      <c r="BL488">
        <v>325.79642459456659</v>
      </c>
      <c r="BM488">
        <v>0.88532327986487058</v>
      </c>
      <c r="BN488">
        <v>255</v>
      </c>
      <c r="BO488">
        <v>288.03037918411161</v>
      </c>
      <c r="BP488">
        <v>1.195700043397486</v>
      </c>
      <c r="BQ488">
        <v>24</v>
      </c>
      <c r="BR488">
        <v>20.071923667248448</v>
      </c>
      <c r="BS488">
        <v>1.3399446961759931</v>
      </c>
      <c r="BT488">
        <v>22</v>
      </c>
      <c r="BU488">
        <v>16.418588067690258</v>
      </c>
    </row>
    <row r="489" spans="1:73" hidden="1" x14ac:dyDescent="0.45">
      <c r="A489" s="1">
        <v>50</v>
      </c>
      <c r="B489" s="21" t="s">
        <v>115</v>
      </c>
      <c r="C489" s="24" t="s">
        <v>98</v>
      </c>
      <c r="D489">
        <v>1.021239847595468</v>
      </c>
      <c r="E489">
        <v>73</v>
      </c>
      <c r="F489">
        <v>71.481738762818651</v>
      </c>
      <c r="G489">
        <v>63</v>
      </c>
      <c r="H489">
        <f>(Table1[[#This Row],[xWins]]*3+Table1[[#This Row],[xDraws]])/Table1[[#This Row],[Matches]]</f>
        <v>1.1346307740129944</v>
      </c>
      <c r="I489">
        <f>Table1[[#This Row],[Wins]]*3+Table1[[#This Row],[Draws]]</f>
        <v>73</v>
      </c>
      <c r="J489">
        <f>Table1[[#This Row],[xWins]]*3+Table1[[#This Row],[xDraws]]</f>
        <v>71.481738762818651</v>
      </c>
      <c r="K489">
        <v>0.96191840941078899</v>
      </c>
      <c r="L489">
        <v>1.2382753745563591</v>
      </c>
      <c r="M489">
        <v>0.89830270746913787</v>
      </c>
      <c r="N489">
        <v>18</v>
      </c>
      <c r="O489">
        <v>19</v>
      </c>
      <c r="P489">
        <v>26</v>
      </c>
      <c r="Q489">
        <v>18.712605792653111</v>
      </c>
      <c r="R489">
        <v>15.343921384859311</v>
      </c>
      <c r="S489">
        <v>28.943472822487578</v>
      </c>
      <c r="T489">
        <v>-34</v>
      </c>
      <c r="U489">
        <v>-23.069611580755581</v>
      </c>
      <c r="V489">
        <v>0.29850585241240418</v>
      </c>
      <c r="W489">
        <v>-11.228894271656831</v>
      </c>
      <c r="X489">
        <v>1.0041631747840289</v>
      </c>
      <c r="Y489">
        <v>1.118484364884841</v>
      </c>
      <c r="Z489">
        <f>Table1[[#This Row],[xGoalsF]]/Table1[[#This Row],[Matches]]</f>
        <v>1.1381189547236126</v>
      </c>
      <c r="AA489">
        <f>Table1[[#This Row],[xGoalsA]]/Table1[[#This Row],[Matches]]</f>
        <v>1.5043032655292568</v>
      </c>
      <c r="AB489">
        <v>72</v>
      </c>
      <c r="AC489">
        <v>71.701494147587596</v>
      </c>
      <c r="AD489">
        <v>106</v>
      </c>
      <c r="AE489">
        <v>94.771105728343173</v>
      </c>
      <c r="AF489">
        <f>Table1[[#This Row],[SHGoalsF]]/Table1[[#This Row],[xSHGoalsF]]</f>
        <v>0.8944763806802396</v>
      </c>
      <c r="AG489">
        <v>36</v>
      </c>
      <c r="AH489">
        <v>40.247010181109971</v>
      </c>
      <c r="AI489">
        <f>Table1[[#This Row],[SHGoalsA]]/Table1[[#This Row],[xSHGoalsA]]</f>
        <v>1.0734604430579657</v>
      </c>
      <c r="AJ489">
        <v>-57</v>
      </c>
      <c r="AK489">
        <v>-53.099301766187267</v>
      </c>
      <c r="AL489">
        <f>Table1[[#This Row],[HTGoalsF]]/Table1[[#This Row],[xHTGoalsF]]</f>
        <v>1.1445109078364384</v>
      </c>
      <c r="AM489">
        <v>36</v>
      </c>
      <c r="AN489">
        <v>31.454483966477621</v>
      </c>
      <c r="AO489">
        <f>Table1[[#This Row],[HTGoalsA]]/Table1[[#This Row],[xHTGoalsA]]</f>
        <v>1.175855022847083</v>
      </c>
      <c r="AP489">
        <v>49</v>
      </c>
      <c r="AQ489">
        <v>41.671803962155913</v>
      </c>
      <c r="AR489">
        <v>1.0059515396933849</v>
      </c>
      <c r="AS489">
        <v>668</v>
      </c>
      <c r="AT489">
        <v>664.04789260883013</v>
      </c>
      <c r="AU489">
        <v>0.97152645592741205</v>
      </c>
      <c r="AV489">
        <v>756</v>
      </c>
      <c r="AW489">
        <v>778.1568843416909</v>
      </c>
      <c r="AX489">
        <v>0.8943508933514257</v>
      </c>
      <c r="AY489">
        <v>248</v>
      </c>
      <c r="AZ489">
        <v>277.29608349879629</v>
      </c>
      <c r="BA489">
        <v>0.9111494564996252</v>
      </c>
      <c r="BB489">
        <v>305</v>
      </c>
      <c r="BC489">
        <v>334.74200947418927</v>
      </c>
      <c r="BD489">
        <v>1.0883104368641761</v>
      </c>
      <c r="BE489">
        <v>905</v>
      </c>
      <c r="BF489">
        <v>831.56420203746211</v>
      </c>
      <c r="BG489">
        <v>0.91586223048731097</v>
      </c>
      <c r="BH489">
        <v>743</v>
      </c>
      <c r="BI489">
        <v>811.25738704681089</v>
      </c>
      <c r="BJ489">
        <v>1.215711986960675</v>
      </c>
      <c r="BK489">
        <v>139</v>
      </c>
      <c r="BL489">
        <v>114.3362914003218</v>
      </c>
      <c r="BM489">
        <v>1.1220337588799369</v>
      </c>
      <c r="BN489">
        <v>118</v>
      </c>
      <c r="BO489">
        <v>105.1661762100569</v>
      </c>
      <c r="BP489">
        <v>0.98774730440389158</v>
      </c>
      <c r="BQ489">
        <v>7</v>
      </c>
      <c r="BR489">
        <v>7.0868328051014231</v>
      </c>
      <c r="BS489">
        <v>1.6365362695102881</v>
      </c>
      <c r="BT489">
        <v>10</v>
      </c>
      <c r="BU489">
        <v>6.1104664689114223</v>
      </c>
    </row>
    <row r="490" spans="1:73" hidden="1" x14ac:dyDescent="0.45">
      <c r="A490" s="1">
        <v>663</v>
      </c>
      <c r="B490" s="21" t="s">
        <v>558</v>
      </c>
      <c r="C490" s="24" t="s">
        <v>535</v>
      </c>
      <c r="D490">
        <v>1.024652826879378</v>
      </c>
      <c r="E490">
        <v>179</v>
      </c>
      <c r="F490">
        <v>174.69331592550401</v>
      </c>
      <c r="G490">
        <v>154</v>
      </c>
      <c r="H490">
        <f>(Table1[[#This Row],[xWins]]*3+Table1[[#This Row],[xDraws]])/Table1[[#This Row],[Matches]]</f>
        <v>1.1343721813344416</v>
      </c>
      <c r="I490">
        <f>Table1[[#This Row],[Wins]]*3+Table1[[#This Row],[Draws]]</f>
        <v>179</v>
      </c>
      <c r="J490">
        <f>Table1[[#This Row],[xWins]]*3+Table1[[#This Row],[xDraws]]</f>
        <v>174.69331592550401</v>
      </c>
      <c r="K490">
        <v>1.03504693808865</v>
      </c>
      <c r="L490">
        <v>0.99402571631714765</v>
      </c>
      <c r="M490">
        <v>0.98099492210904404</v>
      </c>
      <c r="N490">
        <v>45</v>
      </c>
      <c r="O490">
        <v>44</v>
      </c>
      <c r="P490">
        <v>65</v>
      </c>
      <c r="Q490">
        <v>43.476289184622303</v>
      </c>
      <c r="R490">
        <v>44.26444837163713</v>
      </c>
      <c r="S490">
        <v>66.259262443740582</v>
      </c>
      <c r="T490">
        <v>-55</v>
      </c>
      <c r="U490">
        <v>-48.554786276713628</v>
      </c>
      <c r="V490">
        <v>-7.6035776107782453</v>
      </c>
      <c r="W490">
        <v>1.1583638874918729</v>
      </c>
      <c r="X490">
        <v>0.95645233783394779</v>
      </c>
      <c r="Y490">
        <v>0.99480922934138427</v>
      </c>
      <c r="Z490">
        <f>Table1[[#This Row],[xGoalsF]]/Table1[[#This Row],[Matches]]</f>
        <v>1.1337894650050531</v>
      </c>
      <c r="AA490">
        <f>Table1[[#This Row],[xGoalsA]]/Table1[[#This Row],[Matches]]</f>
        <v>1.4490802849837137</v>
      </c>
      <c r="AB490">
        <v>167</v>
      </c>
      <c r="AC490">
        <v>174.60357761077819</v>
      </c>
      <c r="AD490">
        <v>222</v>
      </c>
      <c r="AE490">
        <v>223.1583638874919</v>
      </c>
      <c r="AF490">
        <f>Table1[[#This Row],[SHGoalsF]]/Table1[[#This Row],[xSHGoalsF]]</f>
        <v>0.86807756459876717</v>
      </c>
      <c r="AG490">
        <v>85</v>
      </c>
      <c r="AH490">
        <v>97.917517358356932</v>
      </c>
      <c r="AI490">
        <f>Table1[[#This Row],[SHGoalsA]]/Table1[[#This Row],[xSHGoalsA]]</f>
        <v>0.99507986554989358</v>
      </c>
      <c r="AJ490">
        <v>-125</v>
      </c>
      <c r="AK490">
        <v>-125.6180577334096</v>
      </c>
      <c r="AL490">
        <f>Table1[[#This Row],[HTGoalsF]]/Table1[[#This Row],[xHTGoalsF]]</f>
        <v>1.0692947287953929</v>
      </c>
      <c r="AM490">
        <v>82</v>
      </c>
      <c r="AN490">
        <v>76.686060252421314</v>
      </c>
      <c r="AO490">
        <f>Table1[[#This Row],[HTGoalsA]]/Table1[[#This Row],[xHTGoalsA]]</f>
        <v>0.99446068835145218</v>
      </c>
      <c r="AP490">
        <v>97</v>
      </c>
      <c r="AQ490">
        <v>97.540306154082231</v>
      </c>
      <c r="AR490">
        <v>1.0854549120178161</v>
      </c>
      <c r="AS490">
        <v>1762</v>
      </c>
      <c r="AT490">
        <v>1623.282533886658</v>
      </c>
      <c r="AU490">
        <v>1.0416475112378889</v>
      </c>
      <c r="AV490">
        <v>1933</v>
      </c>
      <c r="AW490">
        <v>1855.714125119765</v>
      </c>
      <c r="AX490">
        <v>0.94006159005910694</v>
      </c>
      <c r="AY490">
        <v>642</v>
      </c>
      <c r="AZ490">
        <v>682.93397665533155</v>
      </c>
      <c r="BA490">
        <v>0.90522115927458868</v>
      </c>
      <c r="BB490">
        <v>726</v>
      </c>
      <c r="BC490">
        <v>802.01395268067972</v>
      </c>
      <c r="BD490">
        <v>1.145247603261474</v>
      </c>
      <c r="BE490">
        <v>2328</v>
      </c>
      <c r="BF490">
        <v>2032.7481964338931</v>
      </c>
      <c r="BG490">
        <v>1.281516056158617</v>
      </c>
      <c r="BH490">
        <v>2552</v>
      </c>
      <c r="BI490">
        <v>1991.391358489645</v>
      </c>
      <c r="BJ490">
        <v>1.448564313633151</v>
      </c>
      <c r="BK490">
        <v>403</v>
      </c>
      <c r="BL490">
        <v>278.20649467004591</v>
      </c>
      <c r="BM490">
        <v>1.5750854014429709</v>
      </c>
      <c r="BN490">
        <v>404</v>
      </c>
      <c r="BO490">
        <v>256.49402859672659</v>
      </c>
      <c r="BP490">
        <v>1.7462927145025151</v>
      </c>
      <c r="BQ490">
        <v>30</v>
      </c>
      <c r="BR490">
        <v>17.179250506434379</v>
      </c>
      <c r="BS490">
        <v>1.381879629092676</v>
      </c>
      <c r="BT490">
        <v>21</v>
      </c>
      <c r="BU490">
        <v>15.19669264810592</v>
      </c>
    </row>
    <row r="491" spans="1:73" hidden="1" x14ac:dyDescent="0.45">
      <c r="A491" s="1">
        <v>660</v>
      </c>
      <c r="B491" s="21" t="s">
        <v>288</v>
      </c>
      <c r="C491" s="24" t="s">
        <v>535</v>
      </c>
      <c r="D491">
        <v>0.91550293728489518</v>
      </c>
      <c r="E491">
        <v>81</v>
      </c>
      <c r="F491">
        <v>88.475958624689397</v>
      </c>
      <c r="G491">
        <v>78</v>
      </c>
      <c r="H491">
        <f>(Table1[[#This Row],[xWins]]*3+Table1[[#This Row],[xDraws]])/Table1[[#This Row],[Matches]]</f>
        <v>1.1343071618549923</v>
      </c>
      <c r="I491">
        <f>Table1[[#This Row],[Wins]]*3+Table1[[#This Row],[Draws]]</f>
        <v>81</v>
      </c>
      <c r="J491">
        <f>Table1[[#This Row],[xWins]]*3+Table1[[#This Row],[xDraws]]</f>
        <v>88.475958624689397</v>
      </c>
      <c r="K491">
        <v>0.86675473999542663</v>
      </c>
      <c r="L491">
        <v>1.0566444714566079</v>
      </c>
      <c r="M491">
        <v>1.0489801848191189</v>
      </c>
      <c r="N491">
        <v>19</v>
      </c>
      <c r="O491">
        <v>24</v>
      </c>
      <c r="P491">
        <v>35</v>
      </c>
      <c r="Q491">
        <v>21.920849259042129</v>
      </c>
      <c r="R491">
        <v>22.713410847563011</v>
      </c>
      <c r="S491">
        <v>33.365739893394867</v>
      </c>
      <c r="T491">
        <v>-42</v>
      </c>
      <c r="U491">
        <v>-24.675526467010531</v>
      </c>
      <c r="V491">
        <v>-17.407546517300641</v>
      </c>
      <c r="W491">
        <v>8.3072984311172604E-2</v>
      </c>
      <c r="X491">
        <v>0.8030988619971019</v>
      </c>
      <c r="Y491">
        <v>0.99926538090875283</v>
      </c>
      <c r="Z491">
        <f>Table1[[#This Row],[xGoalsF]]/Table1[[#This Row],[Matches]]</f>
        <v>1.1334300835551365</v>
      </c>
      <c r="AA491">
        <f>Table1[[#This Row],[xGoalsA]]/Table1[[#This Row],[Matches]]</f>
        <v>1.4497829869783487</v>
      </c>
      <c r="AB491">
        <v>71</v>
      </c>
      <c r="AC491">
        <v>88.407546517300645</v>
      </c>
      <c r="AD491">
        <v>113</v>
      </c>
      <c r="AE491">
        <v>113.0830729843112</v>
      </c>
      <c r="AF491">
        <f>Table1[[#This Row],[SHGoalsF]]/Table1[[#This Row],[xSHGoalsF]]</f>
        <v>0.7654874607582508</v>
      </c>
      <c r="AG491">
        <v>38</v>
      </c>
      <c r="AH491">
        <v>49.641570826462967</v>
      </c>
      <c r="AI491">
        <f>Table1[[#This Row],[SHGoalsA]]/Table1[[#This Row],[xSHGoalsA]]</f>
        <v>0.99173694652613442</v>
      </c>
      <c r="AJ491">
        <v>-63</v>
      </c>
      <c r="AK491">
        <v>-63.524909725988323</v>
      </c>
      <c r="AL491">
        <f>Table1[[#This Row],[HTGoalsF]]/Table1[[#This Row],[xHTGoalsF]]</f>
        <v>0.85126194844618697</v>
      </c>
      <c r="AM491">
        <v>33</v>
      </c>
      <c r="AN491">
        <v>38.765975690837678</v>
      </c>
      <c r="AO491">
        <f>Table1[[#This Row],[HTGoalsA]]/Table1[[#This Row],[xHTGoalsA]]</f>
        <v>1.0089155189100545</v>
      </c>
      <c r="AP491">
        <v>50</v>
      </c>
      <c r="AQ491">
        <v>49.558163258322857</v>
      </c>
      <c r="AR491">
        <v>0.86589264977331493</v>
      </c>
      <c r="AS491">
        <v>712</v>
      </c>
      <c r="AT491">
        <v>822.27283045582726</v>
      </c>
      <c r="AU491">
        <v>1.034918401723762</v>
      </c>
      <c r="AV491">
        <v>977</v>
      </c>
      <c r="AW491">
        <v>944.03577941285744</v>
      </c>
      <c r="AX491">
        <v>0.765253664060915</v>
      </c>
      <c r="AY491">
        <v>264</v>
      </c>
      <c r="AZ491">
        <v>344.98364712042121</v>
      </c>
      <c r="BA491">
        <v>0.91494282702926222</v>
      </c>
      <c r="BB491">
        <v>372</v>
      </c>
      <c r="BC491">
        <v>406.58278201693849</v>
      </c>
      <c r="BD491">
        <v>1.3179021851816619</v>
      </c>
      <c r="BE491">
        <v>1358</v>
      </c>
      <c r="BF491">
        <v>1030.4254862532241</v>
      </c>
      <c r="BG491">
        <v>1.044705384678456</v>
      </c>
      <c r="BH491">
        <v>1055</v>
      </c>
      <c r="BI491">
        <v>1009.854084675473</v>
      </c>
      <c r="BJ491">
        <v>1.157893278254976</v>
      </c>
      <c r="BK491">
        <v>164</v>
      </c>
      <c r="BL491">
        <v>141.63654205434119</v>
      </c>
      <c r="BM491">
        <v>1.1748293880006151</v>
      </c>
      <c r="BN491">
        <v>153</v>
      </c>
      <c r="BO491">
        <v>130.23167581837839</v>
      </c>
      <c r="BP491">
        <v>1.0317827820906571</v>
      </c>
      <c r="BQ491">
        <v>9</v>
      </c>
      <c r="BR491">
        <v>8.7227662219403257</v>
      </c>
      <c r="BS491">
        <v>0.91791906065456008</v>
      </c>
      <c r="BT491">
        <v>7</v>
      </c>
      <c r="BU491">
        <v>7.6259447047633602</v>
      </c>
    </row>
    <row r="492" spans="1:73" hidden="1" x14ac:dyDescent="0.45">
      <c r="A492" s="1">
        <v>508</v>
      </c>
      <c r="B492" s="21" t="s">
        <v>505</v>
      </c>
      <c r="C492" s="24" t="s">
        <v>495</v>
      </c>
      <c r="D492">
        <v>0.87166633196736276</v>
      </c>
      <c r="E492">
        <v>72</v>
      </c>
      <c r="F492">
        <v>82.600414125775657</v>
      </c>
      <c r="G492">
        <v>73</v>
      </c>
      <c r="H492">
        <f>(Table1[[#This Row],[xWins]]*3+Table1[[#This Row],[xDraws]])/Table1[[#This Row],[Matches]]</f>
        <v>1.1315125222708995</v>
      </c>
      <c r="I492">
        <f>Table1[[#This Row],[Wins]]*3+Table1[[#This Row],[Draws]]</f>
        <v>72</v>
      </c>
      <c r="J492">
        <f>Table1[[#This Row],[xWins]]*3+Table1[[#This Row],[xDraws]]</f>
        <v>82.600414125775657</v>
      </c>
      <c r="K492">
        <v>0.80470221641679518</v>
      </c>
      <c r="L492">
        <v>1.0924451869142779</v>
      </c>
      <c r="M492">
        <v>1.07193477583278</v>
      </c>
      <c r="N492">
        <v>17</v>
      </c>
      <c r="O492">
        <v>21</v>
      </c>
      <c r="P492">
        <v>35</v>
      </c>
      <c r="Q492">
        <v>21.1258272354439</v>
      </c>
      <c r="R492">
        <v>19.222932419443961</v>
      </c>
      <c r="S492">
        <v>32.651240345112143</v>
      </c>
      <c r="T492">
        <v>-32</v>
      </c>
      <c r="U492">
        <v>-24.704601437758509</v>
      </c>
      <c r="V492">
        <v>-4.8369982556469751</v>
      </c>
      <c r="W492">
        <v>-2.458400306594513</v>
      </c>
      <c r="X492">
        <v>0.94160823837774399</v>
      </c>
      <c r="Y492">
        <v>1.0228599938405529</v>
      </c>
      <c r="Z492">
        <f>Table1[[#This Row],[xGoalsF]]/Table1[[#This Row],[Matches]]</f>
        <v>1.1347534007622873</v>
      </c>
      <c r="AA492">
        <f>Table1[[#This Row],[xGoalsA]]/Table1[[#This Row],[Matches]]</f>
        <v>1.4731725985398014</v>
      </c>
      <c r="AB492">
        <v>78</v>
      </c>
      <c r="AC492">
        <v>82.836998255646975</v>
      </c>
      <c r="AD492">
        <v>110</v>
      </c>
      <c r="AE492">
        <v>107.5415996934055</v>
      </c>
      <c r="AF492">
        <f>Table1[[#This Row],[SHGoalsF]]/Table1[[#This Row],[xSHGoalsF]]</f>
        <v>1.032882939153936</v>
      </c>
      <c r="AG492">
        <v>48</v>
      </c>
      <c r="AH492">
        <v>46.471868379700581</v>
      </c>
      <c r="AI492">
        <f>Table1[[#This Row],[SHGoalsA]]/Table1[[#This Row],[xSHGoalsA]]</f>
        <v>1.1100897529624032</v>
      </c>
      <c r="AJ492">
        <v>-67</v>
      </c>
      <c r="AK492">
        <v>-60.35548010528224</v>
      </c>
      <c r="AL492">
        <f>Table1[[#This Row],[HTGoalsF]]/Table1[[#This Row],[xHTGoalsF]]</f>
        <v>0.82496611733108138</v>
      </c>
      <c r="AM492">
        <v>30</v>
      </c>
      <c r="AN492">
        <v>36.365129875946387</v>
      </c>
      <c r="AO492">
        <f>Table1[[#This Row],[HTGoalsA]]/Table1[[#This Row],[xHTGoalsA]]</f>
        <v>0.91128493665800625</v>
      </c>
      <c r="AP492">
        <v>43</v>
      </c>
      <c r="AQ492">
        <v>47.186119588123248</v>
      </c>
      <c r="AR492">
        <v>1.155316593414162</v>
      </c>
      <c r="AS492">
        <v>889</v>
      </c>
      <c r="AT492">
        <v>769.48604829854435</v>
      </c>
      <c r="AU492">
        <v>0.97642074137816992</v>
      </c>
      <c r="AV492">
        <v>869</v>
      </c>
      <c r="AW492">
        <v>889.98519098790257</v>
      </c>
      <c r="AX492">
        <v>0.9085535365141858</v>
      </c>
      <c r="AY492">
        <v>294</v>
      </c>
      <c r="AZ492">
        <v>323.59127798674263</v>
      </c>
      <c r="BA492">
        <v>0.87074154644915136</v>
      </c>
      <c r="BB492">
        <v>335</v>
      </c>
      <c r="BC492">
        <v>384.72954617373699</v>
      </c>
      <c r="BD492">
        <v>1.0372753090590801</v>
      </c>
      <c r="BE492">
        <v>1002</v>
      </c>
      <c r="BF492">
        <v>965.99233708640168</v>
      </c>
      <c r="BG492">
        <v>1.0101081562655521</v>
      </c>
      <c r="BH492">
        <v>954</v>
      </c>
      <c r="BI492">
        <v>944.45331827337361</v>
      </c>
      <c r="BJ492">
        <v>1.190407844527158</v>
      </c>
      <c r="BK492">
        <v>157</v>
      </c>
      <c r="BL492">
        <v>131.88757174425541</v>
      </c>
      <c r="BM492">
        <v>1.222537713414477</v>
      </c>
      <c r="BN492">
        <v>149</v>
      </c>
      <c r="BO492">
        <v>121.8776307389746</v>
      </c>
      <c r="BP492">
        <v>1.11838722281806</v>
      </c>
      <c r="BQ492">
        <v>9</v>
      </c>
      <c r="BR492">
        <v>8.0473022369856988</v>
      </c>
      <c r="BS492">
        <v>1.5073022837745449</v>
      </c>
      <c r="BT492">
        <v>11</v>
      </c>
      <c r="BU492">
        <v>7.2978062319749828</v>
      </c>
    </row>
    <row r="493" spans="1:73" hidden="1" x14ac:dyDescent="0.45">
      <c r="A493" s="1">
        <v>113</v>
      </c>
      <c r="B493" s="21" t="s">
        <v>181</v>
      </c>
      <c r="C493" s="25" t="s">
        <v>160</v>
      </c>
      <c r="D493">
        <v>0.9527050282513656</v>
      </c>
      <c r="E493">
        <v>266</v>
      </c>
      <c r="F493">
        <v>279.20499221907897</v>
      </c>
      <c r="G493">
        <v>224</v>
      </c>
      <c r="H493">
        <f>(Table1[[#This Row],[xWins]]*3+Table1[[#This Row],[xDraws]])/Table1[[#This Row],[Matches]]</f>
        <v>1.2464508581208886</v>
      </c>
      <c r="I493">
        <f>Table1[[#This Row],[Wins]]*3+Table1[[#This Row],[Draws]]</f>
        <v>266</v>
      </c>
      <c r="J493">
        <f>Table1[[#This Row],[xWins]]*3+Table1[[#This Row],[xDraws]]</f>
        <v>279.20499221907903</v>
      </c>
      <c r="K493">
        <v>0.96071369216912439</v>
      </c>
      <c r="L493">
        <v>0.92182220556258054</v>
      </c>
      <c r="M493">
        <v>1.079892725702108</v>
      </c>
      <c r="N493">
        <v>71</v>
      </c>
      <c r="O493">
        <v>53</v>
      </c>
      <c r="P493">
        <v>100</v>
      </c>
      <c r="Q493">
        <v>73.903391383643495</v>
      </c>
      <c r="R493">
        <v>57.494818068148547</v>
      </c>
      <c r="S493">
        <v>92.601790548207958</v>
      </c>
      <c r="T493">
        <v>-44</v>
      </c>
      <c r="U493">
        <v>-50.600211338744771</v>
      </c>
      <c r="V493">
        <v>-29.585448371222469</v>
      </c>
      <c r="W493">
        <v>36.18565970996724</v>
      </c>
      <c r="X493">
        <v>0.89225412873582155</v>
      </c>
      <c r="Y493">
        <v>0.88872307671180462</v>
      </c>
      <c r="Z493">
        <f>Table1[[#This Row],[xGoalsF]]/Table1[[#This Row],[Matches]]</f>
        <v>1.2258278945143863</v>
      </c>
      <c r="AA493">
        <f>Table1[[#This Row],[xGoalsA]]/Table1[[#This Row],[Matches]]</f>
        <v>1.4517216951337821</v>
      </c>
      <c r="AB493">
        <v>245</v>
      </c>
      <c r="AC493">
        <v>274.58544837122253</v>
      </c>
      <c r="AD493">
        <v>289</v>
      </c>
      <c r="AE493">
        <v>325.18565970996718</v>
      </c>
      <c r="AF493">
        <f>Table1[[#This Row],[SHGoalsF]]/Table1[[#This Row],[xSHGoalsF]]</f>
        <v>0.91510779110782925</v>
      </c>
      <c r="AG493">
        <v>141</v>
      </c>
      <c r="AH493">
        <v>154.0802093153479</v>
      </c>
      <c r="AI493">
        <f>Table1[[#This Row],[SHGoalsA]]/Table1[[#This Row],[xSHGoalsA]]</f>
        <v>0.83904271680888076</v>
      </c>
      <c r="AJ493">
        <v>-153</v>
      </c>
      <c r="AK493">
        <v>-182.35066813034589</v>
      </c>
      <c r="AL493">
        <f>Table1[[#This Row],[HTGoalsF]]/Table1[[#This Row],[xHTGoalsF]]</f>
        <v>0.86303301677845212</v>
      </c>
      <c r="AM493">
        <v>104</v>
      </c>
      <c r="AN493">
        <v>120.5052390558746</v>
      </c>
      <c r="AO493">
        <f>Table1[[#This Row],[HTGoalsA]]/Table1[[#This Row],[xHTGoalsA]]</f>
        <v>0.95214763900615196</v>
      </c>
      <c r="AP493">
        <v>136</v>
      </c>
      <c r="AQ493">
        <v>142.83499157962129</v>
      </c>
      <c r="AR493">
        <v>1.08538656405138</v>
      </c>
      <c r="AS493">
        <v>2658</v>
      </c>
      <c r="AT493">
        <v>2448.8970916302742</v>
      </c>
      <c r="AU493">
        <v>0.92962048982197387</v>
      </c>
      <c r="AV493">
        <v>2500</v>
      </c>
      <c r="AW493">
        <v>2689.2694678865778</v>
      </c>
      <c r="AX493">
        <v>0.89275761819280552</v>
      </c>
      <c r="AY493">
        <v>924</v>
      </c>
      <c r="AZ493">
        <v>1034.9953684746349</v>
      </c>
      <c r="BA493">
        <v>0.79922285731450238</v>
      </c>
      <c r="BB493">
        <v>923</v>
      </c>
      <c r="BC493">
        <v>1154.8718752882089</v>
      </c>
      <c r="BD493">
        <v>1.126755784708509</v>
      </c>
      <c r="BE493">
        <v>3287</v>
      </c>
      <c r="BF493">
        <v>2917.2248721583828</v>
      </c>
      <c r="BG493">
        <v>1.075401313426178</v>
      </c>
      <c r="BH493">
        <v>3093</v>
      </c>
      <c r="BI493">
        <v>2876.135598296647</v>
      </c>
      <c r="BJ493">
        <v>1.5391128651763151</v>
      </c>
      <c r="BK493">
        <v>606</v>
      </c>
      <c r="BL493">
        <v>393.73330813564422</v>
      </c>
      <c r="BM493">
        <v>1.551049040536536</v>
      </c>
      <c r="BN493">
        <v>588</v>
      </c>
      <c r="BO493">
        <v>379.09826487278582</v>
      </c>
      <c r="BP493">
        <v>1.793371595534718</v>
      </c>
      <c r="BQ493">
        <v>42</v>
      </c>
      <c r="BR493">
        <v>23.41957467408038</v>
      </c>
      <c r="BS493">
        <v>1.397370451176134</v>
      </c>
      <c r="BT493">
        <v>31</v>
      </c>
      <c r="BU493">
        <v>22.184525208693248</v>
      </c>
    </row>
    <row r="494" spans="1:73" hidden="1" x14ac:dyDescent="0.45">
      <c r="A494" s="1">
        <v>22</v>
      </c>
      <c r="B494" s="21" t="s">
        <v>86</v>
      </c>
      <c r="C494" s="27" t="s">
        <v>64</v>
      </c>
      <c r="D494">
        <v>1.0686038258410251</v>
      </c>
      <c r="E494">
        <v>274</v>
      </c>
      <c r="F494">
        <v>256.40933840411202</v>
      </c>
      <c r="G494">
        <v>227</v>
      </c>
      <c r="H494">
        <f>(Table1[[#This Row],[xWins]]*3+Table1[[#This Row],[xDraws]])/Table1[[#This Row],[Matches]]</f>
        <v>1.1295565568463082</v>
      </c>
      <c r="I494">
        <f>Table1[[#This Row],[Wins]]*3+Table1[[#This Row],[Draws]]</f>
        <v>274</v>
      </c>
      <c r="J494">
        <f>Table1[[#This Row],[xWins]]*3+Table1[[#This Row],[xDraws]]</f>
        <v>256.40933840411196</v>
      </c>
      <c r="K494">
        <v>1.05207683233864</v>
      </c>
      <c r="L494">
        <v>1.1231124451536341</v>
      </c>
      <c r="M494">
        <v>0.89426286104966513</v>
      </c>
      <c r="N494">
        <v>69</v>
      </c>
      <c r="O494">
        <v>67</v>
      </c>
      <c r="P494">
        <v>91</v>
      </c>
      <c r="Q494">
        <v>65.584563673568695</v>
      </c>
      <c r="R494">
        <v>59.655647383405899</v>
      </c>
      <c r="S494">
        <v>101.7597889430254</v>
      </c>
      <c r="T494">
        <v>-75</v>
      </c>
      <c r="U494">
        <v>-82.846137087872251</v>
      </c>
      <c r="V494">
        <v>-14.103643418713199</v>
      </c>
      <c r="W494">
        <v>21.949780506585451</v>
      </c>
      <c r="X494">
        <v>0.94535666667892282</v>
      </c>
      <c r="Y494">
        <v>0.93562166113152401</v>
      </c>
      <c r="Z494">
        <f>Table1[[#This Row],[xGoalsF]]/Table1[[#This Row],[Matches]]</f>
        <v>1.1370204555890449</v>
      </c>
      <c r="AA494">
        <f>Table1[[#This Row],[xGoalsA]]/Table1[[#This Row],[Matches]]</f>
        <v>1.5019814119232842</v>
      </c>
      <c r="AB494">
        <v>244</v>
      </c>
      <c r="AC494">
        <v>258.1036434187132</v>
      </c>
      <c r="AD494">
        <v>319</v>
      </c>
      <c r="AE494">
        <v>340.94978050658551</v>
      </c>
      <c r="AF494">
        <f>Table1[[#This Row],[SHGoalsF]]/Table1[[#This Row],[xSHGoalsF]]</f>
        <v>0.82154582394360276</v>
      </c>
      <c r="AG494">
        <v>119</v>
      </c>
      <c r="AH494">
        <v>144.84888916941179</v>
      </c>
      <c r="AI494">
        <f>Table1[[#This Row],[SHGoalsA]]/Table1[[#This Row],[xSHGoalsA]]</f>
        <v>0.97853578517126083</v>
      </c>
      <c r="AJ494">
        <v>-187</v>
      </c>
      <c r="AK494">
        <v>-191.1018511880705</v>
      </c>
      <c r="AL494">
        <f>Table1[[#This Row],[HTGoalsF]]/Table1[[#This Row],[xHTGoalsF]]</f>
        <v>1.1037064256467719</v>
      </c>
      <c r="AM494">
        <v>125</v>
      </c>
      <c r="AN494">
        <v>113.2547542493014</v>
      </c>
      <c r="AO494">
        <f>Table1[[#This Row],[HTGoalsA]]/Table1[[#This Row],[xHTGoalsA]]</f>
        <v>0.88089305337961954</v>
      </c>
      <c r="AP494">
        <v>132</v>
      </c>
      <c r="AQ494">
        <v>149.8479293185149</v>
      </c>
      <c r="AR494">
        <v>1.039149170010635</v>
      </c>
      <c r="AS494">
        <v>2487</v>
      </c>
      <c r="AT494">
        <v>2393.3041297377408</v>
      </c>
      <c r="AU494">
        <v>1.1090661550597289</v>
      </c>
      <c r="AV494">
        <v>3111</v>
      </c>
      <c r="AW494">
        <v>2805.0626067770108</v>
      </c>
      <c r="AX494">
        <v>0.83778709193610323</v>
      </c>
      <c r="AY494">
        <v>838</v>
      </c>
      <c r="AZ494">
        <v>1000.25413146842</v>
      </c>
      <c r="BA494">
        <v>0.9580033617243523</v>
      </c>
      <c r="BB494">
        <v>1160</v>
      </c>
      <c r="BC494">
        <v>1210.8517008876311</v>
      </c>
      <c r="BD494">
        <v>0.8997394253574581</v>
      </c>
      <c r="BE494">
        <v>2697</v>
      </c>
      <c r="BF494">
        <v>2997.5345349888462</v>
      </c>
      <c r="BG494">
        <v>0.81893243489087164</v>
      </c>
      <c r="BH494">
        <v>2394</v>
      </c>
      <c r="BI494">
        <v>2923.3180882852889</v>
      </c>
      <c r="BJ494">
        <v>1.0149790183281819</v>
      </c>
      <c r="BK494">
        <v>416</v>
      </c>
      <c r="BL494">
        <v>409.86068922411079</v>
      </c>
      <c r="BM494">
        <v>0.89670226823512766</v>
      </c>
      <c r="BN494">
        <v>340</v>
      </c>
      <c r="BO494">
        <v>379.16710154997332</v>
      </c>
      <c r="BP494">
        <v>0.67877503460525079</v>
      </c>
      <c r="BQ494">
        <v>17</v>
      </c>
      <c r="BR494">
        <v>25.045116766686242</v>
      </c>
      <c r="BS494">
        <v>0.49838329043631258</v>
      </c>
      <c r="BT494">
        <v>11</v>
      </c>
      <c r="BU494">
        <v>22.07136597691705</v>
      </c>
    </row>
    <row r="495" spans="1:73" hidden="1" x14ac:dyDescent="0.45">
      <c r="A495" s="1">
        <v>211</v>
      </c>
      <c r="B495" s="21" t="s">
        <v>282</v>
      </c>
      <c r="C495" s="28" t="s">
        <v>258</v>
      </c>
      <c r="D495">
        <v>0.9556337798574045</v>
      </c>
      <c r="E495">
        <v>327</v>
      </c>
      <c r="F495">
        <v>342.18129046128269</v>
      </c>
      <c r="G495">
        <v>304</v>
      </c>
      <c r="H495">
        <f>(Table1[[#This Row],[xWins]]*3+Table1[[#This Row],[xDraws]])/Table1[[#This Row],[Matches]]</f>
        <v>1.1255963502015878</v>
      </c>
      <c r="I495">
        <f>Table1[[#This Row],[Wins]]*3+Table1[[#This Row],[Draws]]</f>
        <v>327</v>
      </c>
      <c r="J495">
        <f>Table1[[#This Row],[xWins]]*3+Table1[[#This Row],[xDraws]]</f>
        <v>342.18129046128269</v>
      </c>
      <c r="K495">
        <v>0.93456519442439945</v>
      </c>
      <c r="L495">
        <v>1.025871225949903</v>
      </c>
      <c r="M495">
        <v>1.026937934972922</v>
      </c>
      <c r="N495">
        <v>82</v>
      </c>
      <c r="O495">
        <v>81</v>
      </c>
      <c r="P495">
        <v>141</v>
      </c>
      <c r="Q495">
        <v>87.741337350471269</v>
      </c>
      <c r="R495">
        <v>78.957278409868877</v>
      </c>
      <c r="S495">
        <v>137.30138423965991</v>
      </c>
      <c r="T495">
        <v>-113</v>
      </c>
      <c r="U495">
        <v>-110.3554313974758</v>
      </c>
      <c r="V495">
        <v>-9.1409146469072766</v>
      </c>
      <c r="W495">
        <v>6.4963460443830741</v>
      </c>
      <c r="X495">
        <v>0.97366799976256069</v>
      </c>
      <c r="Y495">
        <v>0.98580022310439863</v>
      </c>
      <c r="Z495">
        <f>Table1[[#This Row],[xGoalsF]]/Table1[[#This Row],[Matches]]</f>
        <v>1.141910903443774</v>
      </c>
      <c r="AA495">
        <f>Table1[[#This Row],[xGoalsA]]/Table1[[#This Row],[Matches]]</f>
        <v>1.5049221909354706</v>
      </c>
      <c r="AB495">
        <v>338</v>
      </c>
      <c r="AC495">
        <v>347.14091464690728</v>
      </c>
      <c r="AD495">
        <v>451</v>
      </c>
      <c r="AE495">
        <v>457.49634604438307</v>
      </c>
      <c r="AF495">
        <f>Table1[[#This Row],[SHGoalsF]]/Table1[[#This Row],[xSHGoalsF]]</f>
        <v>0.97081999348447368</v>
      </c>
      <c r="AG495">
        <v>189</v>
      </c>
      <c r="AH495">
        <v>194.68078662208009</v>
      </c>
      <c r="AI495">
        <f>Table1[[#This Row],[SHGoalsA]]/Table1[[#This Row],[xSHGoalsA]]</f>
        <v>0.97722906688177213</v>
      </c>
      <c r="AJ495">
        <v>-251</v>
      </c>
      <c r="AK495">
        <v>-256.84868420964261</v>
      </c>
      <c r="AL495">
        <f>Table1[[#This Row],[HTGoalsF]]/Table1[[#This Row],[xHTGoalsF]]</f>
        <v>0.9773047020906106</v>
      </c>
      <c r="AM495">
        <v>149</v>
      </c>
      <c r="AN495">
        <v>152.4601280248271</v>
      </c>
      <c r="AO495">
        <f>Table1[[#This Row],[HTGoalsA]]/Table1[[#This Row],[xHTGoalsA]]</f>
        <v>0.99677214362321387</v>
      </c>
      <c r="AP495">
        <v>200</v>
      </c>
      <c r="AQ495">
        <v>200.64766183474049</v>
      </c>
      <c r="AR495">
        <v>1.0580795553771709</v>
      </c>
      <c r="AS495">
        <v>3395</v>
      </c>
      <c r="AT495">
        <v>3208.64341697803</v>
      </c>
      <c r="AU495">
        <v>1.0106359500688571</v>
      </c>
      <c r="AV495">
        <v>3792</v>
      </c>
      <c r="AW495">
        <v>3752.092926974984</v>
      </c>
      <c r="AX495">
        <v>0.97917986037182103</v>
      </c>
      <c r="AY495">
        <v>1314</v>
      </c>
      <c r="AZ495">
        <v>1341.9393649508261</v>
      </c>
      <c r="BA495">
        <v>0.95682908187720406</v>
      </c>
      <c r="BB495">
        <v>1547</v>
      </c>
      <c r="BC495">
        <v>1616.7986835903221</v>
      </c>
      <c r="BD495">
        <v>1.0936370796699459</v>
      </c>
      <c r="BE495">
        <v>4382</v>
      </c>
      <c r="BF495">
        <v>4006.8136692315379</v>
      </c>
      <c r="BG495">
        <v>1.131993723247938</v>
      </c>
      <c r="BH495">
        <v>4426</v>
      </c>
      <c r="BI495">
        <v>3909.915672766133</v>
      </c>
      <c r="BJ495">
        <v>1.381715861934157</v>
      </c>
      <c r="BK495">
        <v>759</v>
      </c>
      <c r="BL495">
        <v>549.31699122099883</v>
      </c>
      <c r="BM495">
        <v>1.3824562626183501</v>
      </c>
      <c r="BN495">
        <v>703</v>
      </c>
      <c r="BO495">
        <v>508.51518345219051</v>
      </c>
      <c r="BP495">
        <v>1.5087906872925181</v>
      </c>
      <c r="BQ495">
        <v>50</v>
      </c>
      <c r="BR495">
        <v>33.139122889022843</v>
      </c>
      <c r="BS495">
        <v>1.354076267020017</v>
      </c>
      <c r="BT495">
        <v>40</v>
      </c>
      <c r="BU495">
        <v>29.540433559204171</v>
      </c>
    </row>
    <row r="496" spans="1:73" hidden="1" x14ac:dyDescent="0.45">
      <c r="A496" s="1">
        <v>94</v>
      </c>
      <c r="B496" s="21" t="s">
        <v>162</v>
      </c>
      <c r="C496" s="25" t="s">
        <v>160</v>
      </c>
      <c r="D496">
        <v>1.052948402851229</v>
      </c>
      <c r="E496">
        <v>215</v>
      </c>
      <c r="F496">
        <v>204.18854277931541</v>
      </c>
      <c r="G496">
        <v>183</v>
      </c>
      <c r="H496">
        <f>(Table1[[#This Row],[xWins]]*3+Table1[[#This Row],[xDraws]])/Table1[[#This Row],[Matches]]</f>
        <v>1.1157843867722153</v>
      </c>
      <c r="I496">
        <f>Table1[[#This Row],[Wins]]*3+Table1[[#This Row],[Draws]]</f>
        <v>215</v>
      </c>
      <c r="J496">
        <f>Table1[[#This Row],[xWins]]*3+Table1[[#This Row],[xDraws]]</f>
        <v>204.18854277931538</v>
      </c>
      <c r="K496">
        <v>1.153349754163346</v>
      </c>
      <c r="L496">
        <v>0.70298334852462241</v>
      </c>
      <c r="M496">
        <v>1.063951802224975</v>
      </c>
      <c r="N496">
        <v>61</v>
      </c>
      <c r="O496">
        <v>32</v>
      </c>
      <c r="P496">
        <v>90</v>
      </c>
      <c r="Q496">
        <v>52.889420385969707</v>
      </c>
      <c r="R496">
        <v>45.520281621406262</v>
      </c>
      <c r="S496">
        <v>84.590297992624016</v>
      </c>
      <c r="T496">
        <v>-96</v>
      </c>
      <c r="U496">
        <v>-75.328237258843217</v>
      </c>
      <c r="V496">
        <v>24.394665734677861</v>
      </c>
      <c r="W496">
        <v>-45.066428475834641</v>
      </c>
      <c r="X496">
        <v>1.118073745876039</v>
      </c>
      <c r="Y496">
        <v>1.1598476840916829</v>
      </c>
      <c r="Z496">
        <f>Table1[[#This Row],[xGoalsF]]/Table1[[#This Row],[Matches]]</f>
        <v>1.1289908976247109</v>
      </c>
      <c r="AA496">
        <f>Table1[[#This Row],[xGoalsA]]/Table1[[#This Row],[Matches]]</f>
        <v>1.540620609421669</v>
      </c>
      <c r="AB496">
        <v>231</v>
      </c>
      <c r="AC496">
        <v>206.60533426532211</v>
      </c>
      <c r="AD496">
        <v>327</v>
      </c>
      <c r="AE496">
        <v>281.93357152416542</v>
      </c>
      <c r="AF496">
        <f>Table1[[#This Row],[SHGoalsF]]/Table1[[#This Row],[xSHGoalsF]]</f>
        <v>1.0271008483623156</v>
      </c>
      <c r="AG496">
        <v>119</v>
      </c>
      <c r="AH496">
        <v>115.8600931833931</v>
      </c>
      <c r="AI496">
        <f>Table1[[#This Row],[SHGoalsA]]/Table1[[#This Row],[xSHGoalsA]]</f>
        <v>1.0942728620007014</v>
      </c>
      <c r="AJ496">
        <v>-173</v>
      </c>
      <c r="AK496">
        <v>-158.0958515992962</v>
      </c>
      <c r="AL496">
        <f>Table1[[#This Row],[HTGoalsF]]/Table1[[#This Row],[xHTGoalsF]]</f>
        <v>1.2342245021849816</v>
      </c>
      <c r="AM496">
        <v>112</v>
      </c>
      <c r="AN496">
        <v>90.745241081929038</v>
      </c>
      <c r="AO496">
        <f>Table1[[#This Row],[HTGoalsA]]/Table1[[#This Row],[xHTGoalsA]]</f>
        <v>1.2435629474882925</v>
      </c>
      <c r="AP496">
        <v>154</v>
      </c>
      <c r="AQ496">
        <v>123.83771992486921</v>
      </c>
      <c r="AR496">
        <v>1.2723951301045739</v>
      </c>
      <c r="AS496">
        <v>2442</v>
      </c>
      <c r="AT496">
        <v>1919.2151417612711</v>
      </c>
      <c r="AU496">
        <v>0.98992610319792429</v>
      </c>
      <c r="AV496">
        <v>2258</v>
      </c>
      <c r="AW496">
        <v>2280.9783404090508</v>
      </c>
      <c r="AX496">
        <v>1.0267894463423459</v>
      </c>
      <c r="AY496">
        <v>824</v>
      </c>
      <c r="AZ496">
        <v>802.50143097523312</v>
      </c>
      <c r="BA496">
        <v>0.89187051990431188</v>
      </c>
      <c r="BB496">
        <v>877</v>
      </c>
      <c r="BC496">
        <v>983.32659329752562</v>
      </c>
      <c r="BD496">
        <v>1.1201736522132451</v>
      </c>
      <c r="BE496">
        <v>2694</v>
      </c>
      <c r="BF496">
        <v>2404.9842581792382</v>
      </c>
      <c r="BG496">
        <v>1.1112781508659311</v>
      </c>
      <c r="BH496">
        <v>2601</v>
      </c>
      <c r="BI496">
        <v>2340.5481318725169</v>
      </c>
      <c r="BJ496">
        <v>1.629712797206317</v>
      </c>
      <c r="BK496">
        <v>539</v>
      </c>
      <c r="BL496">
        <v>330.73312115113998</v>
      </c>
      <c r="BM496">
        <v>1.3313093621404759</v>
      </c>
      <c r="BN496">
        <v>402</v>
      </c>
      <c r="BO496">
        <v>301.9583662760889</v>
      </c>
      <c r="BP496">
        <v>1.7001643173652601</v>
      </c>
      <c r="BQ496">
        <v>34</v>
      </c>
      <c r="BR496">
        <v>19.998067041360859</v>
      </c>
      <c r="BS496">
        <v>1.7018210799665361</v>
      </c>
      <c r="BT496">
        <v>30</v>
      </c>
      <c r="BU496">
        <v>17.628175107920221</v>
      </c>
    </row>
    <row r="497" spans="1:73" hidden="1" x14ac:dyDescent="0.45">
      <c r="A497" s="1">
        <v>187</v>
      </c>
      <c r="B497" s="21" t="s">
        <v>257</v>
      </c>
      <c r="C497" s="28" t="s">
        <v>258</v>
      </c>
      <c r="D497">
        <v>0.97993466372849336</v>
      </c>
      <c r="E497">
        <v>243</v>
      </c>
      <c r="F497">
        <v>247.97571613134309</v>
      </c>
      <c r="G497">
        <v>224</v>
      </c>
      <c r="H497">
        <f>(Table1[[#This Row],[xWins]]*3+Table1[[#This Row],[xDraws]])/Table1[[#This Row],[Matches]]</f>
        <v>1.1070344470149245</v>
      </c>
      <c r="I497">
        <f>Table1[[#This Row],[Wins]]*3+Table1[[#This Row],[Draws]]</f>
        <v>243</v>
      </c>
      <c r="J497">
        <f>Table1[[#This Row],[xWins]]*3+Table1[[#This Row],[xDraws]]</f>
        <v>247.97571613134306</v>
      </c>
      <c r="K497">
        <v>0.95791495800303639</v>
      </c>
      <c r="L497">
        <v>1.0538186420344839</v>
      </c>
      <c r="M497">
        <v>0.99628345007283303</v>
      </c>
      <c r="N497">
        <v>61</v>
      </c>
      <c r="O497">
        <v>60</v>
      </c>
      <c r="P497">
        <v>103</v>
      </c>
      <c r="Q497">
        <v>63.679974396857297</v>
      </c>
      <c r="R497">
        <v>56.935792940771151</v>
      </c>
      <c r="S497">
        <v>103.3842326623715</v>
      </c>
      <c r="T497">
        <v>-90</v>
      </c>
      <c r="U497">
        <v>-91.499954895815449</v>
      </c>
      <c r="V497">
        <v>12.47241584407266</v>
      </c>
      <c r="W497">
        <v>-10.97246094825721</v>
      </c>
      <c r="X497">
        <v>1.0491954983344209</v>
      </c>
      <c r="Y497">
        <v>1.0318016961150791</v>
      </c>
      <c r="Z497">
        <f>Table1[[#This Row],[xGoalsF]]/Table1[[#This Row],[Matches]]</f>
        <v>1.1318195721246753</v>
      </c>
      <c r="AA497">
        <f>Table1[[#This Row],[xGoalsA]]/Table1[[#This Row],[Matches]]</f>
        <v>1.5403015136238518</v>
      </c>
      <c r="AB497">
        <v>266</v>
      </c>
      <c r="AC497">
        <v>253.52758415592729</v>
      </c>
      <c r="AD497">
        <v>356</v>
      </c>
      <c r="AE497">
        <v>345.02753905174279</v>
      </c>
      <c r="AF497">
        <f>Table1[[#This Row],[SHGoalsF]]/Table1[[#This Row],[xSHGoalsF]]</f>
        <v>0.99078098960544636</v>
      </c>
      <c r="AG497">
        <v>141</v>
      </c>
      <c r="AH497">
        <v>142.31197558216141</v>
      </c>
      <c r="AI497">
        <f>Table1[[#This Row],[SHGoalsA]]/Table1[[#This Row],[xSHGoalsA]]</f>
        <v>1.0407675321081578</v>
      </c>
      <c r="AJ497">
        <v>-201</v>
      </c>
      <c r="AK497">
        <v>-193.12670101541161</v>
      </c>
      <c r="AL497">
        <f>Table1[[#This Row],[HTGoalsF]]/Table1[[#This Row],[xHTGoalsF]]</f>
        <v>1.1239429573151265</v>
      </c>
      <c r="AM497">
        <v>125</v>
      </c>
      <c r="AN497">
        <v>111.21560857376591</v>
      </c>
      <c r="AO497">
        <f>Table1[[#This Row],[HTGoalsA]]/Table1[[#This Row],[xHTGoalsA]]</f>
        <v>1.0204025336774478</v>
      </c>
      <c r="AP497">
        <v>155</v>
      </c>
      <c r="AQ497">
        <v>151.90083803633121</v>
      </c>
      <c r="AR497">
        <v>1.0294517725098109</v>
      </c>
      <c r="AS497">
        <v>2417</v>
      </c>
      <c r="AT497">
        <v>2347.8516085385299</v>
      </c>
      <c r="AU497">
        <v>1.025391767847027</v>
      </c>
      <c r="AV497">
        <v>2875</v>
      </c>
      <c r="AW497">
        <v>2803.8063988328272</v>
      </c>
      <c r="AX497">
        <v>0.92294654338141568</v>
      </c>
      <c r="AY497">
        <v>904</v>
      </c>
      <c r="AZ497">
        <v>979.47167848746597</v>
      </c>
      <c r="BA497">
        <v>1.0127367701144341</v>
      </c>
      <c r="BB497">
        <v>1226</v>
      </c>
      <c r="BC497">
        <v>1210.5811067385939</v>
      </c>
      <c r="BD497">
        <v>1.160609437005264</v>
      </c>
      <c r="BE497">
        <v>3422</v>
      </c>
      <c r="BF497">
        <v>2948.4509524839241</v>
      </c>
      <c r="BG497">
        <v>1.016770186481571</v>
      </c>
      <c r="BH497">
        <v>2914</v>
      </c>
      <c r="BI497">
        <v>2865.937690485986</v>
      </c>
      <c r="BJ497">
        <v>1.369631579249672</v>
      </c>
      <c r="BK497">
        <v>556</v>
      </c>
      <c r="BL497">
        <v>405.94858385537123</v>
      </c>
      <c r="BM497">
        <v>1.2368592253517861</v>
      </c>
      <c r="BN497">
        <v>460</v>
      </c>
      <c r="BO497">
        <v>371.90974572645268</v>
      </c>
      <c r="BP497">
        <v>0.97352312092122617</v>
      </c>
      <c r="BQ497">
        <v>24</v>
      </c>
      <c r="BR497">
        <v>24.65272727913155</v>
      </c>
      <c r="BS497">
        <v>1.118619694249908</v>
      </c>
      <c r="BT497">
        <v>24</v>
      </c>
      <c r="BU497">
        <v>21.45501292652748</v>
      </c>
    </row>
    <row r="498" spans="1:73" hidden="1" x14ac:dyDescent="0.45">
      <c r="A498" s="1">
        <v>85</v>
      </c>
      <c r="B498" s="21" t="s">
        <v>152</v>
      </c>
      <c r="C498" t="s">
        <v>140</v>
      </c>
      <c r="D498">
        <v>0.9961257117736444</v>
      </c>
      <c r="E498">
        <v>111</v>
      </c>
      <c r="F498">
        <v>111.4317185953967</v>
      </c>
      <c r="G498">
        <v>99</v>
      </c>
      <c r="H498">
        <f>(Table1[[#This Row],[xWins]]*3+Table1[[#This Row],[xDraws]])/Table1[[#This Row],[Matches]]</f>
        <v>1.1255729151050176</v>
      </c>
      <c r="I498">
        <f>Table1[[#This Row],[Wins]]*3+Table1[[#This Row],[Draws]]</f>
        <v>111</v>
      </c>
      <c r="J498">
        <f>Table1[[#This Row],[xWins]]*3+Table1[[#This Row],[xDraws]]</f>
        <v>111.43171859539673</v>
      </c>
      <c r="K498">
        <v>0.99789358427507435</v>
      </c>
      <c r="L498">
        <v>0.9897693483301756</v>
      </c>
      <c r="M498">
        <v>1.006769178797204</v>
      </c>
      <c r="N498">
        <v>29</v>
      </c>
      <c r="O498">
        <v>24</v>
      </c>
      <c r="P498">
        <v>46</v>
      </c>
      <c r="Q498">
        <v>29.061215000261999</v>
      </c>
      <c r="R498">
        <v>24.24807359461073</v>
      </c>
      <c r="S498">
        <v>45.690711405127267</v>
      </c>
      <c r="T498">
        <v>-49</v>
      </c>
      <c r="U498">
        <v>-35.153988384117739</v>
      </c>
      <c r="V498">
        <v>19.50001915149387</v>
      </c>
      <c r="W498">
        <v>-33.346030767376128</v>
      </c>
      <c r="X498">
        <v>1.1748880941781361</v>
      </c>
      <c r="Y498">
        <v>1.2273789856616999</v>
      </c>
      <c r="Z498">
        <f>Table1[[#This Row],[xGoalsF]]/Table1[[#This Row],[Matches]]</f>
        <v>1.1262624328131929</v>
      </c>
      <c r="AA498">
        <f>Table1[[#This Row],[xGoalsA]]/Table1[[#This Row],[Matches]]</f>
        <v>1.4813532245719585</v>
      </c>
      <c r="AB498">
        <v>131</v>
      </c>
      <c r="AC498">
        <v>111.4999808485061</v>
      </c>
      <c r="AD498">
        <v>180</v>
      </c>
      <c r="AE498">
        <v>146.65396923262389</v>
      </c>
      <c r="AF498">
        <f>Table1[[#This Row],[SHGoalsF]]/Table1[[#This Row],[xSHGoalsF]]</f>
        <v>1.2464160415722605</v>
      </c>
      <c r="AG498">
        <v>78</v>
      </c>
      <c r="AH498">
        <v>62.579425647963298</v>
      </c>
      <c r="AI498">
        <f>Table1[[#This Row],[SHGoalsA]]/Table1[[#This Row],[xSHGoalsA]]</f>
        <v>1.234686128506949</v>
      </c>
      <c r="AJ498">
        <v>-102</v>
      </c>
      <c r="AK498">
        <v>-82.612088728447986</v>
      </c>
      <c r="AL498">
        <f>Table1[[#This Row],[HTGoalsF]]/Table1[[#This Row],[xHTGoalsF]]</f>
        <v>1.0833891762416448</v>
      </c>
      <c r="AM498">
        <v>53</v>
      </c>
      <c r="AN498">
        <v>48.920555200542822</v>
      </c>
      <c r="AO498">
        <f>Table1[[#This Row],[HTGoalsA]]/Table1[[#This Row],[xHTGoalsA]]</f>
        <v>1.217952992415861</v>
      </c>
      <c r="AP498">
        <v>78</v>
      </c>
      <c r="AQ498">
        <v>64.041880504175879</v>
      </c>
      <c r="AR498">
        <v>0.89674348473794285</v>
      </c>
      <c r="AS498">
        <v>930</v>
      </c>
      <c r="AT498">
        <v>1037.085873304979</v>
      </c>
      <c r="AU498">
        <v>0.97936259578893203</v>
      </c>
      <c r="AV498">
        <v>1185</v>
      </c>
      <c r="AW498">
        <v>1209.9706534589629</v>
      </c>
      <c r="AX498">
        <v>0.90255450293781792</v>
      </c>
      <c r="AY498">
        <v>392</v>
      </c>
      <c r="AZ498">
        <v>434.32280125359603</v>
      </c>
      <c r="BA498">
        <v>1.002617995731008</v>
      </c>
      <c r="BB498">
        <v>524</v>
      </c>
      <c r="BC498">
        <v>522.6317523035799</v>
      </c>
      <c r="BD498">
        <v>0.82902045046578476</v>
      </c>
      <c r="BE498">
        <v>1086</v>
      </c>
      <c r="BF498">
        <v>1309.979747049462</v>
      </c>
      <c r="BG498">
        <v>0.77831012670532629</v>
      </c>
      <c r="BH498">
        <v>994</v>
      </c>
      <c r="BI498">
        <v>1277.1258729572401</v>
      </c>
      <c r="BJ498">
        <v>0.92512686191430538</v>
      </c>
      <c r="BK498">
        <v>167</v>
      </c>
      <c r="BL498">
        <v>180.5157831591201</v>
      </c>
      <c r="BM498">
        <v>0.79343459494148827</v>
      </c>
      <c r="BN498">
        <v>131</v>
      </c>
      <c r="BO498">
        <v>165.1049763083</v>
      </c>
      <c r="BP498">
        <v>0.89124651139256206</v>
      </c>
      <c r="BQ498">
        <v>10</v>
      </c>
      <c r="BR498">
        <v>11.220240272666111</v>
      </c>
      <c r="BS498">
        <v>0.83099050882990444</v>
      </c>
      <c r="BT498">
        <v>8</v>
      </c>
      <c r="BU498">
        <v>9.6270654297418954</v>
      </c>
    </row>
    <row r="499" spans="1:73" hidden="1" x14ac:dyDescent="0.45">
      <c r="A499" s="1">
        <v>177</v>
      </c>
      <c r="B499" s="21" t="s">
        <v>247</v>
      </c>
      <c r="C499" s="24" t="s">
        <v>234</v>
      </c>
      <c r="D499">
        <v>0.80813655950984298</v>
      </c>
      <c r="E499">
        <v>30</v>
      </c>
      <c r="F499">
        <v>37.122438834094851</v>
      </c>
      <c r="G499">
        <v>33</v>
      </c>
      <c r="H499">
        <f>(Table1[[#This Row],[xWins]]*3+Table1[[#This Row],[xDraws]])/Table1[[#This Row],[Matches]]</f>
        <v>1.1249223889119653</v>
      </c>
      <c r="I499">
        <f>Table1[[#This Row],[Wins]]*3+Table1[[#This Row],[Draws]]</f>
        <v>30</v>
      </c>
      <c r="J499">
        <f>Table1[[#This Row],[xWins]]*3+Table1[[#This Row],[xDraws]]</f>
        <v>37.122438834094851</v>
      </c>
      <c r="K499">
        <v>0.84784766187082272</v>
      </c>
      <c r="L499">
        <v>0.6806219220122689</v>
      </c>
      <c r="M499">
        <v>1.288233777329951</v>
      </c>
      <c r="N499">
        <v>8</v>
      </c>
      <c r="O499">
        <v>6</v>
      </c>
      <c r="P499">
        <v>19</v>
      </c>
      <c r="Q499">
        <v>9.4356573235663088</v>
      </c>
      <c r="R499">
        <v>8.8154668633959226</v>
      </c>
      <c r="S499">
        <v>14.74887581303777</v>
      </c>
      <c r="T499">
        <v>-30</v>
      </c>
      <c r="U499">
        <v>-12.89413279151168</v>
      </c>
      <c r="V499">
        <v>-9.108359497794396</v>
      </c>
      <c r="W499">
        <v>-7.9975077106939239</v>
      </c>
      <c r="X499">
        <v>0.75454696405170463</v>
      </c>
      <c r="Y499">
        <v>1.1599421817700939</v>
      </c>
      <c r="Z499">
        <f>Table1[[#This Row],[xGoalsF]]/Table1[[#This Row],[Matches]]</f>
        <v>1.1244957423574062</v>
      </c>
      <c r="AA499">
        <f>Table1[[#This Row],[xGoalsA]]/Table1[[#This Row],[Matches]]</f>
        <v>1.5152270390698812</v>
      </c>
      <c r="AB499">
        <v>28</v>
      </c>
      <c r="AC499">
        <v>37.108359497794403</v>
      </c>
      <c r="AD499">
        <v>58</v>
      </c>
      <c r="AE499">
        <v>50.002492289306083</v>
      </c>
      <c r="AF499">
        <f>Table1[[#This Row],[SHGoalsF]]/Table1[[#This Row],[xSHGoalsF]]</f>
        <v>0.67341353194061349</v>
      </c>
      <c r="AG499">
        <v>14</v>
      </c>
      <c r="AH499">
        <v>20.78960302394788</v>
      </c>
      <c r="AI499">
        <f>Table1[[#This Row],[SHGoalsA]]/Table1[[#This Row],[xSHGoalsA]]</f>
        <v>1.1726618142260965</v>
      </c>
      <c r="AJ499">
        <v>-33</v>
      </c>
      <c r="AK499">
        <v>-28.141105645005162</v>
      </c>
      <c r="AL499">
        <f>Table1[[#This Row],[HTGoalsF]]/Table1[[#This Row],[xHTGoalsF]]</f>
        <v>0.85790850684225195</v>
      </c>
      <c r="AM499">
        <v>14</v>
      </c>
      <c r="AN499">
        <v>16.31875647384652</v>
      </c>
      <c r="AO499">
        <f>Table1[[#This Row],[HTGoalsA]]/Table1[[#This Row],[xHTGoalsA]]</f>
        <v>1.1435688141272273</v>
      </c>
      <c r="AP499">
        <v>25</v>
      </c>
      <c r="AQ499">
        <v>21.861386644300911</v>
      </c>
      <c r="AR499">
        <v>0.9896798149403464</v>
      </c>
      <c r="AS499">
        <v>342</v>
      </c>
      <c r="AT499">
        <v>345.56630825153718</v>
      </c>
      <c r="AU499">
        <v>0.68686598139110966</v>
      </c>
      <c r="AV499">
        <v>280</v>
      </c>
      <c r="AW499">
        <v>407.64866449334988</v>
      </c>
      <c r="AX499">
        <v>0.94578722406274485</v>
      </c>
      <c r="AY499">
        <v>137</v>
      </c>
      <c r="AZ499">
        <v>144.8528765397144</v>
      </c>
      <c r="BA499">
        <v>0.8239992943283726</v>
      </c>
      <c r="BB499">
        <v>145</v>
      </c>
      <c r="BC499">
        <v>175.9710244875719</v>
      </c>
      <c r="BD499">
        <v>1.149863893612864</v>
      </c>
      <c r="BE499">
        <v>502</v>
      </c>
      <c r="BF499">
        <v>436.57340906906802</v>
      </c>
      <c r="BG499">
        <v>1.314681857166385</v>
      </c>
      <c r="BH499">
        <v>560</v>
      </c>
      <c r="BI499">
        <v>425.95856704602488</v>
      </c>
      <c r="BJ499">
        <v>1.2260702527908021</v>
      </c>
      <c r="BK499">
        <v>73</v>
      </c>
      <c r="BL499">
        <v>59.539818239481917</v>
      </c>
      <c r="BM499">
        <v>1.512014862462898</v>
      </c>
      <c r="BN499">
        <v>83</v>
      </c>
      <c r="BO499">
        <v>54.893640307743112</v>
      </c>
      <c r="BP499">
        <v>1.861305030862112</v>
      </c>
      <c r="BQ499">
        <v>7</v>
      </c>
      <c r="BR499">
        <v>3.760802170484526</v>
      </c>
      <c r="BS499">
        <v>0.92912892959872451</v>
      </c>
      <c r="BT499">
        <v>3</v>
      </c>
      <c r="BU499">
        <v>3.2288306869270018</v>
      </c>
    </row>
    <row r="500" spans="1:73" hidden="1" x14ac:dyDescent="0.45">
      <c r="A500" s="1">
        <v>307</v>
      </c>
      <c r="B500" s="21" t="s">
        <v>366</v>
      </c>
      <c r="C500" s="24" t="s">
        <v>357</v>
      </c>
      <c r="D500">
        <v>0.95481165245764232</v>
      </c>
      <c r="E500">
        <v>44</v>
      </c>
      <c r="F500">
        <v>46.082386915519912</v>
      </c>
      <c r="G500">
        <v>41</v>
      </c>
      <c r="H500">
        <f>(Table1[[#This Row],[xWins]]*3+Table1[[#This Row],[xDraws]])/Table1[[#This Row],[Matches]]</f>
        <v>1.1239606564760953</v>
      </c>
      <c r="I500">
        <f>Table1[[#This Row],[Wins]]*3+Table1[[#This Row],[Draws]]</f>
        <v>44</v>
      </c>
      <c r="J500">
        <f>Table1[[#This Row],[xWins]]*3+Table1[[#This Row],[xDraws]]</f>
        <v>46.082386915519912</v>
      </c>
      <c r="K500">
        <v>0.98378067141013492</v>
      </c>
      <c r="L500">
        <v>0.87731018459027321</v>
      </c>
      <c r="M500">
        <v>1.09951659955006</v>
      </c>
      <c r="N500">
        <v>11</v>
      </c>
      <c r="O500">
        <v>11</v>
      </c>
      <c r="P500">
        <v>19</v>
      </c>
      <c r="Q500">
        <v>11.181354055505871</v>
      </c>
      <c r="R500">
        <v>12.5383247490023</v>
      </c>
      <c r="S500">
        <v>17.28032119549183</v>
      </c>
      <c r="T500">
        <v>-23</v>
      </c>
      <c r="U500">
        <v>-13.065273600039911</v>
      </c>
      <c r="V500">
        <v>-18.285603372732702</v>
      </c>
      <c r="W500">
        <v>8.3508769727726104</v>
      </c>
      <c r="X500">
        <v>0.60493972120270711</v>
      </c>
      <c r="Y500">
        <v>0.85929648560031224</v>
      </c>
      <c r="Z500">
        <f>Table1[[#This Row],[xGoalsF]]/Table1[[#This Row],[Matches]]</f>
        <v>1.1289171554325048</v>
      </c>
      <c r="AA500">
        <f>Table1[[#This Row],[xGoalsA]]/Table1[[#This Row],[Matches]]</f>
        <v>1.4475823651895758</v>
      </c>
      <c r="AB500">
        <v>28</v>
      </c>
      <c r="AC500">
        <v>46.285603372732702</v>
      </c>
      <c r="AD500">
        <v>51</v>
      </c>
      <c r="AE500">
        <v>59.35087697277261</v>
      </c>
      <c r="AF500">
        <f>Table1[[#This Row],[SHGoalsF]]/Table1[[#This Row],[xSHGoalsF]]</f>
        <v>0.77069609302761244</v>
      </c>
      <c r="AG500">
        <v>20</v>
      </c>
      <c r="AH500">
        <v>25.950566223103252</v>
      </c>
      <c r="AI500">
        <f>Table1[[#This Row],[SHGoalsA]]/Table1[[#This Row],[xSHGoalsA]]</f>
        <v>0.81265512651601801</v>
      </c>
      <c r="AJ500">
        <v>-27</v>
      </c>
      <c r="AK500">
        <v>-33.224425859162793</v>
      </c>
      <c r="AL500">
        <f>Table1[[#This Row],[HTGoalsF]]/Table1[[#This Row],[xHTGoalsF]]</f>
        <v>0.3934096574859603</v>
      </c>
      <c r="AM500">
        <v>8</v>
      </c>
      <c r="AN500">
        <v>20.33503714962945</v>
      </c>
      <c r="AO500">
        <f>Table1[[#This Row],[HTGoalsA]]/Table1[[#This Row],[xHTGoalsA]]</f>
        <v>0.91860926291278422</v>
      </c>
      <c r="AP500">
        <v>24</v>
      </c>
      <c r="AQ500">
        <v>26.126451113609811</v>
      </c>
      <c r="AR500">
        <v>0.81606473247198563</v>
      </c>
      <c r="AS500">
        <v>353</v>
      </c>
      <c r="AT500">
        <v>432.56372436376301</v>
      </c>
      <c r="AU500">
        <v>0.88420203612269843</v>
      </c>
      <c r="AV500">
        <v>438</v>
      </c>
      <c r="AW500">
        <v>495.36189932412668</v>
      </c>
      <c r="AX500">
        <v>0.52487517811090967</v>
      </c>
      <c r="AY500">
        <v>95</v>
      </c>
      <c r="AZ500">
        <v>180.99541369419811</v>
      </c>
      <c r="BA500">
        <v>0.71114466516839658</v>
      </c>
      <c r="BB500">
        <v>152</v>
      </c>
      <c r="BC500">
        <v>213.73991459811759</v>
      </c>
      <c r="BD500">
        <v>1.214980976395216</v>
      </c>
      <c r="BE500">
        <v>659</v>
      </c>
      <c r="BF500">
        <v>542.39532371545249</v>
      </c>
      <c r="BG500">
        <v>1.1270856191361041</v>
      </c>
      <c r="BH500">
        <v>598</v>
      </c>
      <c r="BI500">
        <v>530.57193690250347</v>
      </c>
      <c r="BJ500">
        <v>1.232921770405756</v>
      </c>
      <c r="BK500">
        <v>92</v>
      </c>
      <c r="BL500">
        <v>74.619495095558847</v>
      </c>
      <c r="BM500">
        <v>1.078355486775999</v>
      </c>
      <c r="BN500">
        <v>74</v>
      </c>
      <c r="BO500">
        <v>68.623010600373192</v>
      </c>
      <c r="BP500">
        <v>0.87342591103372746</v>
      </c>
      <c r="BQ500">
        <v>4</v>
      </c>
      <c r="BR500">
        <v>4.5796672041316846</v>
      </c>
      <c r="BS500">
        <v>1.239811628514184</v>
      </c>
      <c r="BT500">
        <v>5</v>
      </c>
      <c r="BU500">
        <v>4.0328707079414174</v>
      </c>
    </row>
    <row r="501" spans="1:73" hidden="1" x14ac:dyDescent="0.45">
      <c r="A501" s="1">
        <v>135</v>
      </c>
      <c r="B501" s="21" t="s">
        <v>204</v>
      </c>
      <c r="C501" t="s">
        <v>193</v>
      </c>
      <c r="D501">
        <v>0.96748188086646225</v>
      </c>
      <c r="E501">
        <v>100</v>
      </c>
      <c r="F501">
        <v>103.3611088514045</v>
      </c>
      <c r="G501">
        <v>92</v>
      </c>
      <c r="H501">
        <f>(Table1[[#This Row],[xWins]]*3+Table1[[#This Row],[xDraws]])/Table1[[#This Row],[Matches]]</f>
        <v>1.1234903136022232</v>
      </c>
      <c r="I501">
        <f>Table1[[#This Row],[Wins]]*3+Table1[[#This Row],[Draws]]</f>
        <v>100</v>
      </c>
      <c r="J501">
        <f>Table1[[#This Row],[xWins]]*3+Table1[[#This Row],[xDraws]]</f>
        <v>103.36110885140454</v>
      </c>
      <c r="K501">
        <v>0.97554306353145315</v>
      </c>
      <c r="L501">
        <v>0.93994426476496762</v>
      </c>
      <c r="M501">
        <v>1.0490543793242351</v>
      </c>
      <c r="N501">
        <v>26</v>
      </c>
      <c r="O501">
        <v>22</v>
      </c>
      <c r="P501">
        <v>44</v>
      </c>
      <c r="Q501">
        <v>26.651821915354859</v>
      </c>
      <c r="R501">
        <v>23.405643105339959</v>
      </c>
      <c r="S501">
        <v>41.942534979305179</v>
      </c>
      <c r="T501">
        <v>-44</v>
      </c>
      <c r="U501">
        <v>-32.201630638841863</v>
      </c>
      <c r="V501">
        <v>-1.6901907210182969</v>
      </c>
      <c r="W501">
        <v>-10.10817864013984</v>
      </c>
      <c r="X501">
        <v>0.98369960833068759</v>
      </c>
      <c r="Y501">
        <v>1.074384010303107</v>
      </c>
      <c r="Z501">
        <f>Table1[[#This Row],[xGoalsF]]/Table1[[#This Row],[Matches]]</f>
        <v>1.127067290445851</v>
      </c>
      <c r="AA501">
        <f>Table1[[#This Row],[xGoalsA]]/Table1[[#This Row],[Matches]]</f>
        <v>1.477085014781089</v>
      </c>
      <c r="AB501">
        <v>102</v>
      </c>
      <c r="AC501">
        <v>103.6901907210183</v>
      </c>
      <c r="AD501">
        <v>146</v>
      </c>
      <c r="AE501">
        <v>135.89182135986019</v>
      </c>
      <c r="AF501">
        <f>Table1[[#This Row],[SHGoalsF]]/Table1[[#This Row],[xSHGoalsF]]</f>
        <v>1.1028493418828862</v>
      </c>
      <c r="AG501">
        <v>64</v>
      </c>
      <c r="AH501">
        <v>58.031498564194898</v>
      </c>
      <c r="AI501">
        <f>Table1[[#This Row],[SHGoalsA]]/Table1[[#This Row],[xSHGoalsA]]</f>
        <v>0.9711649985325761</v>
      </c>
      <c r="AJ501">
        <v>-74</v>
      </c>
      <c r="AK501">
        <v>-76.19714478159068</v>
      </c>
      <c r="AL501">
        <f>Table1[[#This Row],[HTGoalsF]]/Table1[[#This Row],[xHTGoalsF]]</f>
        <v>0.83226212151416479</v>
      </c>
      <c r="AM501">
        <v>38</v>
      </c>
      <c r="AN501">
        <v>45.658692156823399</v>
      </c>
      <c r="AO501">
        <f>Table1[[#This Row],[HTGoalsA]]/Table1[[#This Row],[xHTGoalsA]]</f>
        <v>1.2061377015016779</v>
      </c>
      <c r="AP501">
        <v>72</v>
      </c>
      <c r="AQ501">
        <v>59.694676578269487</v>
      </c>
      <c r="AR501">
        <v>0.97719436525936321</v>
      </c>
      <c r="AS501">
        <v>945</v>
      </c>
      <c r="AT501">
        <v>967.05428684004096</v>
      </c>
      <c r="AU501">
        <v>0.93301052625798409</v>
      </c>
      <c r="AV501">
        <v>1048</v>
      </c>
      <c r="AW501">
        <v>1123.2456338978329</v>
      </c>
      <c r="AX501">
        <v>0.86578191170956997</v>
      </c>
      <c r="AY501">
        <v>351</v>
      </c>
      <c r="AZ501">
        <v>405.41387531060411</v>
      </c>
      <c r="BA501">
        <v>0.85729934708427269</v>
      </c>
      <c r="BB501">
        <v>415</v>
      </c>
      <c r="BC501">
        <v>484.07828771996651</v>
      </c>
      <c r="BD501">
        <v>0.75329347305153671</v>
      </c>
      <c r="BE501">
        <v>912</v>
      </c>
      <c r="BF501">
        <v>1210.683528566303</v>
      </c>
      <c r="BG501">
        <v>0.81855206262758617</v>
      </c>
      <c r="BH501">
        <v>970</v>
      </c>
      <c r="BI501">
        <v>1185.0193094453391</v>
      </c>
      <c r="BJ501">
        <v>0.76109363994592349</v>
      </c>
      <c r="BK501">
        <v>127</v>
      </c>
      <c r="BL501">
        <v>166.86514422722479</v>
      </c>
      <c r="BM501">
        <v>0.82345591280565822</v>
      </c>
      <c r="BN501">
        <v>126</v>
      </c>
      <c r="BO501">
        <v>153.01365627541131</v>
      </c>
      <c r="BP501">
        <v>0.97043163952670786</v>
      </c>
      <c r="BQ501">
        <v>10</v>
      </c>
      <c r="BR501">
        <v>10.304692873448699</v>
      </c>
      <c r="BS501">
        <v>1.135115309691991</v>
      </c>
      <c r="BT501">
        <v>10</v>
      </c>
      <c r="BU501">
        <v>8.8096776729347948</v>
      </c>
    </row>
    <row r="502" spans="1:73" hidden="1" x14ac:dyDescent="0.45">
      <c r="A502" s="1">
        <v>98</v>
      </c>
      <c r="B502" s="21" t="s">
        <v>166</v>
      </c>
      <c r="C502" s="25" t="s">
        <v>160</v>
      </c>
      <c r="D502">
        <v>0.83326706483943136</v>
      </c>
      <c r="E502">
        <v>174</v>
      </c>
      <c r="F502">
        <v>208.8166055543422</v>
      </c>
      <c r="G502">
        <v>185</v>
      </c>
      <c r="H502">
        <f>(Table1[[#This Row],[xWins]]*3+Table1[[#This Row],[xDraws]])/Table1[[#This Row],[Matches]]</f>
        <v>1.1287384084018497</v>
      </c>
      <c r="I502">
        <f>Table1[[#This Row],[Wins]]*3+Table1[[#This Row],[Draws]]</f>
        <v>174</v>
      </c>
      <c r="J502">
        <f>Table1[[#This Row],[xWins]]*3+Table1[[#This Row],[xDraws]]</f>
        <v>208.81660555434217</v>
      </c>
      <c r="K502">
        <v>0.66994598627224455</v>
      </c>
      <c r="L502">
        <v>1.3862756310961779</v>
      </c>
      <c r="M502">
        <v>0.99217324630886317</v>
      </c>
      <c r="N502">
        <v>36</v>
      </c>
      <c r="O502">
        <v>66</v>
      </c>
      <c r="P502">
        <v>83</v>
      </c>
      <c r="Q502">
        <v>53.735675319608163</v>
      </c>
      <c r="R502">
        <v>47.609579595517701</v>
      </c>
      <c r="S502">
        <v>83.654745084874151</v>
      </c>
      <c r="T502">
        <v>-105</v>
      </c>
      <c r="U502">
        <v>-74.537762911613925</v>
      </c>
      <c r="V502">
        <v>-5.564630533001889</v>
      </c>
      <c r="W502">
        <v>-24.89760655538419</v>
      </c>
      <c r="X502">
        <v>0.97344670940487932</v>
      </c>
      <c r="Y502">
        <v>1.087636032394911</v>
      </c>
      <c r="Z502">
        <f>Table1[[#This Row],[xGoalsF]]/Table1[[#This Row],[Matches]]</f>
        <v>1.1327817866648751</v>
      </c>
      <c r="AA502">
        <f>Table1[[#This Row],[xGoalsA]]/Table1[[#This Row],[Matches]]</f>
        <v>1.5356886132141396</v>
      </c>
      <c r="AB502">
        <v>204</v>
      </c>
      <c r="AC502">
        <v>209.56463053300189</v>
      </c>
      <c r="AD502">
        <v>309</v>
      </c>
      <c r="AE502">
        <v>284.10239344461581</v>
      </c>
      <c r="AF502">
        <f>Table1[[#This Row],[SHGoalsF]]/Table1[[#This Row],[xSHGoalsF]]</f>
        <v>0.86776391635239558</v>
      </c>
      <c r="AG502">
        <v>102</v>
      </c>
      <c r="AH502">
        <v>117.5434908941042</v>
      </c>
      <c r="AI502">
        <f>Table1[[#This Row],[SHGoalsA]]/Table1[[#This Row],[xSHGoalsA]]</f>
        <v>1.0291370874772134</v>
      </c>
      <c r="AJ502">
        <v>-164</v>
      </c>
      <c r="AK502">
        <v>-159.35680678074019</v>
      </c>
      <c r="AL502">
        <f>Table1[[#This Row],[HTGoalsF]]/Table1[[#This Row],[xHTGoalsF]]</f>
        <v>1.1084409560701007</v>
      </c>
      <c r="AM502">
        <v>102</v>
      </c>
      <c r="AN502">
        <v>92.021139638897694</v>
      </c>
      <c r="AO502">
        <f>Table1[[#This Row],[HTGoalsA]]/Table1[[#This Row],[xHTGoalsA]]</f>
        <v>1.1623657708284261</v>
      </c>
      <c r="AP502">
        <v>145</v>
      </c>
      <c r="AQ502">
        <v>124.7455866638756</v>
      </c>
      <c r="AR502">
        <v>1.148585720228531</v>
      </c>
      <c r="AS502">
        <v>2234</v>
      </c>
      <c r="AT502">
        <v>1945.0006740076019</v>
      </c>
      <c r="AU502">
        <v>1.008946027408951</v>
      </c>
      <c r="AV502">
        <v>2321</v>
      </c>
      <c r="AW502">
        <v>2300.4203762618508</v>
      </c>
      <c r="AX502">
        <v>0.88969114529696325</v>
      </c>
      <c r="AY502">
        <v>725</v>
      </c>
      <c r="AZ502">
        <v>814.88953085849562</v>
      </c>
      <c r="BA502">
        <v>0.84906337656562547</v>
      </c>
      <c r="BB502">
        <v>842</v>
      </c>
      <c r="BC502">
        <v>991.68097840446717</v>
      </c>
      <c r="BD502">
        <v>0.98611250123254945</v>
      </c>
      <c r="BE502">
        <v>2391</v>
      </c>
      <c r="BF502">
        <v>2424.6726382755219</v>
      </c>
      <c r="BG502">
        <v>1.060470116651014</v>
      </c>
      <c r="BH502">
        <v>2509</v>
      </c>
      <c r="BI502">
        <v>2365.931826465297</v>
      </c>
      <c r="BJ502">
        <v>1.406327118863469</v>
      </c>
      <c r="BK502">
        <v>467</v>
      </c>
      <c r="BL502">
        <v>332.0706781061071</v>
      </c>
      <c r="BM502">
        <v>1.4766590175923611</v>
      </c>
      <c r="BN502">
        <v>451</v>
      </c>
      <c r="BO502">
        <v>305.41918928266813</v>
      </c>
      <c r="BP502">
        <v>1.093454286894654</v>
      </c>
      <c r="BQ502">
        <v>22</v>
      </c>
      <c r="BR502">
        <v>20.119725409352689</v>
      </c>
      <c r="BS502">
        <v>1.1863532835786621</v>
      </c>
      <c r="BT502">
        <v>21</v>
      </c>
      <c r="BU502">
        <v>17.701303895457691</v>
      </c>
    </row>
    <row r="503" spans="1:73" hidden="1" x14ac:dyDescent="0.45">
      <c r="A503" s="1">
        <v>543</v>
      </c>
      <c r="B503" s="21" t="s">
        <v>413</v>
      </c>
      <c r="C503" t="s">
        <v>520</v>
      </c>
      <c r="D503">
        <v>0.93625672918290304</v>
      </c>
      <c r="E503">
        <v>145</v>
      </c>
      <c r="F503">
        <v>154.87205109494431</v>
      </c>
      <c r="G503">
        <v>138</v>
      </c>
      <c r="H503">
        <f>(Table1[[#This Row],[xWins]]*3+Table1[[#This Row],[xDraws]])/Table1[[#This Row],[Matches]]</f>
        <v>1.1222612398184371</v>
      </c>
      <c r="I503">
        <f>Table1[[#This Row],[Wins]]*3+Table1[[#This Row],[Draws]]</f>
        <v>145</v>
      </c>
      <c r="J503">
        <f>Table1[[#This Row],[xWins]]*3+Table1[[#This Row],[xDraws]]</f>
        <v>154.87205109494431</v>
      </c>
      <c r="K503">
        <v>0.94050647813316213</v>
      </c>
      <c r="L503">
        <v>0.92264602297048659</v>
      </c>
      <c r="M503">
        <v>1.0839852464534101</v>
      </c>
      <c r="N503">
        <v>37</v>
      </c>
      <c r="O503">
        <v>34</v>
      </c>
      <c r="P503">
        <v>67</v>
      </c>
      <c r="Q503">
        <v>39.34050520677151</v>
      </c>
      <c r="R503">
        <v>36.85053547462978</v>
      </c>
      <c r="S503">
        <v>61.80895931859871</v>
      </c>
      <c r="T503">
        <v>-73</v>
      </c>
      <c r="U503">
        <v>-47.59036807565343</v>
      </c>
      <c r="V503">
        <v>-10.585198777752961</v>
      </c>
      <c r="W503">
        <v>-14.824433146593609</v>
      </c>
      <c r="X503">
        <v>0.93152514689992216</v>
      </c>
      <c r="Y503">
        <v>1.0733245533934499</v>
      </c>
      <c r="Z503">
        <f>Table1[[#This Row],[xGoalsF]]/Table1[[#This Row],[Matches]]</f>
        <v>1.1201825998387898</v>
      </c>
      <c r="AA503">
        <f>Table1[[#This Row],[xGoalsA]]/Table1[[#This Row],[Matches]]</f>
        <v>1.4650403395174376</v>
      </c>
      <c r="AB503">
        <v>144</v>
      </c>
      <c r="AC503">
        <v>154.58519877775299</v>
      </c>
      <c r="AD503">
        <v>217</v>
      </c>
      <c r="AE503">
        <v>202.17556685340639</v>
      </c>
      <c r="AF503">
        <f>Table1[[#This Row],[SHGoalsF]]/Table1[[#This Row],[xSHGoalsF]]</f>
        <v>0.80722628504214133</v>
      </c>
      <c r="AG503">
        <v>70</v>
      </c>
      <c r="AH503">
        <v>86.716700505293431</v>
      </c>
      <c r="AI503">
        <f>Table1[[#This Row],[SHGoalsA]]/Table1[[#This Row],[xSHGoalsA]]</f>
        <v>1.2127520132994163</v>
      </c>
      <c r="AJ503">
        <v>-138</v>
      </c>
      <c r="AK503">
        <v>-113.7907820285178</v>
      </c>
      <c r="AL503">
        <f>Table1[[#This Row],[HTGoalsF]]/Table1[[#This Row],[xHTGoalsF]]</f>
        <v>1.0903438544186645</v>
      </c>
      <c r="AM503">
        <v>74</v>
      </c>
      <c r="AN503">
        <v>67.868498272459533</v>
      </c>
      <c r="AO503">
        <f>Table1[[#This Row],[HTGoalsA]]/Table1[[#This Row],[xHTGoalsA]]</f>
        <v>0.89381900014259086</v>
      </c>
      <c r="AP503">
        <v>79</v>
      </c>
      <c r="AQ503">
        <v>88.384784824888641</v>
      </c>
      <c r="AR503">
        <v>0.92518497774357722</v>
      </c>
      <c r="AS503">
        <v>1337</v>
      </c>
      <c r="AT503">
        <v>1445.116416892969</v>
      </c>
      <c r="AU503">
        <v>1.051722456524119</v>
      </c>
      <c r="AV503">
        <v>1762</v>
      </c>
      <c r="AW503">
        <v>1675.3469406969839</v>
      </c>
      <c r="AX503">
        <v>0.82569336656555081</v>
      </c>
      <c r="AY503">
        <v>500</v>
      </c>
      <c r="AZ503">
        <v>605.55167359492839</v>
      </c>
      <c r="BA503">
        <v>0.92439616828590854</v>
      </c>
      <c r="BB503">
        <v>669</v>
      </c>
      <c r="BC503">
        <v>723.71567835521739</v>
      </c>
      <c r="BD503">
        <v>0.93765554566310416</v>
      </c>
      <c r="BE503">
        <v>1708</v>
      </c>
      <c r="BF503">
        <v>1821.5644411211931</v>
      </c>
      <c r="BG503">
        <v>0.9164430503182831</v>
      </c>
      <c r="BH503">
        <v>1630</v>
      </c>
      <c r="BI503">
        <v>1778.615702780327</v>
      </c>
      <c r="BJ503">
        <v>0.94645841499236716</v>
      </c>
      <c r="BK503">
        <v>238</v>
      </c>
      <c r="BL503">
        <v>251.46376875091701</v>
      </c>
      <c r="BM503">
        <v>0.79166707674166292</v>
      </c>
      <c r="BN503">
        <v>182</v>
      </c>
      <c r="BO503">
        <v>229.89461775911431</v>
      </c>
      <c r="BP503">
        <v>0.96335841397391064</v>
      </c>
      <c r="BQ503">
        <v>15</v>
      </c>
      <c r="BR503">
        <v>15.570528873178271</v>
      </c>
      <c r="BS503">
        <v>0.59288609469828202</v>
      </c>
      <c r="BT503">
        <v>8</v>
      </c>
      <c r="BU503">
        <v>13.493316965160361</v>
      </c>
    </row>
    <row r="504" spans="1:73" hidden="1" x14ac:dyDescent="0.45">
      <c r="A504" s="1">
        <v>359</v>
      </c>
      <c r="B504" s="21" t="s">
        <v>395</v>
      </c>
      <c r="C504" t="s">
        <v>396</v>
      </c>
      <c r="D504">
        <v>0.90117549174150635</v>
      </c>
      <c r="E504">
        <v>186</v>
      </c>
      <c r="F504">
        <v>206.3970910266969</v>
      </c>
      <c r="G504">
        <v>184</v>
      </c>
      <c r="H504">
        <f>(Table1[[#This Row],[xWins]]*3+Table1[[#This Row],[xDraws]])/Table1[[#This Row],[Matches]]</f>
        <v>1.1217233207972654</v>
      </c>
      <c r="I504">
        <f>Table1[[#This Row],[Wins]]*3+Table1[[#This Row],[Draws]]</f>
        <v>186</v>
      </c>
      <c r="J504">
        <f>Table1[[#This Row],[xWins]]*3+Table1[[#This Row],[xDraws]]</f>
        <v>206.39709102669684</v>
      </c>
      <c r="K504">
        <v>0.82384900973384434</v>
      </c>
      <c r="L504">
        <v>1.14423364687125</v>
      </c>
      <c r="M504">
        <v>1.024503074869815</v>
      </c>
      <c r="N504">
        <v>43</v>
      </c>
      <c r="O504">
        <v>57</v>
      </c>
      <c r="P504">
        <v>84</v>
      </c>
      <c r="Q504">
        <v>52.194030085551397</v>
      </c>
      <c r="R504">
        <v>49.815000770042637</v>
      </c>
      <c r="S504">
        <v>81.990969144405952</v>
      </c>
      <c r="T504">
        <v>-72</v>
      </c>
      <c r="U504">
        <v>-62.242981471505168</v>
      </c>
      <c r="V504">
        <v>-13.988113030985231</v>
      </c>
      <c r="W504">
        <v>4.2310945024904072</v>
      </c>
      <c r="X504">
        <v>0.93209262017521799</v>
      </c>
      <c r="Y504">
        <v>0.984225935809798</v>
      </c>
      <c r="Z504">
        <f>Table1[[#This Row],[xGoalsF]]/Table1[[#This Row],[Matches]]</f>
        <v>1.1195006142988326</v>
      </c>
      <c r="AA504">
        <f>Table1[[#This Row],[xGoalsA]]/Table1[[#This Row],[Matches]]</f>
        <v>1.4577776875135349</v>
      </c>
      <c r="AB504">
        <v>192</v>
      </c>
      <c r="AC504">
        <v>205.9881130309852</v>
      </c>
      <c r="AD504">
        <v>264</v>
      </c>
      <c r="AE504">
        <v>268.23109450249041</v>
      </c>
      <c r="AF504">
        <f>Table1[[#This Row],[SHGoalsF]]/Table1[[#This Row],[xSHGoalsF]]</f>
        <v>0.95912973874468244</v>
      </c>
      <c r="AG504">
        <v>111</v>
      </c>
      <c r="AH504">
        <v>115.72991172735171</v>
      </c>
      <c r="AI504">
        <f>Table1[[#This Row],[SHGoalsA]]/Table1[[#This Row],[xSHGoalsA]]</f>
        <v>1.0665873249805755</v>
      </c>
      <c r="AJ504">
        <v>-161</v>
      </c>
      <c r="AK504">
        <v>-150.94872799368031</v>
      </c>
      <c r="AL504">
        <f>Table1[[#This Row],[HTGoalsF]]/Table1[[#This Row],[xHTGoalsF]]</f>
        <v>0.89742537331883632</v>
      </c>
      <c r="AM504">
        <v>81</v>
      </c>
      <c r="AN504">
        <v>90.258201303633527</v>
      </c>
      <c r="AO504">
        <f>Table1[[#This Row],[HTGoalsA]]/Table1[[#This Row],[xHTGoalsA]]</f>
        <v>0.87822238812228237</v>
      </c>
      <c r="AP504">
        <v>103</v>
      </c>
      <c r="AQ504">
        <v>117.2823665088101</v>
      </c>
      <c r="AR504">
        <v>0.88613314773501661</v>
      </c>
      <c r="AS504">
        <v>1706</v>
      </c>
      <c r="AT504">
        <v>1925.2185795786879</v>
      </c>
      <c r="AU504">
        <v>0.97309444670105083</v>
      </c>
      <c r="AV504">
        <v>2173</v>
      </c>
      <c r="AW504">
        <v>2233.082315254007</v>
      </c>
      <c r="AX504">
        <v>0.86500760914860131</v>
      </c>
      <c r="AY504">
        <v>696</v>
      </c>
      <c r="AZ504">
        <v>804.61719947764391</v>
      </c>
      <c r="BA504">
        <v>0.89183095528038336</v>
      </c>
      <c r="BB504">
        <v>857</v>
      </c>
      <c r="BC504">
        <v>960.94444235854894</v>
      </c>
      <c r="BD504">
        <v>0.85147054278825662</v>
      </c>
      <c r="BE504">
        <v>2070</v>
      </c>
      <c r="BF504">
        <v>2431.0882126603019</v>
      </c>
      <c r="BG504">
        <v>0.84866516669527226</v>
      </c>
      <c r="BH504">
        <v>2017</v>
      </c>
      <c r="BI504">
        <v>2376.673485792116</v>
      </c>
      <c r="BJ504">
        <v>0.79959062055896457</v>
      </c>
      <c r="BK504">
        <v>268</v>
      </c>
      <c r="BL504">
        <v>335.17151540953671</v>
      </c>
      <c r="BM504">
        <v>0.94207684633370947</v>
      </c>
      <c r="BN504">
        <v>289</v>
      </c>
      <c r="BO504">
        <v>306.76902964413608</v>
      </c>
      <c r="BP504">
        <v>1.015334937957195</v>
      </c>
      <c r="BQ504">
        <v>21</v>
      </c>
      <c r="BR504">
        <v>20.682830083884429</v>
      </c>
      <c r="BS504">
        <v>0.6707989489147137</v>
      </c>
      <c r="BT504">
        <v>12</v>
      </c>
      <c r="BU504">
        <v>17.88911568721867</v>
      </c>
    </row>
    <row r="505" spans="1:73" hidden="1" x14ac:dyDescent="0.45">
      <c r="A505" s="1">
        <v>294</v>
      </c>
      <c r="B505" s="21" t="s">
        <v>360</v>
      </c>
      <c r="C505" s="24" t="s">
        <v>357</v>
      </c>
      <c r="D505">
        <v>0.87066485065803989</v>
      </c>
      <c r="E505">
        <v>41</v>
      </c>
      <c r="F505">
        <v>47.090450440272861</v>
      </c>
      <c r="G505">
        <v>42</v>
      </c>
      <c r="H505">
        <f>(Table1[[#This Row],[xWins]]*3+Table1[[#This Row],[xDraws]])/Table1[[#This Row],[Matches]]</f>
        <v>1.1212012009588772</v>
      </c>
      <c r="I505">
        <f>Table1[[#This Row],[Wins]]*3+Table1[[#This Row],[Draws]]</f>
        <v>41</v>
      </c>
      <c r="J505">
        <f>Table1[[#This Row],[xWins]]*3+Table1[[#This Row],[xDraws]]</f>
        <v>47.090450440272846</v>
      </c>
      <c r="K505">
        <v>0.96392853870975215</v>
      </c>
      <c r="L505">
        <v>0.62229944101444823</v>
      </c>
      <c r="M505">
        <v>1.297030157631488</v>
      </c>
      <c r="N505">
        <v>11</v>
      </c>
      <c r="O505">
        <v>8</v>
      </c>
      <c r="P505">
        <v>23</v>
      </c>
      <c r="Q505">
        <v>11.41163432584311</v>
      </c>
      <c r="R505">
        <v>12.85554746274352</v>
      </c>
      <c r="S505">
        <v>17.73281821141337</v>
      </c>
      <c r="T505">
        <v>-19</v>
      </c>
      <c r="U505">
        <v>-13.61017430761216</v>
      </c>
      <c r="V505">
        <v>-12.06777402392065</v>
      </c>
      <c r="W505">
        <v>6.6779483315328036</v>
      </c>
      <c r="X505">
        <v>0.74360856713156653</v>
      </c>
      <c r="Y505">
        <v>0.88994439470751774</v>
      </c>
      <c r="Z505">
        <f>Table1[[#This Row],[xGoalsF]]/Table1[[#This Row],[Matches]]</f>
        <v>1.120661286283825</v>
      </c>
      <c r="AA505">
        <f>Table1[[#This Row],[xGoalsA]]/Table1[[#This Row],[Matches]]</f>
        <v>1.4447130555126857</v>
      </c>
      <c r="AB505">
        <v>35</v>
      </c>
      <c r="AC505">
        <v>47.067774023920649</v>
      </c>
      <c r="AD505">
        <v>54</v>
      </c>
      <c r="AE505">
        <v>60.677948331532797</v>
      </c>
      <c r="AF505">
        <f>Table1[[#This Row],[SHGoalsF]]/Table1[[#This Row],[xSHGoalsF]]</f>
        <v>0.90975696906965398</v>
      </c>
      <c r="AG505">
        <v>24</v>
      </c>
      <c r="AH505">
        <v>26.380671779346908</v>
      </c>
      <c r="AI505">
        <f>Table1[[#This Row],[SHGoalsA]]/Table1[[#This Row],[xSHGoalsA]]</f>
        <v>0.76013527663048486</v>
      </c>
      <c r="AJ505">
        <v>-26</v>
      </c>
      <c r="AK505">
        <v>-34.204438077459542</v>
      </c>
      <c r="AL505">
        <f>Table1[[#This Row],[HTGoalsF]]/Table1[[#This Row],[xHTGoalsF]]</f>
        <v>0.53173227791656119</v>
      </c>
      <c r="AM505">
        <v>11</v>
      </c>
      <c r="AN505">
        <v>20.68710224457374</v>
      </c>
      <c r="AO505">
        <f>Table1[[#This Row],[HTGoalsA]]/Table1[[#This Row],[xHTGoalsA]]</f>
        <v>1.0576610253523848</v>
      </c>
      <c r="AP505">
        <v>28</v>
      </c>
      <c r="AQ505">
        <v>26.473510254073261</v>
      </c>
      <c r="AR505">
        <v>0.79480800056035783</v>
      </c>
      <c r="AS505">
        <v>350</v>
      </c>
      <c r="AT505">
        <v>440.35792260928679</v>
      </c>
      <c r="AU505">
        <v>1.0315657274199419</v>
      </c>
      <c r="AV505">
        <v>522</v>
      </c>
      <c r="AW505">
        <v>506.02689302753248</v>
      </c>
      <c r="AX505">
        <v>0.53714890552739125</v>
      </c>
      <c r="AY505">
        <v>99</v>
      </c>
      <c r="AZ505">
        <v>184.306435294322</v>
      </c>
      <c r="BA505">
        <v>0.80883566503648041</v>
      </c>
      <c r="BB505">
        <v>176</v>
      </c>
      <c r="BC505">
        <v>217.59673516877129</v>
      </c>
      <c r="BD505">
        <v>1.036186669137267</v>
      </c>
      <c r="BE505">
        <v>576</v>
      </c>
      <c r="BF505">
        <v>555.88439530840515</v>
      </c>
      <c r="BG505">
        <v>1.065313306636928</v>
      </c>
      <c r="BH505">
        <v>580</v>
      </c>
      <c r="BI505">
        <v>544.4407728567603</v>
      </c>
      <c r="BJ505">
        <v>1.1856753684742189</v>
      </c>
      <c r="BK505">
        <v>91</v>
      </c>
      <c r="BL505">
        <v>76.749507006376405</v>
      </c>
      <c r="BM505">
        <v>1.3091142432617919</v>
      </c>
      <c r="BN505">
        <v>92</v>
      </c>
      <c r="BO505">
        <v>70.27652511882583</v>
      </c>
      <c r="BP505">
        <v>1.0500001547025679</v>
      </c>
      <c r="BQ505">
        <v>5</v>
      </c>
      <c r="BR505">
        <v>4.7619040603059162</v>
      </c>
      <c r="BS505">
        <v>0.96878422219482985</v>
      </c>
      <c r="BT505">
        <v>4</v>
      </c>
      <c r="BU505">
        <v>4.1288864004595336</v>
      </c>
    </row>
    <row r="506" spans="1:73" hidden="1" x14ac:dyDescent="0.45">
      <c r="A506" s="1">
        <v>333</v>
      </c>
      <c r="B506" s="21" t="s">
        <v>380</v>
      </c>
      <c r="C506" s="24" t="s">
        <v>379</v>
      </c>
      <c r="D506">
        <v>1.1245996906531841</v>
      </c>
      <c r="E506">
        <v>170</v>
      </c>
      <c r="F506">
        <v>151.1649001977419</v>
      </c>
      <c r="G506">
        <v>135</v>
      </c>
      <c r="H506">
        <f>(Table1[[#This Row],[xWins]]*3+Table1[[#This Row],[xDraws]])/Table1[[#This Row],[Matches]]</f>
        <v>1.1197400014647545</v>
      </c>
      <c r="I506">
        <f>Table1[[#This Row],[Wins]]*3+Table1[[#This Row],[Draws]]</f>
        <v>170</v>
      </c>
      <c r="J506">
        <f>Table1[[#This Row],[xWins]]*3+Table1[[#This Row],[xDraws]]</f>
        <v>151.16490019774187</v>
      </c>
      <c r="K506">
        <v>1.198227576800222</v>
      </c>
      <c r="L506">
        <v>0.88901750698007298</v>
      </c>
      <c r="M506">
        <v>0.94035862650074498</v>
      </c>
      <c r="N506">
        <v>46</v>
      </c>
      <c r="O506">
        <v>32</v>
      </c>
      <c r="P506">
        <v>57</v>
      </c>
      <c r="Q506">
        <v>38.390036158940347</v>
      </c>
      <c r="R506">
        <v>35.994791720920823</v>
      </c>
      <c r="S506">
        <v>60.61517212013883</v>
      </c>
      <c r="T506">
        <v>-29</v>
      </c>
      <c r="U506">
        <v>-46.08939960427881</v>
      </c>
      <c r="V506">
        <v>17.471227297085822</v>
      </c>
      <c r="W506">
        <v>-0.38182769280700768</v>
      </c>
      <c r="X506">
        <v>1.116065699489674</v>
      </c>
      <c r="Y506">
        <v>1.001941975598321</v>
      </c>
      <c r="Z506">
        <f>Table1[[#This Row],[xGoalsF]]/Table1[[#This Row],[Matches]]</f>
        <v>1.1150279459475128</v>
      </c>
      <c r="AA506">
        <f>Table1[[#This Row],[xGoalsA]]/Table1[[#This Row],[Matches]]</f>
        <v>1.4564309059792073</v>
      </c>
      <c r="AB506">
        <v>168</v>
      </c>
      <c r="AC506">
        <v>150.52877270291421</v>
      </c>
      <c r="AD506">
        <v>197</v>
      </c>
      <c r="AE506">
        <v>196.61817230719299</v>
      </c>
      <c r="AF506">
        <f>Table1[[#This Row],[SHGoalsF]]/Table1[[#This Row],[xSHGoalsF]]</f>
        <v>1.1018344260449826</v>
      </c>
      <c r="AG506">
        <v>93</v>
      </c>
      <c r="AH506">
        <v>84.404696206327515</v>
      </c>
      <c r="AI506">
        <f>Table1[[#This Row],[SHGoalsA]]/Table1[[#This Row],[xSHGoalsA]]</f>
        <v>0.99683158637211733</v>
      </c>
      <c r="AJ506">
        <v>-110</v>
      </c>
      <c r="AK506">
        <v>-110.34963328192229</v>
      </c>
      <c r="AL506">
        <f>Table1[[#This Row],[HTGoalsF]]/Table1[[#This Row],[xHTGoalsF]]</f>
        <v>1.1342313416486278</v>
      </c>
      <c r="AM506">
        <v>75</v>
      </c>
      <c r="AN506">
        <v>66.124076496586667</v>
      </c>
      <c r="AO506">
        <f>Table1[[#This Row],[HTGoalsA]]/Table1[[#This Row],[xHTGoalsA]]</f>
        <v>1.0084788844576931</v>
      </c>
      <c r="AP506">
        <v>87</v>
      </c>
      <c r="AQ506">
        <v>86.268539025270741</v>
      </c>
      <c r="AR506">
        <v>1.124243454445649</v>
      </c>
      <c r="AS506">
        <v>1588</v>
      </c>
      <c r="AT506">
        <v>1412.5054441904881</v>
      </c>
      <c r="AU506">
        <v>1.182922677890742</v>
      </c>
      <c r="AV506">
        <v>1932</v>
      </c>
      <c r="AW506">
        <v>1633.2428451240189</v>
      </c>
      <c r="AX506">
        <v>0.96246797515002258</v>
      </c>
      <c r="AY506">
        <v>572</v>
      </c>
      <c r="AZ506">
        <v>594.3054883575121</v>
      </c>
      <c r="BA506">
        <v>0.92423006124509621</v>
      </c>
      <c r="BB506">
        <v>654</v>
      </c>
      <c r="BC506">
        <v>707.61602270212893</v>
      </c>
      <c r="BD506">
        <v>1.025297379094164</v>
      </c>
      <c r="BE506">
        <v>1829</v>
      </c>
      <c r="BF506">
        <v>1783.8726961497709</v>
      </c>
      <c r="BG506">
        <v>1.006780838212705</v>
      </c>
      <c r="BH506">
        <v>1753</v>
      </c>
      <c r="BI506">
        <v>1741.1932502728459</v>
      </c>
      <c r="BJ506">
        <v>1.253396960072215</v>
      </c>
      <c r="BK506">
        <v>307</v>
      </c>
      <c r="BL506">
        <v>244.93437416850929</v>
      </c>
      <c r="BM506">
        <v>1.3774875695461419</v>
      </c>
      <c r="BN506">
        <v>308</v>
      </c>
      <c r="BO506">
        <v>223.59548413310219</v>
      </c>
      <c r="BP506">
        <v>1.0527989686609081</v>
      </c>
      <c r="BQ506">
        <v>16</v>
      </c>
      <c r="BR506">
        <v>15.197583276844361</v>
      </c>
      <c r="BS506">
        <v>0.90023208842244717</v>
      </c>
      <c r="BT506">
        <v>12</v>
      </c>
      <c r="BU506">
        <v>13.329895872772781</v>
      </c>
    </row>
    <row r="507" spans="1:73" hidden="1" x14ac:dyDescent="0.45">
      <c r="A507" s="1">
        <v>506</v>
      </c>
      <c r="B507" s="21" t="s">
        <v>503</v>
      </c>
      <c r="C507" s="24" t="s">
        <v>495</v>
      </c>
      <c r="D507">
        <v>0.88546468818331403</v>
      </c>
      <c r="E507">
        <v>107</v>
      </c>
      <c r="F507">
        <v>120.8405049099465</v>
      </c>
      <c r="G507">
        <v>108</v>
      </c>
      <c r="H507">
        <f>(Table1[[#This Row],[xWins]]*3+Table1[[#This Row],[xDraws]])/Table1[[#This Row],[Matches]]</f>
        <v>1.1188935639809861</v>
      </c>
      <c r="I507">
        <f>Table1[[#This Row],[Wins]]*3+Table1[[#This Row],[Draws]]</f>
        <v>107</v>
      </c>
      <c r="J507">
        <f>Table1[[#This Row],[xWins]]*3+Table1[[#This Row],[xDraws]]</f>
        <v>120.8405049099465</v>
      </c>
      <c r="K507">
        <v>0.86751804556559642</v>
      </c>
      <c r="L507">
        <v>0.94646332924517917</v>
      </c>
      <c r="M507">
        <v>1.1132242386161719</v>
      </c>
      <c r="N507">
        <v>27</v>
      </c>
      <c r="O507">
        <v>26</v>
      </c>
      <c r="P507">
        <v>55</v>
      </c>
      <c r="Q507">
        <v>31.123271888133221</v>
      </c>
      <c r="R507">
        <v>27.47068924554684</v>
      </c>
      <c r="S507">
        <v>49.406038866319939</v>
      </c>
      <c r="T507">
        <v>-66</v>
      </c>
      <c r="U507">
        <v>-39.580976907509239</v>
      </c>
      <c r="V507">
        <v>-1.883956901887615</v>
      </c>
      <c r="W507">
        <v>-24.53506619060315</v>
      </c>
      <c r="X507">
        <v>0.98454302805902394</v>
      </c>
      <c r="Y507">
        <v>1.1519529077413539</v>
      </c>
      <c r="Z507">
        <f>Table1[[#This Row],[xGoalsF]]/Table1[[#This Row],[Matches]]</f>
        <v>1.1285551564989593</v>
      </c>
      <c r="AA507">
        <f>Table1[[#This Row],[xGoalsA]]/Table1[[#This Row],[Matches]]</f>
        <v>1.4950456834203418</v>
      </c>
      <c r="AB507">
        <v>120</v>
      </c>
      <c r="AC507">
        <v>121.8839569018876</v>
      </c>
      <c r="AD507">
        <v>186</v>
      </c>
      <c r="AE507">
        <v>161.46493380939691</v>
      </c>
      <c r="AF507">
        <f>Table1[[#This Row],[SHGoalsF]]/Table1[[#This Row],[xSHGoalsF]]</f>
        <v>1.0954019040693426</v>
      </c>
      <c r="AG507">
        <v>75</v>
      </c>
      <c r="AH507">
        <v>68.468020478493031</v>
      </c>
      <c r="AI507">
        <f>Table1[[#This Row],[SHGoalsA]]/Table1[[#This Row],[xSHGoalsA]]</f>
        <v>1.2261267538879468</v>
      </c>
      <c r="AJ507">
        <v>-111</v>
      </c>
      <c r="AK507">
        <v>-90.528976427623121</v>
      </c>
      <c r="AL507">
        <f>Table1[[#This Row],[HTGoalsF]]/Table1[[#This Row],[xHTGoalsF]]</f>
        <v>0.84244521416442586</v>
      </c>
      <c r="AM507">
        <v>45</v>
      </c>
      <c r="AN507">
        <v>53.415936423394577</v>
      </c>
      <c r="AO507">
        <f>Table1[[#This Row],[HTGoalsA]]/Table1[[#This Row],[xHTGoalsA]]</f>
        <v>1.0572917145017695</v>
      </c>
      <c r="AP507">
        <v>75</v>
      </c>
      <c r="AQ507">
        <v>70.935957381773733</v>
      </c>
      <c r="AR507">
        <v>0.98386356413341713</v>
      </c>
      <c r="AS507">
        <v>1116</v>
      </c>
      <c r="AT507">
        <v>1134.303617578285</v>
      </c>
      <c r="AU507">
        <v>0.98956942629627975</v>
      </c>
      <c r="AV507">
        <v>1316</v>
      </c>
      <c r="AW507">
        <v>1329.8713208283641</v>
      </c>
      <c r="AX507">
        <v>0.92281579841107475</v>
      </c>
      <c r="AY507">
        <v>436</v>
      </c>
      <c r="AZ507">
        <v>472.46698718283187</v>
      </c>
      <c r="BA507">
        <v>0.97836726547488795</v>
      </c>
      <c r="BB507">
        <v>561</v>
      </c>
      <c r="BC507">
        <v>573.40430306373469</v>
      </c>
      <c r="BD507">
        <v>1.0518916815904951</v>
      </c>
      <c r="BE507">
        <v>1505</v>
      </c>
      <c r="BF507">
        <v>1430.7556817298821</v>
      </c>
      <c r="BG507">
        <v>1.0035925337823131</v>
      </c>
      <c r="BH507">
        <v>1398</v>
      </c>
      <c r="BI507">
        <v>1392.995616190223</v>
      </c>
      <c r="BJ507">
        <v>1.423783028398754</v>
      </c>
      <c r="BK507">
        <v>280</v>
      </c>
      <c r="BL507">
        <v>196.65917798928939</v>
      </c>
      <c r="BM507">
        <v>1.1120664363169881</v>
      </c>
      <c r="BN507">
        <v>200</v>
      </c>
      <c r="BO507">
        <v>179.84537026616201</v>
      </c>
      <c r="BP507">
        <v>1.320370903079346</v>
      </c>
      <c r="BQ507">
        <v>16</v>
      </c>
      <c r="BR507">
        <v>12.11780717273084</v>
      </c>
      <c r="BS507">
        <v>0.76109766483657404</v>
      </c>
      <c r="BT507">
        <v>8</v>
      </c>
      <c r="BU507">
        <v>10.511134601520279</v>
      </c>
    </row>
    <row r="508" spans="1:73" hidden="1" x14ac:dyDescent="0.45">
      <c r="A508" s="1">
        <v>134</v>
      </c>
      <c r="B508" s="21" t="s">
        <v>203</v>
      </c>
      <c r="C508" t="s">
        <v>193</v>
      </c>
      <c r="D508">
        <v>1.036946769217379</v>
      </c>
      <c r="E508">
        <v>213</v>
      </c>
      <c r="F508">
        <v>205.41073690866389</v>
      </c>
      <c r="G508">
        <v>184</v>
      </c>
      <c r="H508">
        <f>(Table1[[#This Row],[xWins]]*3+Table1[[#This Row],[xDraws]])/Table1[[#This Row],[Matches]]</f>
        <v>1.1163627005905645</v>
      </c>
      <c r="I508">
        <f>Table1[[#This Row],[Wins]]*3+Table1[[#This Row],[Draws]]</f>
        <v>213</v>
      </c>
      <c r="J508">
        <f>Table1[[#This Row],[xWins]]*3+Table1[[#This Row],[xDraws]]</f>
        <v>205.41073690866389</v>
      </c>
      <c r="K508">
        <v>1.040305055538447</v>
      </c>
      <c r="L508">
        <v>1.025566214695748</v>
      </c>
      <c r="M508">
        <v>0.96054099434698215</v>
      </c>
      <c r="N508">
        <v>55</v>
      </c>
      <c r="O508">
        <v>48</v>
      </c>
      <c r="P508">
        <v>81</v>
      </c>
      <c r="Q508">
        <v>52.869107678740249</v>
      </c>
      <c r="R508">
        <v>46.803413872443137</v>
      </c>
      <c r="S508">
        <v>84.327478448816592</v>
      </c>
      <c r="T508">
        <v>-70</v>
      </c>
      <c r="U508">
        <v>-66.173152786265121</v>
      </c>
      <c r="V508">
        <v>17.722551643492011</v>
      </c>
      <c r="W508">
        <v>-21.54939885722689</v>
      </c>
      <c r="X508">
        <v>1.0859160891541679</v>
      </c>
      <c r="Y508">
        <v>1.0790947010828369</v>
      </c>
      <c r="Z508">
        <f>Table1[[#This Row],[xGoalsF]]/Table1[[#This Row],[Matches]]</f>
        <v>1.1210730888940652</v>
      </c>
      <c r="AA508">
        <f>Table1[[#This Row],[xGoalsA]]/Table1[[#This Row],[Matches]]</f>
        <v>1.4807097888194192</v>
      </c>
      <c r="AB508">
        <v>224</v>
      </c>
      <c r="AC508">
        <v>206.27744835650799</v>
      </c>
      <c r="AD508">
        <v>294</v>
      </c>
      <c r="AE508">
        <v>272.45060114277311</v>
      </c>
      <c r="AF508">
        <f>Table1[[#This Row],[SHGoalsF]]/Table1[[#This Row],[xSHGoalsF]]</f>
        <v>1.0813251821265333</v>
      </c>
      <c r="AG508">
        <v>125</v>
      </c>
      <c r="AH508">
        <v>115.59889852391591</v>
      </c>
      <c r="AI508">
        <f>Table1[[#This Row],[SHGoalsA]]/Table1[[#This Row],[xSHGoalsA]]</f>
        <v>1.0579969783318304</v>
      </c>
      <c r="AJ508">
        <v>-162</v>
      </c>
      <c r="AK508">
        <v>-153.11952993989581</v>
      </c>
      <c r="AL508">
        <f>Table1[[#This Row],[HTGoalsF]]/Table1[[#This Row],[xHTGoalsF]]</f>
        <v>1.0917686727762042</v>
      </c>
      <c r="AM508">
        <v>99</v>
      </c>
      <c r="AN508">
        <v>90.678549832592125</v>
      </c>
      <c r="AO508">
        <f>Table1[[#This Row],[HTGoalsA]]/Table1[[#This Row],[xHTGoalsA]]</f>
        <v>1.1061662203265066</v>
      </c>
      <c r="AP508">
        <v>132</v>
      </c>
      <c r="AQ508">
        <v>119.3310712028773</v>
      </c>
      <c r="AR508">
        <v>0.85216832901093409</v>
      </c>
      <c r="AS508">
        <v>1642</v>
      </c>
      <c r="AT508">
        <v>1926.849360742825</v>
      </c>
      <c r="AU508">
        <v>0.8404802150980768</v>
      </c>
      <c r="AV508">
        <v>1889</v>
      </c>
      <c r="AW508">
        <v>2247.5246484886861</v>
      </c>
      <c r="AX508">
        <v>0.95481382667573023</v>
      </c>
      <c r="AY508">
        <v>770</v>
      </c>
      <c r="AZ508">
        <v>806.43993466330903</v>
      </c>
      <c r="BA508">
        <v>0.93773971374089304</v>
      </c>
      <c r="BB508">
        <v>910</v>
      </c>
      <c r="BC508">
        <v>970.4185358320467</v>
      </c>
      <c r="BD508">
        <v>0.79163565185049833</v>
      </c>
      <c r="BE508">
        <v>1926</v>
      </c>
      <c r="BF508">
        <v>2432.9374195033452</v>
      </c>
      <c r="BG508">
        <v>0.83349371396396521</v>
      </c>
      <c r="BH508">
        <v>1982</v>
      </c>
      <c r="BI508">
        <v>2377.9423489277669</v>
      </c>
      <c r="BJ508">
        <v>0.80175655590805617</v>
      </c>
      <c r="BK508">
        <v>268</v>
      </c>
      <c r="BL508">
        <v>334.26605373556021</v>
      </c>
      <c r="BM508">
        <v>0.83731767271898683</v>
      </c>
      <c r="BN508">
        <v>256</v>
      </c>
      <c r="BO508">
        <v>305.73820228671622</v>
      </c>
      <c r="BP508">
        <v>1.2075102360931469</v>
      </c>
      <c r="BQ508">
        <v>25</v>
      </c>
      <c r="BR508">
        <v>20.703758239670531</v>
      </c>
      <c r="BS508">
        <v>1.0588062365875881</v>
      </c>
      <c r="BT508">
        <v>19</v>
      </c>
      <c r="BU508">
        <v>17.94473751990245</v>
      </c>
    </row>
    <row r="509" spans="1:73" hidden="1" x14ac:dyDescent="0.45">
      <c r="A509" s="1">
        <v>334</v>
      </c>
      <c r="B509" s="21" t="s">
        <v>381</v>
      </c>
      <c r="C509" s="24" t="s">
        <v>379</v>
      </c>
      <c r="D509">
        <v>0.9225747922851284</v>
      </c>
      <c r="E509">
        <v>35</v>
      </c>
      <c r="F509">
        <v>37.937303612326531</v>
      </c>
      <c r="G509">
        <v>34</v>
      </c>
      <c r="H509">
        <f>(Table1[[#This Row],[xWins]]*3+Table1[[#This Row],[xDraws]])/Table1[[#This Row],[Matches]]</f>
        <v>1.1158030474213685</v>
      </c>
      <c r="I509">
        <f>Table1[[#This Row],[Wins]]*3+Table1[[#This Row],[Draws]]</f>
        <v>35</v>
      </c>
      <c r="J509">
        <f>Table1[[#This Row],[xWins]]*3+Table1[[#This Row],[xDraws]]</f>
        <v>37.937303612326531</v>
      </c>
      <c r="K509">
        <v>0.94288941309398744</v>
      </c>
      <c r="L509">
        <v>0.86003749293322607</v>
      </c>
      <c r="M509">
        <v>1.121893601527775</v>
      </c>
      <c r="N509">
        <v>9</v>
      </c>
      <c r="O509">
        <v>8</v>
      </c>
      <c r="P509">
        <v>17</v>
      </c>
      <c r="Q509">
        <v>9.5451278538248658</v>
      </c>
      <c r="R509">
        <v>9.3019200508519297</v>
      </c>
      <c r="S509">
        <v>15.15295209532321</v>
      </c>
      <c r="T509">
        <v>-13</v>
      </c>
      <c r="U509">
        <v>-11.30354260725986</v>
      </c>
      <c r="V509">
        <v>4.2383100002326728</v>
      </c>
      <c r="W509">
        <v>-5.9347673929728089</v>
      </c>
      <c r="X509">
        <v>1.1122383558643369</v>
      </c>
      <c r="Y509">
        <v>1.120956674974019</v>
      </c>
      <c r="Z509">
        <f>Table1[[#This Row],[xGoalsF]]/Table1[[#This Row],[Matches]]</f>
        <v>1.1106379411696272</v>
      </c>
      <c r="AA509">
        <f>Table1[[#This Row],[xGoalsA]]/Table1[[#This Row],[Matches]]</f>
        <v>1.4430950766772703</v>
      </c>
      <c r="AB509">
        <v>42</v>
      </c>
      <c r="AC509">
        <v>37.761689999767327</v>
      </c>
      <c r="AD509">
        <v>55</v>
      </c>
      <c r="AE509">
        <v>49.065232607027191</v>
      </c>
      <c r="AF509">
        <f>Table1[[#This Row],[SHGoalsF]]/Table1[[#This Row],[xSHGoalsF]]</f>
        <v>1.2330661005745083</v>
      </c>
      <c r="AG509">
        <v>26</v>
      </c>
      <c r="AH509">
        <v>21.08564981868054</v>
      </c>
      <c r="AI509">
        <f>Table1[[#This Row],[SHGoalsA]]/Table1[[#This Row],[xSHGoalsA]]</f>
        <v>1.198769655104313</v>
      </c>
      <c r="AJ509">
        <v>-33</v>
      </c>
      <c r="AK509">
        <v>-27.528224341922009</v>
      </c>
      <c r="AL509">
        <f>Table1[[#This Row],[HTGoalsF]]/Table1[[#This Row],[xHTGoalsF]]</f>
        <v>0.95946038905246078</v>
      </c>
      <c r="AM509">
        <v>16</v>
      </c>
      <c r="AN509">
        <v>16.67604018108679</v>
      </c>
      <c r="AO509">
        <f>Table1[[#This Row],[HTGoalsA]]/Table1[[#This Row],[xHTGoalsA]]</f>
        <v>1.0214974953436295</v>
      </c>
      <c r="AP509">
        <v>22</v>
      </c>
      <c r="AQ509">
        <v>21.53700826510519</v>
      </c>
      <c r="AR509">
        <v>1.0424113689774941</v>
      </c>
      <c r="AS509">
        <v>370</v>
      </c>
      <c r="AT509">
        <v>354.94624388348223</v>
      </c>
      <c r="AU509">
        <v>1.309368299889027</v>
      </c>
      <c r="AV509">
        <v>538</v>
      </c>
      <c r="AW509">
        <v>410.88515740422088</v>
      </c>
      <c r="AX509">
        <v>0.72959817629955082</v>
      </c>
      <c r="AY509">
        <v>109</v>
      </c>
      <c r="AZ509">
        <v>149.39730325648171</v>
      </c>
      <c r="BA509">
        <v>1.0729114094047829</v>
      </c>
      <c r="BB509">
        <v>191</v>
      </c>
      <c r="BC509">
        <v>178.02028977020629</v>
      </c>
      <c r="BD509">
        <v>1.1357409880395981</v>
      </c>
      <c r="BE509">
        <v>510</v>
      </c>
      <c r="BF509">
        <v>449.04604603582249</v>
      </c>
      <c r="BG509">
        <v>1.0286319807264639</v>
      </c>
      <c r="BH509">
        <v>452</v>
      </c>
      <c r="BI509">
        <v>439.41857580665351</v>
      </c>
      <c r="BJ509">
        <v>1.134236201733732</v>
      </c>
      <c r="BK509">
        <v>70</v>
      </c>
      <c r="BL509">
        <v>61.715540284291578</v>
      </c>
      <c r="BM509">
        <v>1.114162587097262</v>
      </c>
      <c r="BN509">
        <v>63</v>
      </c>
      <c r="BO509">
        <v>56.54470965869934</v>
      </c>
      <c r="BP509">
        <v>1.2920975402711381</v>
      </c>
      <c r="BQ509">
        <v>5</v>
      </c>
      <c r="BR509">
        <v>3.869676896800518</v>
      </c>
      <c r="BS509">
        <v>0.30512493007572788</v>
      </c>
      <c r="BT509">
        <v>1</v>
      </c>
      <c r="BU509">
        <v>3.277346101322542</v>
      </c>
    </row>
    <row r="510" spans="1:73" hidden="1" x14ac:dyDescent="0.45">
      <c r="A510" s="1">
        <v>110</v>
      </c>
      <c r="B510" s="21" t="s">
        <v>178</v>
      </c>
      <c r="C510" s="25" t="s">
        <v>160</v>
      </c>
      <c r="D510">
        <v>1.154829481461751</v>
      </c>
      <c r="E510">
        <v>229</v>
      </c>
      <c r="F510">
        <v>198.2976739649373</v>
      </c>
      <c r="G510">
        <v>188</v>
      </c>
      <c r="H510">
        <f>(Table1[[#This Row],[xWins]]*3+Table1[[#This Row],[xDraws]])/Table1[[#This Row],[Matches]]</f>
        <v>1.0547748615156238</v>
      </c>
      <c r="I510">
        <f>Table1[[#This Row],[Wins]]*3+Table1[[#This Row],[Draws]]</f>
        <v>229</v>
      </c>
      <c r="J510">
        <f>Table1[[#This Row],[xWins]]*3+Table1[[#This Row],[xDraws]]</f>
        <v>198.29767396493727</v>
      </c>
      <c r="K510">
        <v>1.232782095161632</v>
      </c>
      <c r="L510">
        <v>0.92271373364679254</v>
      </c>
      <c r="M510">
        <v>0.91354609683628252</v>
      </c>
      <c r="N510">
        <v>61</v>
      </c>
      <c r="O510">
        <v>46</v>
      </c>
      <c r="P510">
        <v>81</v>
      </c>
      <c r="Q510">
        <v>49.481575243029617</v>
      </c>
      <c r="R510">
        <v>49.852948235848437</v>
      </c>
      <c r="S510">
        <v>88.665476521121946</v>
      </c>
      <c r="T510">
        <v>-65</v>
      </c>
      <c r="U510">
        <v>-91.677357588109004</v>
      </c>
      <c r="V510">
        <v>-17.02325489216733</v>
      </c>
      <c r="W510">
        <v>43.700612480276327</v>
      </c>
      <c r="X510">
        <v>0.91696915112814514</v>
      </c>
      <c r="Y510">
        <v>0.85271141803530515</v>
      </c>
      <c r="Z510">
        <f>Table1[[#This Row],[xGoalsF]]/Table1[[#This Row],[Matches]]</f>
        <v>1.0905492281498261</v>
      </c>
      <c r="AA510">
        <f>Table1[[#This Row],[xGoalsA]]/Table1[[#This Row],[Matches]]</f>
        <v>1.578194747235512</v>
      </c>
      <c r="AB510">
        <v>188</v>
      </c>
      <c r="AC510">
        <v>205.0232548921673</v>
      </c>
      <c r="AD510">
        <v>253</v>
      </c>
      <c r="AE510">
        <v>296.70061248027628</v>
      </c>
      <c r="AF510">
        <f>Table1[[#This Row],[SHGoalsF]]/Table1[[#This Row],[xSHGoalsF]]</f>
        <v>1.0353704253582465</v>
      </c>
      <c r="AG510">
        <v>119</v>
      </c>
      <c r="AH510">
        <v>114.9347104045637</v>
      </c>
      <c r="AI510">
        <f>Table1[[#This Row],[SHGoalsA]]/Table1[[#This Row],[xSHGoalsA]]</f>
        <v>0.91297834867016525</v>
      </c>
      <c r="AJ510">
        <v>-152</v>
      </c>
      <c r="AK510">
        <v>-166.48806647101941</v>
      </c>
      <c r="AL510">
        <f>Table1[[#This Row],[HTGoalsF]]/Table1[[#This Row],[xHTGoalsF]]</f>
        <v>0.7659131401495175</v>
      </c>
      <c r="AM510">
        <v>69</v>
      </c>
      <c r="AN510">
        <v>90.088544487603627</v>
      </c>
      <c r="AO510">
        <f>Table1[[#This Row],[HTGoalsA]]/Table1[[#This Row],[xHTGoalsA]]</f>
        <v>0.77565490496453204</v>
      </c>
      <c r="AP510">
        <v>101</v>
      </c>
      <c r="AQ510">
        <v>130.21254600925701</v>
      </c>
      <c r="AR510">
        <v>0.95664275384219899</v>
      </c>
      <c r="AS510">
        <v>1851</v>
      </c>
      <c r="AT510">
        <v>1934.8915700931841</v>
      </c>
      <c r="AU510">
        <v>1.000486127234105</v>
      </c>
      <c r="AV510">
        <v>2377</v>
      </c>
      <c r="AW510">
        <v>2375.84503702349</v>
      </c>
      <c r="AX510">
        <v>0.73715906052822489</v>
      </c>
      <c r="AY510">
        <v>593</v>
      </c>
      <c r="AZ510">
        <v>804.43968168155584</v>
      </c>
      <c r="BA510">
        <v>0.79742774748531753</v>
      </c>
      <c r="BB510">
        <v>819</v>
      </c>
      <c r="BC510">
        <v>1027.0522973181089</v>
      </c>
      <c r="BD510">
        <v>1.1262867842365289</v>
      </c>
      <c r="BE510">
        <v>2790</v>
      </c>
      <c r="BF510">
        <v>2477.1665965087609</v>
      </c>
      <c r="BG510">
        <v>1.0575354971110229</v>
      </c>
      <c r="BH510">
        <v>2536</v>
      </c>
      <c r="BI510">
        <v>2398.0282524112408</v>
      </c>
      <c r="BJ510">
        <v>1.510828384392261</v>
      </c>
      <c r="BK510">
        <v>519</v>
      </c>
      <c r="BL510">
        <v>343.52015448053061</v>
      </c>
      <c r="BM510">
        <v>1.43345871086764</v>
      </c>
      <c r="BN510">
        <v>441</v>
      </c>
      <c r="BO510">
        <v>307.647507846998</v>
      </c>
      <c r="BP510">
        <v>1.1968150360304419</v>
      </c>
      <c r="BQ510">
        <v>25</v>
      </c>
      <c r="BR510">
        <v>20.888774996443232</v>
      </c>
      <c r="BS510">
        <v>0.96751795909934468</v>
      </c>
      <c r="BT510">
        <v>17</v>
      </c>
      <c r="BU510">
        <v>17.570733276956609</v>
      </c>
    </row>
    <row r="511" spans="1:73" hidden="1" x14ac:dyDescent="0.45">
      <c r="A511" s="1">
        <v>304</v>
      </c>
      <c r="B511" s="21" t="s">
        <v>365</v>
      </c>
      <c r="C511" s="24" t="s">
        <v>357</v>
      </c>
      <c r="D511">
        <v>0.89629718262148372</v>
      </c>
      <c r="E511">
        <v>40</v>
      </c>
      <c r="F511">
        <v>44.628055041976459</v>
      </c>
      <c r="G511">
        <v>40</v>
      </c>
      <c r="H511">
        <f>(Table1[[#This Row],[xWins]]*3+Table1[[#This Row],[xDraws]])/Table1[[#This Row],[Matches]]</f>
        <v>1.1157013760494117</v>
      </c>
      <c r="I511">
        <f>Table1[[#This Row],[Wins]]*3+Table1[[#This Row],[Draws]]</f>
        <v>40</v>
      </c>
      <c r="J511">
        <f>Table1[[#This Row],[xWins]]*3+Table1[[#This Row],[xDraws]]</f>
        <v>44.628055041976467</v>
      </c>
      <c r="K511">
        <v>0.82913504582239084</v>
      </c>
      <c r="L511">
        <v>1.077586285604732</v>
      </c>
      <c r="M511">
        <v>1.053783001818313</v>
      </c>
      <c r="N511">
        <v>9</v>
      </c>
      <c r="O511">
        <v>13</v>
      </c>
      <c r="P511">
        <v>18</v>
      </c>
      <c r="Q511">
        <v>10.85468530771511</v>
      </c>
      <c r="R511">
        <v>12.063999118831131</v>
      </c>
      <c r="S511">
        <v>17.081315573453761</v>
      </c>
      <c r="T511">
        <v>-10</v>
      </c>
      <c r="U511">
        <v>-13.790191212759471</v>
      </c>
      <c r="V511">
        <v>-7.790806666511557</v>
      </c>
      <c r="W511">
        <v>11.580997879271029</v>
      </c>
      <c r="X511">
        <v>0.82606237202831045</v>
      </c>
      <c r="Y511">
        <v>0.80230794458062682</v>
      </c>
      <c r="Z511">
        <f>Table1[[#This Row],[xGoalsF]]/Table1[[#This Row],[Matches]]</f>
        <v>1.1197701666627888</v>
      </c>
      <c r="AA511">
        <f>Table1[[#This Row],[xGoalsA]]/Table1[[#This Row],[Matches]]</f>
        <v>1.4645249469817758</v>
      </c>
      <c r="AB511">
        <v>37</v>
      </c>
      <c r="AC511">
        <v>44.790806666511557</v>
      </c>
      <c r="AD511">
        <v>47</v>
      </c>
      <c r="AE511">
        <v>58.580997879271031</v>
      </c>
      <c r="AF511">
        <f>Table1[[#This Row],[SHGoalsF]]/Table1[[#This Row],[xSHGoalsF]]</f>
        <v>0.75482296963231166</v>
      </c>
      <c r="AG511">
        <v>19</v>
      </c>
      <c r="AH511">
        <v>25.17146505127587</v>
      </c>
      <c r="AI511">
        <f>Table1[[#This Row],[SHGoalsA]]/Table1[[#This Row],[xSHGoalsA]]</f>
        <v>0.93993849558201648</v>
      </c>
      <c r="AJ511">
        <v>-31</v>
      </c>
      <c r="AK511">
        <v>-32.980881350970293</v>
      </c>
      <c r="AL511">
        <f>Table1[[#This Row],[HTGoalsF]]/Table1[[#This Row],[xHTGoalsF]]</f>
        <v>0.91746197976500055</v>
      </c>
      <c r="AM511">
        <v>18</v>
      </c>
      <c r="AN511">
        <v>19.61934161523569</v>
      </c>
      <c r="AO511">
        <f>Table1[[#This Row],[HTGoalsA]]/Table1[[#This Row],[xHTGoalsA]]</f>
        <v>0.62499715508373244</v>
      </c>
      <c r="AP511">
        <v>16</v>
      </c>
      <c r="AQ511">
        <v>25.600116528300742</v>
      </c>
      <c r="AR511">
        <v>0.86220257929061106</v>
      </c>
      <c r="AS511">
        <v>361</v>
      </c>
      <c r="AT511">
        <v>418.69510561777452</v>
      </c>
      <c r="AU511">
        <v>0.95365752013185201</v>
      </c>
      <c r="AV511">
        <v>462</v>
      </c>
      <c r="AW511">
        <v>484.45064422721077</v>
      </c>
      <c r="AX511">
        <v>0.6772218655656228</v>
      </c>
      <c r="AY511">
        <v>119</v>
      </c>
      <c r="AZ511">
        <v>175.71789401780461</v>
      </c>
      <c r="BA511">
        <v>0.81193614749607479</v>
      </c>
      <c r="BB511">
        <v>170</v>
      </c>
      <c r="BC511">
        <v>209.3760704265502</v>
      </c>
      <c r="BD511">
        <v>1.146270789383798</v>
      </c>
      <c r="BE511">
        <v>607</v>
      </c>
      <c r="BF511">
        <v>529.54328560209217</v>
      </c>
      <c r="BG511">
        <v>1.0240142981391049</v>
      </c>
      <c r="BH511">
        <v>530</v>
      </c>
      <c r="BI511">
        <v>517.57089814384926</v>
      </c>
      <c r="BJ511">
        <v>1.239765642346748</v>
      </c>
      <c r="BK511">
        <v>91</v>
      </c>
      <c r="BL511">
        <v>73.400969418499443</v>
      </c>
      <c r="BM511">
        <v>1.199315262891502</v>
      </c>
      <c r="BN511">
        <v>80</v>
      </c>
      <c r="BO511">
        <v>66.704729336240675</v>
      </c>
      <c r="BP511">
        <v>1.306886253498073</v>
      </c>
      <c r="BQ511">
        <v>6</v>
      </c>
      <c r="BR511">
        <v>4.5910652009232793</v>
      </c>
      <c r="BS511">
        <v>1.0183591489479611</v>
      </c>
      <c r="BT511">
        <v>4</v>
      </c>
      <c r="BU511">
        <v>3.9278873314314411</v>
      </c>
    </row>
    <row r="512" spans="1:73" hidden="1" x14ac:dyDescent="0.45">
      <c r="A512" s="1">
        <v>634</v>
      </c>
      <c r="B512" s="21" t="s">
        <v>542</v>
      </c>
      <c r="C512" s="24" t="s">
        <v>535</v>
      </c>
      <c r="D512">
        <v>0.77305400842781258</v>
      </c>
      <c r="E512">
        <v>31</v>
      </c>
      <c r="F512">
        <v>40.100691105716933</v>
      </c>
      <c r="G512">
        <v>36</v>
      </c>
      <c r="H512">
        <f>(Table1[[#This Row],[xWins]]*3+Table1[[#This Row],[xDraws]])/Table1[[#This Row],[Matches]]</f>
        <v>1.1139080862699147</v>
      </c>
      <c r="I512">
        <f>Table1[[#This Row],[Wins]]*3+Table1[[#This Row],[Draws]]</f>
        <v>31</v>
      </c>
      <c r="J512">
        <f>Table1[[#This Row],[xWins]]*3+Table1[[#This Row],[xDraws]]</f>
        <v>40.100691105716926</v>
      </c>
      <c r="K512">
        <v>0.50774347358156158</v>
      </c>
      <c r="L512">
        <v>1.5154078301077889</v>
      </c>
      <c r="M512">
        <v>0.96189030959811928</v>
      </c>
      <c r="N512">
        <v>5</v>
      </c>
      <c r="O512">
        <v>16</v>
      </c>
      <c r="P512">
        <v>15</v>
      </c>
      <c r="Q512">
        <v>9.8474924054278823</v>
      </c>
      <c r="R512">
        <v>10.558213889433279</v>
      </c>
      <c r="S512">
        <v>15.59429370513884</v>
      </c>
      <c r="T512">
        <v>-13</v>
      </c>
      <c r="U512">
        <v>-11.99187615283437</v>
      </c>
      <c r="V512">
        <v>-4.3993000882261413</v>
      </c>
      <c r="W512">
        <v>3.391176241060506</v>
      </c>
      <c r="X512">
        <v>0.89110454689515128</v>
      </c>
      <c r="Y512">
        <v>0.93527199646258863</v>
      </c>
      <c r="Z512">
        <f>Table1[[#This Row],[xGoalsF]]/Table1[[#This Row],[Matches]]</f>
        <v>1.1222027802285039</v>
      </c>
      <c r="AA512">
        <f>Table1[[#This Row],[xGoalsA]]/Table1[[#This Row],[Matches]]</f>
        <v>1.4553104511405699</v>
      </c>
      <c r="AB512">
        <v>36</v>
      </c>
      <c r="AC512">
        <v>40.399300088226141</v>
      </c>
      <c r="AD512">
        <v>49</v>
      </c>
      <c r="AE512">
        <v>52.391176241060514</v>
      </c>
      <c r="AF512">
        <f>Table1[[#This Row],[SHGoalsF]]/Table1[[#This Row],[xSHGoalsF]]</f>
        <v>0.83908440910047666</v>
      </c>
      <c r="AG512">
        <v>19</v>
      </c>
      <c r="AH512">
        <v>22.64372903837954</v>
      </c>
      <c r="AI512">
        <f>Table1[[#This Row],[SHGoalsA]]/Table1[[#This Row],[xSHGoalsA]]</f>
        <v>0.98597804000839173</v>
      </c>
      <c r="AJ512">
        <v>-29</v>
      </c>
      <c r="AK512">
        <v>-29.412419773317851</v>
      </c>
      <c r="AL512">
        <f>Table1[[#This Row],[HTGoalsF]]/Table1[[#This Row],[xHTGoalsF]]</f>
        <v>0.95744597300050627</v>
      </c>
      <c r="AM512">
        <v>17</v>
      </c>
      <c r="AN512">
        <v>17.755571049846601</v>
      </c>
      <c r="AO512">
        <f>Table1[[#This Row],[HTGoalsA]]/Table1[[#This Row],[xHTGoalsA]]</f>
        <v>0.87036911801888817</v>
      </c>
      <c r="AP512">
        <v>20</v>
      </c>
      <c r="AQ512">
        <v>22.978756467742659</v>
      </c>
      <c r="AR512">
        <v>1.1091730420559831</v>
      </c>
      <c r="AS512">
        <v>419</v>
      </c>
      <c r="AT512">
        <v>377.75891056938622</v>
      </c>
      <c r="AU512">
        <v>1.123617110646296</v>
      </c>
      <c r="AV512">
        <v>489</v>
      </c>
      <c r="AW512">
        <v>435.20163173621552</v>
      </c>
      <c r="AX512">
        <v>0.83696298378390888</v>
      </c>
      <c r="AY512">
        <v>133</v>
      </c>
      <c r="AZ512">
        <v>158.90786399979979</v>
      </c>
      <c r="BA512">
        <v>0.97944940935955538</v>
      </c>
      <c r="BB512">
        <v>185</v>
      </c>
      <c r="BC512">
        <v>188.88162903785729</v>
      </c>
      <c r="BD512">
        <v>1.1828624121776581</v>
      </c>
      <c r="BE512">
        <v>565</v>
      </c>
      <c r="BF512">
        <v>477.65487700283859</v>
      </c>
      <c r="BG512">
        <v>1.2291831842967009</v>
      </c>
      <c r="BH512">
        <v>573</v>
      </c>
      <c r="BI512">
        <v>466.1632271904632</v>
      </c>
      <c r="BJ512">
        <v>1.452844287218813</v>
      </c>
      <c r="BK512">
        <v>95</v>
      </c>
      <c r="BL512">
        <v>65.388975842592856</v>
      </c>
      <c r="BM512">
        <v>1.465811107836769</v>
      </c>
      <c r="BN512">
        <v>88</v>
      </c>
      <c r="BO512">
        <v>60.035020562690121</v>
      </c>
      <c r="BP512">
        <v>1.001165864725365</v>
      </c>
      <c r="BQ512">
        <v>4</v>
      </c>
      <c r="BR512">
        <v>3.9953419717293892</v>
      </c>
      <c r="BS512">
        <v>0.56366342723137197</v>
      </c>
      <c r="BT512">
        <v>2</v>
      </c>
      <c r="BU512">
        <v>3.5482167254024128</v>
      </c>
    </row>
    <row r="513" spans="1:73" hidden="1" x14ac:dyDescent="0.45">
      <c r="A513" s="1">
        <v>1</v>
      </c>
      <c r="B513" s="21" t="s">
        <v>65</v>
      </c>
      <c r="C513" s="27" t="s">
        <v>64</v>
      </c>
      <c r="D513">
        <v>0.98597343924025926</v>
      </c>
      <c r="E513">
        <v>211</v>
      </c>
      <c r="F513">
        <v>214.00170795938061</v>
      </c>
      <c r="G513">
        <v>188</v>
      </c>
      <c r="H513">
        <f>(Table1[[#This Row],[xWins]]*3+Table1[[#This Row],[xDraws]])/Table1[[#This Row],[Matches]]</f>
        <v>1.1383069572307474</v>
      </c>
      <c r="I513">
        <f>Table1[[#This Row],[Wins]]*3+Table1[[#This Row],[Draws]]</f>
        <v>211</v>
      </c>
      <c r="J513">
        <f>Table1[[#This Row],[xWins]]*3+Table1[[#This Row],[xDraws]]</f>
        <v>214.0017079593805</v>
      </c>
      <c r="K513">
        <v>1.005324108346751</v>
      </c>
      <c r="L513">
        <v>0.91701208601589512</v>
      </c>
      <c r="M513">
        <v>1.042091725696995</v>
      </c>
      <c r="N513">
        <v>56</v>
      </c>
      <c r="O513">
        <v>43</v>
      </c>
      <c r="P513">
        <v>89</v>
      </c>
      <c r="Q513">
        <v>55.703428909201847</v>
      </c>
      <c r="R513">
        <v>46.89142123177497</v>
      </c>
      <c r="S513">
        <v>85.405149859023197</v>
      </c>
      <c r="T513">
        <v>-86</v>
      </c>
      <c r="U513">
        <v>-70.332763931274997</v>
      </c>
      <c r="V513">
        <v>25.09378260360063</v>
      </c>
      <c r="W513">
        <v>-40.761018672325633</v>
      </c>
      <c r="X513">
        <v>1.1167662011253709</v>
      </c>
      <c r="Y513">
        <v>1.1429012909897489</v>
      </c>
      <c r="Z513">
        <f>Table1[[#This Row],[xGoalsF]]/Table1[[#This Row],[Matches]]</f>
        <v>1.1431181776404222</v>
      </c>
      <c r="AA513">
        <f>Table1[[#This Row],[xGoalsA]]/Table1[[#This Row],[Matches]]</f>
        <v>1.5172286240833746</v>
      </c>
      <c r="AB513">
        <v>240</v>
      </c>
      <c r="AC513">
        <v>214.9062173963994</v>
      </c>
      <c r="AD513">
        <v>326</v>
      </c>
      <c r="AE513">
        <v>285.23898132767442</v>
      </c>
      <c r="AF513">
        <f>Table1[[#This Row],[SHGoalsF]]/Table1[[#This Row],[xSHGoalsF]]</f>
        <v>1.0632963264144442</v>
      </c>
      <c r="AG513">
        <v>128</v>
      </c>
      <c r="AH513">
        <v>120.3803651157439</v>
      </c>
      <c r="AI513">
        <f>Table1[[#This Row],[SHGoalsA]]/Table1[[#This Row],[xSHGoalsA]]</f>
        <v>1.0520733732820309</v>
      </c>
      <c r="AJ513">
        <v>-168</v>
      </c>
      <c r="AK513">
        <v>-159.68468004841711</v>
      </c>
      <c r="AL513">
        <f>Table1[[#This Row],[HTGoalsF]]/Table1[[#This Row],[xHTGoalsF]]</f>
        <v>1.1848610438069604</v>
      </c>
      <c r="AM513">
        <v>112</v>
      </c>
      <c r="AN513">
        <v>94.525852280655471</v>
      </c>
      <c r="AO513">
        <f>Table1[[#This Row],[HTGoalsA]]/Table1[[#This Row],[xHTGoalsA]]</f>
        <v>1.2584196510207732</v>
      </c>
      <c r="AP513">
        <v>158</v>
      </c>
      <c r="AQ513">
        <v>125.5543012792573</v>
      </c>
      <c r="AR513">
        <v>1.1087748117834899</v>
      </c>
      <c r="AS513">
        <v>2202</v>
      </c>
      <c r="AT513">
        <v>1985.9758506400699</v>
      </c>
      <c r="AU513">
        <v>1.1025858423710071</v>
      </c>
      <c r="AV513">
        <v>2574</v>
      </c>
      <c r="AW513">
        <v>2334.512108794047</v>
      </c>
      <c r="AX513">
        <v>0.88974984540957514</v>
      </c>
      <c r="AY513">
        <v>739</v>
      </c>
      <c r="AZ513">
        <v>830.57052924782352</v>
      </c>
      <c r="BA513">
        <v>0.87293644790814862</v>
      </c>
      <c r="BB513">
        <v>878</v>
      </c>
      <c r="BC513">
        <v>1005.800596485558</v>
      </c>
      <c r="BD513">
        <v>0.712447563921212</v>
      </c>
      <c r="BE513">
        <v>1761</v>
      </c>
      <c r="BF513">
        <v>2471.7608553641498</v>
      </c>
      <c r="BG513">
        <v>0.90813758411868073</v>
      </c>
      <c r="BH513">
        <v>2190</v>
      </c>
      <c r="BI513">
        <v>2411.5288677599742</v>
      </c>
      <c r="BJ513">
        <v>0.85453021738192847</v>
      </c>
      <c r="BK513">
        <v>289</v>
      </c>
      <c r="BL513">
        <v>338.19751966808769</v>
      </c>
      <c r="BM513">
        <v>1.126634652167801</v>
      </c>
      <c r="BN513">
        <v>353</v>
      </c>
      <c r="BO513">
        <v>313.32251260049469</v>
      </c>
      <c r="BP513">
        <v>0.43829441800392932</v>
      </c>
      <c r="BQ513">
        <v>9</v>
      </c>
      <c r="BR513">
        <v>20.534142417299311</v>
      </c>
      <c r="BS513">
        <v>1.161132025428445</v>
      </c>
      <c r="BT513">
        <v>21</v>
      </c>
      <c r="BU513">
        <v>18.085798634527571</v>
      </c>
    </row>
    <row r="514" spans="1:73" hidden="1" x14ac:dyDescent="0.45">
      <c r="A514" s="1">
        <v>82</v>
      </c>
      <c r="B514" s="21" t="s">
        <v>149</v>
      </c>
      <c r="C514" t="s">
        <v>140</v>
      </c>
      <c r="D514">
        <v>0.899220897620857</v>
      </c>
      <c r="E514">
        <v>36</v>
      </c>
      <c r="F514">
        <v>40.034656773711752</v>
      </c>
      <c r="G514">
        <v>36</v>
      </c>
      <c r="H514">
        <f>(Table1[[#This Row],[xWins]]*3+Table1[[#This Row],[xDraws]])/Table1[[#This Row],[Matches]]</f>
        <v>1.1120737992697705</v>
      </c>
      <c r="I514">
        <f>Table1[[#This Row],[Wins]]*3+Table1[[#This Row],[Draws]]</f>
        <v>36</v>
      </c>
      <c r="J514">
        <f>Table1[[#This Row],[xWins]]*3+Table1[[#This Row],[xDraws]]</f>
        <v>40.034656773711738</v>
      </c>
      <c r="K514">
        <v>0.86894780505613423</v>
      </c>
      <c r="L514">
        <v>1.0041734723404809</v>
      </c>
      <c r="M514">
        <v>1.079133380145586</v>
      </c>
      <c r="N514">
        <v>9</v>
      </c>
      <c r="O514">
        <v>9</v>
      </c>
      <c r="P514">
        <v>18</v>
      </c>
      <c r="Q514">
        <v>10.35735397181721</v>
      </c>
      <c r="R514">
        <v>8.9625948582601112</v>
      </c>
      <c r="S514">
        <v>16.680051169922681</v>
      </c>
      <c r="T514">
        <v>-19</v>
      </c>
      <c r="U514">
        <v>-13.43448141598547</v>
      </c>
      <c r="V514">
        <v>2.322875964586387</v>
      </c>
      <c r="W514">
        <v>-7.888394548600921</v>
      </c>
      <c r="X514">
        <v>1.058544464122781</v>
      </c>
      <c r="Y514">
        <v>1.1485248747718491</v>
      </c>
      <c r="Z514">
        <f>Table1[[#This Row],[xGoalsF]]/Table1[[#This Row],[Matches]]</f>
        <v>1.1021423343170449</v>
      </c>
      <c r="AA514">
        <f>Table1[[#This Row],[xGoalsA]]/Table1[[#This Row],[Matches]]</f>
        <v>1.4753223736499743</v>
      </c>
      <c r="AB514">
        <v>42</v>
      </c>
      <c r="AC514">
        <v>39.677124035413613</v>
      </c>
      <c r="AD514">
        <v>61</v>
      </c>
      <c r="AE514">
        <v>53.111605451399079</v>
      </c>
      <c r="AF514">
        <f>Table1[[#This Row],[SHGoalsF]]/Table1[[#This Row],[xSHGoalsF]]</f>
        <v>0.98489715200907146</v>
      </c>
      <c r="AG514">
        <v>22</v>
      </c>
      <c r="AH514">
        <v>22.337357718136001</v>
      </c>
      <c r="AI514">
        <f>Table1[[#This Row],[SHGoalsA]]/Table1[[#This Row],[xSHGoalsA]]</f>
        <v>1.0390282734444498</v>
      </c>
      <c r="AJ514">
        <v>-31</v>
      </c>
      <c r="AK514">
        <v>-29.835569245130241</v>
      </c>
      <c r="AL514">
        <f>Table1[[#This Row],[HTGoalsF]]/Table1[[#This Row],[xHTGoalsF]]</f>
        <v>1.153418081538486</v>
      </c>
      <c r="AM514">
        <v>20</v>
      </c>
      <c r="AN514">
        <v>17.339766317277611</v>
      </c>
      <c r="AO514">
        <f>Table1[[#This Row],[HTGoalsA]]/Table1[[#This Row],[xHTGoalsA]]</f>
        <v>1.2888792461974354</v>
      </c>
      <c r="AP514">
        <v>30</v>
      </c>
      <c r="AQ514">
        <v>23.276036206268842</v>
      </c>
      <c r="AR514">
        <v>0.76571663265372591</v>
      </c>
      <c r="AS514">
        <v>287</v>
      </c>
      <c r="AT514">
        <v>374.81228402385739</v>
      </c>
      <c r="AU514">
        <v>0.91576570673683977</v>
      </c>
      <c r="AV514">
        <v>404</v>
      </c>
      <c r="AW514">
        <v>441.16087447692121</v>
      </c>
      <c r="AX514">
        <v>0.78518543023741072</v>
      </c>
      <c r="AY514">
        <v>122</v>
      </c>
      <c r="AZ514">
        <v>155.37730999811311</v>
      </c>
      <c r="BA514">
        <v>0.87210851282578716</v>
      </c>
      <c r="BB514">
        <v>165</v>
      </c>
      <c r="BC514">
        <v>189.19663960780591</v>
      </c>
      <c r="BD514">
        <v>0.86456809930843703</v>
      </c>
      <c r="BE514">
        <v>412</v>
      </c>
      <c r="BF514">
        <v>476.53851712728749</v>
      </c>
      <c r="BG514">
        <v>0.88985684609665339</v>
      </c>
      <c r="BH514">
        <v>413</v>
      </c>
      <c r="BI514">
        <v>464.11959610314813</v>
      </c>
      <c r="BJ514">
        <v>1.071778686084337</v>
      </c>
      <c r="BK514">
        <v>71</v>
      </c>
      <c r="BL514">
        <v>66.245019537935747</v>
      </c>
      <c r="BM514">
        <v>0.99869137649973128</v>
      </c>
      <c r="BN514">
        <v>60</v>
      </c>
      <c r="BO514">
        <v>60.078620294380947</v>
      </c>
      <c r="BP514">
        <v>0.48543427053983412</v>
      </c>
      <c r="BQ514">
        <v>2</v>
      </c>
      <c r="BR514">
        <v>4.1200222591945792</v>
      </c>
      <c r="BS514">
        <v>1.429871673105142</v>
      </c>
      <c r="BT514">
        <v>5</v>
      </c>
      <c r="BU514">
        <v>3.496817297696293</v>
      </c>
    </row>
    <row r="515" spans="1:73" hidden="1" x14ac:dyDescent="0.45">
      <c r="A515" s="1">
        <v>171</v>
      </c>
      <c r="B515" s="21" t="s">
        <v>241</v>
      </c>
      <c r="C515" s="24" t="s">
        <v>234</v>
      </c>
      <c r="D515">
        <v>1.067571266389336</v>
      </c>
      <c r="E515">
        <v>159</v>
      </c>
      <c r="F515">
        <v>148.9361928386837</v>
      </c>
      <c r="G515">
        <v>134</v>
      </c>
      <c r="H515">
        <f>(Table1[[#This Row],[xWins]]*3+Table1[[#This Row],[xDraws]])/Table1[[#This Row],[Matches]]</f>
        <v>1.1114641256618187</v>
      </c>
      <c r="I515">
        <f>Table1[[#This Row],[Wins]]*3+Table1[[#This Row],[Draws]]</f>
        <v>159</v>
      </c>
      <c r="J515">
        <f>Table1[[#This Row],[xWins]]*3+Table1[[#This Row],[xDraws]]</f>
        <v>148.93619283868372</v>
      </c>
      <c r="K515">
        <v>1.16727335814907</v>
      </c>
      <c r="L515">
        <v>0.75309308282879728</v>
      </c>
      <c r="M515">
        <v>1.0421288957136889</v>
      </c>
      <c r="N515">
        <v>44</v>
      </c>
      <c r="O515">
        <v>27</v>
      </c>
      <c r="P515">
        <v>63</v>
      </c>
      <c r="Q515">
        <v>37.694683676983949</v>
      </c>
      <c r="R515">
        <v>35.852141807731869</v>
      </c>
      <c r="S515">
        <v>60.453174515284182</v>
      </c>
      <c r="T515">
        <v>-58</v>
      </c>
      <c r="U515">
        <v>-53.384860087114127</v>
      </c>
      <c r="V515">
        <v>-28.078400423810422</v>
      </c>
      <c r="W515">
        <v>23.46326051092456</v>
      </c>
      <c r="X515">
        <v>0.81290845088620967</v>
      </c>
      <c r="Y515">
        <v>0.88468060301400342</v>
      </c>
      <c r="Z515">
        <f>Table1[[#This Row],[xGoalsF]]/Table1[[#This Row],[Matches]]</f>
        <v>1.1199880628642567</v>
      </c>
      <c r="AA515">
        <f>Table1[[#This Row],[xGoalsA]]/Table1[[#This Row],[Matches]]</f>
        <v>1.518382541126303</v>
      </c>
      <c r="AB515">
        <v>122</v>
      </c>
      <c r="AC515">
        <v>150.07840042381039</v>
      </c>
      <c r="AD515">
        <v>180</v>
      </c>
      <c r="AE515">
        <v>203.46326051092461</v>
      </c>
      <c r="AF515">
        <f>Table1[[#This Row],[SHGoalsF]]/Table1[[#This Row],[xSHGoalsF]]</f>
        <v>0.81000010768514841</v>
      </c>
      <c r="AG515">
        <v>68</v>
      </c>
      <c r="AH515">
        <v>83.950606123168541</v>
      </c>
      <c r="AI515">
        <f>Table1[[#This Row],[SHGoalsA]]/Table1[[#This Row],[xSHGoalsA]]</f>
        <v>0.81558966704375246</v>
      </c>
      <c r="AJ515">
        <v>-93</v>
      </c>
      <c r="AK515">
        <v>-114.02792820695581</v>
      </c>
      <c r="AL515">
        <f>Table1[[#This Row],[HTGoalsF]]/Table1[[#This Row],[xHTGoalsF]]</f>
        <v>0.81660065288879358</v>
      </c>
      <c r="AM515">
        <v>54</v>
      </c>
      <c r="AN515">
        <v>66.127794300641881</v>
      </c>
      <c r="AO515">
        <f>Table1[[#This Row],[HTGoalsA]]/Table1[[#This Row],[xHTGoalsA]]</f>
        <v>0.97276990825402632</v>
      </c>
      <c r="AP515">
        <v>87</v>
      </c>
      <c r="AQ515">
        <v>89.435332303968707</v>
      </c>
      <c r="AR515">
        <v>0.88821247853516794</v>
      </c>
      <c r="AS515">
        <v>1241</v>
      </c>
      <c r="AT515">
        <v>1397.188206640202</v>
      </c>
      <c r="AU515">
        <v>1.0188765317454409</v>
      </c>
      <c r="AV515">
        <v>1690</v>
      </c>
      <c r="AW515">
        <v>1658.6896913847399</v>
      </c>
      <c r="AX515">
        <v>0.72964788515776213</v>
      </c>
      <c r="AY515">
        <v>429</v>
      </c>
      <c r="AZ515">
        <v>587.95483236032817</v>
      </c>
      <c r="BA515">
        <v>0.79117115930705706</v>
      </c>
      <c r="BB515">
        <v>569</v>
      </c>
      <c r="BC515">
        <v>719.18698413925449</v>
      </c>
      <c r="BD515">
        <v>1.2455624127229341</v>
      </c>
      <c r="BE515">
        <v>2201</v>
      </c>
      <c r="BF515">
        <v>1767.073233358396</v>
      </c>
      <c r="BG515">
        <v>1.3083222558337211</v>
      </c>
      <c r="BH515">
        <v>2249</v>
      </c>
      <c r="BI515">
        <v>1718.995446245649</v>
      </c>
      <c r="BJ515">
        <v>1.475755620833306</v>
      </c>
      <c r="BK515">
        <v>358</v>
      </c>
      <c r="BL515">
        <v>242.58759034768261</v>
      </c>
      <c r="BM515">
        <v>1.401369642914936</v>
      </c>
      <c r="BN515">
        <v>312</v>
      </c>
      <c r="BO515">
        <v>222.63933115535511</v>
      </c>
      <c r="BP515">
        <v>1.1364364458779941</v>
      </c>
      <c r="BQ515">
        <v>17</v>
      </c>
      <c r="BR515">
        <v>14.959041538716271</v>
      </c>
      <c r="BS515">
        <v>1.159711824801803</v>
      </c>
      <c r="BT515">
        <v>15</v>
      </c>
      <c r="BU515">
        <v>12.9342476977533</v>
      </c>
    </row>
    <row r="516" spans="1:73" hidden="1" x14ac:dyDescent="0.45">
      <c r="A516" s="1">
        <v>183</v>
      </c>
      <c r="B516" s="21" t="s">
        <v>253</v>
      </c>
      <c r="C516" s="24" t="s">
        <v>234</v>
      </c>
      <c r="D516">
        <v>0.92723872105203786</v>
      </c>
      <c r="E516">
        <v>102</v>
      </c>
      <c r="F516">
        <v>110.0040342192263</v>
      </c>
      <c r="G516">
        <v>99</v>
      </c>
      <c r="H516">
        <f>(Table1[[#This Row],[xWins]]*3+Table1[[#This Row],[xDraws]])/Table1[[#This Row],[Matches]]</f>
        <v>1.1111518608002657</v>
      </c>
      <c r="I516">
        <f>Table1[[#This Row],[Wins]]*3+Table1[[#This Row],[Draws]]</f>
        <v>102</v>
      </c>
      <c r="J516">
        <f>Table1[[#This Row],[xWins]]*3+Table1[[#This Row],[xDraws]]</f>
        <v>110.0040342192263</v>
      </c>
      <c r="K516">
        <v>0.78992640632515343</v>
      </c>
      <c r="L516">
        <v>1.3609584203144289</v>
      </c>
      <c r="M516">
        <v>0.91728018190785632</v>
      </c>
      <c r="N516">
        <v>22</v>
      </c>
      <c r="O516">
        <v>36</v>
      </c>
      <c r="P516">
        <v>41</v>
      </c>
      <c r="Q516">
        <v>27.850695740565289</v>
      </c>
      <c r="R516">
        <v>26.45194699753042</v>
      </c>
      <c r="S516">
        <v>44.69735726190428</v>
      </c>
      <c r="T516">
        <v>-42</v>
      </c>
      <c r="U516">
        <v>-40.368861460614681</v>
      </c>
      <c r="V516">
        <v>-17.93135360423366</v>
      </c>
      <c r="W516">
        <v>16.300215064848349</v>
      </c>
      <c r="X516">
        <v>0.83835630755749369</v>
      </c>
      <c r="Y516">
        <v>0.89226575085923077</v>
      </c>
      <c r="Z516">
        <f>Table1[[#This Row],[xGoalsF]]/Table1[[#This Row],[Matches]]</f>
        <v>1.1205187232750879</v>
      </c>
      <c r="AA516">
        <f>Table1[[#This Row],[xGoalsA]]/Table1[[#This Row],[Matches]]</f>
        <v>1.5282850006550333</v>
      </c>
      <c r="AB516">
        <v>93</v>
      </c>
      <c r="AC516">
        <v>110.93135360423371</v>
      </c>
      <c r="AD516">
        <v>135</v>
      </c>
      <c r="AE516">
        <v>151.30021506484829</v>
      </c>
      <c r="AF516">
        <f>Table1[[#This Row],[SHGoalsF]]/Table1[[#This Row],[xSHGoalsF]]</f>
        <v>0.89977064296142151</v>
      </c>
      <c r="AG516">
        <v>56</v>
      </c>
      <c r="AH516">
        <v>62.238083047127212</v>
      </c>
      <c r="AI516">
        <f>Table1[[#This Row],[SHGoalsA]]/Table1[[#This Row],[xSHGoalsA]]</f>
        <v>0.85924982813331374</v>
      </c>
      <c r="AJ516">
        <v>-73</v>
      </c>
      <c r="AK516">
        <v>-84.957829038604075</v>
      </c>
      <c r="AL516">
        <f>Table1[[#This Row],[HTGoalsF]]/Table1[[#This Row],[xHTGoalsF]]</f>
        <v>0.75985859188914351</v>
      </c>
      <c r="AM516">
        <v>37</v>
      </c>
      <c r="AN516">
        <v>48.693270557106452</v>
      </c>
      <c r="AO516">
        <f>Table1[[#This Row],[HTGoalsA]]/Table1[[#This Row],[xHTGoalsA]]</f>
        <v>0.9345458267882244</v>
      </c>
      <c r="AP516">
        <v>62</v>
      </c>
      <c r="AQ516">
        <v>66.34238602624427</v>
      </c>
      <c r="AR516">
        <v>0.8644179842803188</v>
      </c>
      <c r="AS516">
        <v>893</v>
      </c>
      <c r="AT516">
        <v>1033.0650405700169</v>
      </c>
      <c r="AU516">
        <v>0.93179846815273926</v>
      </c>
      <c r="AV516">
        <v>1146</v>
      </c>
      <c r="AW516">
        <v>1229.8796780294219</v>
      </c>
      <c r="AX516">
        <v>0.74815568892557704</v>
      </c>
      <c r="AY516">
        <v>324</v>
      </c>
      <c r="AZ516">
        <v>433.06494195786303</v>
      </c>
      <c r="BA516">
        <v>0.78392463504545318</v>
      </c>
      <c r="BB516">
        <v>417</v>
      </c>
      <c r="BC516">
        <v>531.93888973245714</v>
      </c>
      <c r="BD516">
        <v>1.283944059143699</v>
      </c>
      <c r="BE516">
        <v>1677</v>
      </c>
      <c r="BF516">
        <v>1306.1316714362481</v>
      </c>
      <c r="BG516">
        <v>1.3651509862067179</v>
      </c>
      <c r="BH516">
        <v>1733</v>
      </c>
      <c r="BI516">
        <v>1269.4566516890609</v>
      </c>
      <c r="BJ516">
        <v>1.5026198412679019</v>
      </c>
      <c r="BK516">
        <v>269</v>
      </c>
      <c r="BL516">
        <v>179.02066285310019</v>
      </c>
      <c r="BM516">
        <v>1.5250868219504039</v>
      </c>
      <c r="BN516">
        <v>251</v>
      </c>
      <c r="BO516">
        <v>164.58079395047221</v>
      </c>
      <c r="BP516">
        <v>1.6443063460310181</v>
      </c>
      <c r="BQ516">
        <v>18</v>
      </c>
      <c r="BR516">
        <v>10.94686525016942</v>
      </c>
      <c r="BS516">
        <v>1.991630517605484</v>
      </c>
      <c r="BT516">
        <v>19</v>
      </c>
      <c r="BU516">
        <v>9.5399221050516392</v>
      </c>
    </row>
    <row r="517" spans="1:73" hidden="1" x14ac:dyDescent="0.45">
      <c r="A517" s="1">
        <v>627</v>
      </c>
      <c r="B517" s="21" t="s">
        <v>537</v>
      </c>
      <c r="C517" s="24" t="s">
        <v>535</v>
      </c>
      <c r="D517">
        <v>0.8576298060852825</v>
      </c>
      <c r="E517">
        <v>40</v>
      </c>
      <c r="F517">
        <v>46.640170054936753</v>
      </c>
      <c r="G517">
        <v>42</v>
      </c>
      <c r="H517">
        <f>(Table1[[#This Row],[xWins]]*3+Table1[[#This Row],[xDraws]])/Table1[[#This Row],[Matches]]</f>
        <v>1.110480239403256</v>
      </c>
      <c r="I517">
        <f>Table1[[#This Row],[Wins]]*3+Table1[[#This Row],[Draws]]</f>
        <v>40</v>
      </c>
      <c r="J517">
        <f>Table1[[#This Row],[xWins]]*3+Table1[[#This Row],[xDraws]]</f>
        <v>46.640170054936753</v>
      </c>
      <c r="K517">
        <v>0.78120662890782844</v>
      </c>
      <c r="L517">
        <v>1.0763147431853599</v>
      </c>
      <c r="M517">
        <v>1.086891008106049</v>
      </c>
      <c r="N517">
        <v>9</v>
      </c>
      <c r="O517">
        <v>13</v>
      </c>
      <c r="P517">
        <v>20</v>
      </c>
      <c r="Q517">
        <v>11.520639568282361</v>
      </c>
      <c r="R517">
        <v>12.078251350089671</v>
      </c>
      <c r="S517">
        <v>18.401109081627968</v>
      </c>
      <c r="T517">
        <v>-23</v>
      </c>
      <c r="U517">
        <v>-14.547362385713191</v>
      </c>
      <c r="V517">
        <v>-0.1103369164900698</v>
      </c>
      <c r="W517">
        <v>-8.3423006977967376</v>
      </c>
      <c r="X517">
        <v>0.99765790432181245</v>
      </c>
      <c r="Y517">
        <v>1.1353002267714949</v>
      </c>
      <c r="Z517">
        <f>Table1[[#This Row],[xGoalsF]]/Table1[[#This Row],[Matches]]</f>
        <v>1.1216746884878588</v>
      </c>
      <c r="AA517">
        <f>Table1[[#This Row],[xGoalsA]]/Table1[[#This Row],[Matches]]</f>
        <v>1.4680404595762682</v>
      </c>
      <c r="AB517">
        <v>47</v>
      </c>
      <c r="AC517">
        <v>47.11033691649007</v>
      </c>
      <c r="AD517">
        <v>70</v>
      </c>
      <c r="AE517">
        <v>61.657699302203262</v>
      </c>
      <c r="AF517">
        <f>Table1[[#This Row],[SHGoalsF]]/Table1[[#This Row],[xSHGoalsF]]</f>
        <v>1.0999372833714591</v>
      </c>
      <c r="AG517">
        <v>29</v>
      </c>
      <c r="AH517">
        <v>26.365139575150149</v>
      </c>
      <c r="AI517">
        <f>Table1[[#This Row],[SHGoalsA]]/Table1[[#This Row],[xSHGoalsA]]</f>
        <v>1.0689932609472357</v>
      </c>
      <c r="AJ517">
        <v>-37</v>
      </c>
      <c r="AK517">
        <v>-34.612004913121972</v>
      </c>
      <c r="AL517">
        <f>Table1[[#This Row],[HTGoalsF]]/Table1[[#This Row],[xHTGoalsF]]</f>
        <v>0.86767070487830755</v>
      </c>
      <c r="AM517">
        <v>18</v>
      </c>
      <c r="AN517">
        <v>20.745197341339921</v>
      </c>
      <c r="AO517">
        <f>Table1[[#This Row],[HTGoalsA]]/Table1[[#This Row],[xHTGoalsA]]</f>
        <v>1.2201572466677928</v>
      </c>
      <c r="AP517">
        <v>33</v>
      </c>
      <c r="AQ517">
        <v>27.045694389081291</v>
      </c>
      <c r="AR517">
        <v>0.95836530486707228</v>
      </c>
      <c r="AS517">
        <v>422</v>
      </c>
      <c r="AT517">
        <v>440.33313586882463</v>
      </c>
      <c r="AU517">
        <v>0.9186563572800861</v>
      </c>
      <c r="AV517">
        <v>470</v>
      </c>
      <c r="AW517">
        <v>511.61677190321052</v>
      </c>
      <c r="AX517">
        <v>0.83201778146168004</v>
      </c>
      <c r="AY517">
        <v>154</v>
      </c>
      <c r="AZ517">
        <v>185.0921980651116</v>
      </c>
      <c r="BA517">
        <v>0.94177684039208198</v>
      </c>
      <c r="BB517">
        <v>208</v>
      </c>
      <c r="BC517">
        <v>220.8591155346368</v>
      </c>
      <c r="BD517">
        <v>1.155717252144878</v>
      </c>
      <c r="BE517">
        <v>641</v>
      </c>
      <c r="BF517">
        <v>554.63392867968196</v>
      </c>
      <c r="BG517">
        <v>1.1429953229565379</v>
      </c>
      <c r="BH517">
        <v>621</v>
      </c>
      <c r="BI517">
        <v>543.30930978237564</v>
      </c>
      <c r="BJ517">
        <v>1.179314583609494</v>
      </c>
      <c r="BK517">
        <v>90</v>
      </c>
      <c r="BL517">
        <v>76.315515173686407</v>
      </c>
      <c r="BM517">
        <v>1.0468847884104699</v>
      </c>
      <c r="BN517">
        <v>73</v>
      </c>
      <c r="BO517">
        <v>69.730691293011333</v>
      </c>
      <c r="BP517">
        <v>0.63280553359344505</v>
      </c>
      <c r="BQ517">
        <v>3</v>
      </c>
      <c r="BR517">
        <v>4.7407929304350764</v>
      </c>
      <c r="BS517">
        <v>1.456098701524551</v>
      </c>
      <c r="BT517">
        <v>6</v>
      </c>
      <c r="BU517">
        <v>4.1205997874443092</v>
      </c>
    </row>
    <row r="518" spans="1:73" hidden="1" x14ac:dyDescent="0.45">
      <c r="A518" s="1">
        <v>277</v>
      </c>
      <c r="B518" s="21" t="s">
        <v>351</v>
      </c>
      <c r="C518" t="s">
        <v>350</v>
      </c>
      <c r="D518">
        <v>0.94554216751363029</v>
      </c>
      <c r="E518">
        <v>127</v>
      </c>
      <c r="F518">
        <v>134.31447519041421</v>
      </c>
      <c r="G518">
        <v>121</v>
      </c>
      <c r="H518">
        <f>(Table1[[#This Row],[xWins]]*3+Table1[[#This Row],[xDraws]])/Table1[[#This Row],[Matches]]</f>
        <v>1.1100369850447458</v>
      </c>
      <c r="I518">
        <f>Table1[[#This Row],[Wins]]*3+Table1[[#This Row],[Draws]]</f>
        <v>127</v>
      </c>
      <c r="J518">
        <f>Table1[[#This Row],[xWins]]*3+Table1[[#This Row],[xDraws]]</f>
        <v>134.31447519041424</v>
      </c>
      <c r="K518">
        <v>0.94317203076816414</v>
      </c>
      <c r="L518">
        <v>0.95401866671693469</v>
      </c>
      <c r="M518">
        <v>1.0589078451474061</v>
      </c>
      <c r="N518">
        <v>33</v>
      </c>
      <c r="O518">
        <v>28</v>
      </c>
      <c r="P518">
        <v>60</v>
      </c>
      <c r="Q518">
        <v>34.988314881563262</v>
      </c>
      <c r="R518">
        <v>29.349530545724459</v>
      </c>
      <c r="S518">
        <v>56.662154572712268</v>
      </c>
      <c r="T518">
        <v>-48</v>
      </c>
      <c r="U518">
        <v>-45.729044692151582</v>
      </c>
      <c r="V518">
        <v>-14.96656634826147</v>
      </c>
      <c r="W518">
        <v>12.69561104041304</v>
      </c>
      <c r="X518">
        <v>0.88992465758143469</v>
      </c>
      <c r="Y518">
        <v>0.93012703516768347</v>
      </c>
      <c r="Z518">
        <f>Table1[[#This Row],[xGoalsF]]/Table1[[#This Row],[Matches]]</f>
        <v>1.1236906309773678</v>
      </c>
      <c r="AA518">
        <f>Table1[[#This Row],[xGoalsA]]/Table1[[#This Row],[Matches]]</f>
        <v>1.5016166201687027</v>
      </c>
      <c r="AB518">
        <v>121</v>
      </c>
      <c r="AC518">
        <v>135.96656634826149</v>
      </c>
      <c r="AD518">
        <v>169</v>
      </c>
      <c r="AE518">
        <v>181.69561104041301</v>
      </c>
      <c r="AF518">
        <f>Table1[[#This Row],[SHGoalsF]]/Table1[[#This Row],[xSHGoalsF]]</f>
        <v>0.78720334412441662</v>
      </c>
      <c r="AG518">
        <v>60</v>
      </c>
      <c r="AH518">
        <v>76.219188406441859</v>
      </c>
      <c r="AI518">
        <f>Table1[[#This Row],[SHGoalsA]]/Table1[[#This Row],[xSHGoalsA]]</f>
        <v>0.86211482821854568</v>
      </c>
      <c r="AJ518">
        <v>-88</v>
      </c>
      <c r="AK518">
        <v>-102.0745695580265</v>
      </c>
      <c r="AL518">
        <f>Table1[[#This Row],[HTGoalsF]]/Table1[[#This Row],[xHTGoalsF]]</f>
        <v>1.0209653059486588</v>
      </c>
      <c r="AM518">
        <v>61</v>
      </c>
      <c r="AN518">
        <v>59.747377941819607</v>
      </c>
      <c r="AO518">
        <f>Table1[[#This Row],[HTGoalsA]]/Table1[[#This Row],[xHTGoalsA]]</f>
        <v>1.0173190213534011</v>
      </c>
      <c r="AP518">
        <v>81</v>
      </c>
      <c r="AQ518">
        <v>79.621041482386502</v>
      </c>
      <c r="AR518">
        <v>0.69273103639333877</v>
      </c>
      <c r="AS518">
        <v>879</v>
      </c>
      <c r="AT518">
        <v>1268.8907437675359</v>
      </c>
      <c r="AU518">
        <v>0.81979423980158217</v>
      </c>
      <c r="AV518">
        <v>1223</v>
      </c>
      <c r="AW518">
        <v>1491.837757113306</v>
      </c>
      <c r="AX518">
        <v>0.72206512268351841</v>
      </c>
      <c r="AY518">
        <v>382</v>
      </c>
      <c r="AZ518">
        <v>529.0381545923675</v>
      </c>
      <c r="BA518">
        <v>0.82876402020491391</v>
      </c>
      <c r="BB518">
        <v>533</v>
      </c>
      <c r="BC518">
        <v>643.12637494592786</v>
      </c>
      <c r="BD518">
        <v>0.97096289607423569</v>
      </c>
      <c r="BE518">
        <v>1554</v>
      </c>
      <c r="BF518">
        <v>1600.4731038467901</v>
      </c>
      <c r="BG518">
        <v>0.83186712066207225</v>
      </c>
      <c r="BH518">
        <v>1298</v>
      </c>
      <c r="BI518">
        <v>1560.3453577621131</v>
      </c>
      <c r="BJ518">
        <v>1.183679072578808</v>
      </c>
      <c r="BK518">
        <v>262</v>
      </c>
      <c r="BL518">
        <v>221.34377980443369</v>
      </c>
      <c r="BM518">
        <v>0.98377118451857637</v>
      </c>
      <c r="BN518">
        <v>199</v>
      </c>
      <c r="BO518">
        <v>202.2828104051286</v>
      </c>
      <c r="BP518">
        <v>1.6387204266131179</v>
      </c>
      <c r="BQ518">
        <v>22</v>
      </c>
      <c r="BR518">
        <v>13.42510878775659</v>
      </c>
      <c r="BS518">
        <v>1.4544402262882321</v>
      </c>
      <c r="BT518">
        <v>17</v>
      </c>
      <c r="BU518">
        <v>11.68834558666218</v>
      </c>
    </row>
    <row r="519" spans="1:73" hidden="1" x14ac:dyDescent="0.45">
      <c r="A519" s="1">
        <v>511</v>
      </c>
      <c r="B519" s="21" t="s">
        <v>508</v>
      </c>
      <c r="C519" s="24" t="s">
        <v>495</v>
      </c>
      <c r="D519">
        <v>1.0033375241317091</v>
      </c>
      <c r="E519">
        <v>158</v>
      </c>
      <c r="F519">
        <v>157.47442530541619</v>
      </c>
      <c r="G519">
        <v>142</v>
      </c>
      <c r="H519">
        <f>(Table1[[#This Row],[xWins]]*3+Table1[[#This Row],[xDraws]])/Table1[[#This Row],[Matches]]</f>
        <v>1.1089748260944801</v>
      </c>
      <c r="I519">
        <f>Table1[[#This Row],[Wins]]*3+Table1[[#This Row],[Draws]]</f>
        <v>158</v>
      </c>
      <c r="J519">
        <f>Table1[[#This Row],[xWins]]*3+Table1[[#This Row],[xDraws]]</f>
        <v>157.47442530541616</v>
      </c>
      <c r="K519">
        <v>0.96436600204895906</v>
      </c>
      <c r="L519">
        <v>1.134125765061283</v>
      </c>
      <c r="M519">
        <v>0.94790020592671276</v>
      </c>
      <c r="N519">
        <v>39</v>
      </c>
      <c r="O519">
        <v>41</v>
      </c>
      <c r="P519">
        <v>62</v>
      </c>
      <c r="Q519">
        <v>40.441077264376688</v>
      </c>
      <c r="R519">
        <v>36.151193512286113</v>
      </c>
      <c r="S519">
        <v>65.407729223337199</v>
      </c>
      <c r="T519">
        <v>-75</v>
      </c>
      <c r="U519">
        <v>-54.904641895698063</v>
      </c>
      <c r="V519">
        <v>-5.7785990607912936</v>
      </c>
      <c r="W519">
        <v>-14.31675904351064</v>
      </c>
      <c r="X519">
        <v>0.96383371055473643</v>
      </c>
      <c r="Y519">
        <v>1.066687827981935</v>
      </c>
      <c r="Z519">
        <f>Table1[[#This Row],[xGoalsF]]/Table1[[#This Row],[Matches]]</f>
        <v>1.1252014018365584</v>
      </c>
      <c r="AA519">
        <f>Table1[[#This Row],[xGoalsA]]/Table1[[#This Row],[Matches]]</f>
        <v>1.5118538095527423</v>
      </c>
      <c r="AB519">
        <v>154</v>
      </c>
      <c r="AC519">
        <v>159.77859906079129</v>
      </c>
      <c r="AD519">
        <v>229</v>
      </c>
      <c r="AE519">
        <v>214.68324095648941</v>
      </c>
      <c r="AF519">
        <f>Table1[[#This Row],[SHGoalsF]]/Table1[[#This Row],[xSHGoalsF]]</f>
        <v>1.0047994335447261</v>
      </c>
      <c r="AG519">
        <v>90</v>
      </c>
      <c r="AH519">
        <v>89.570114189354669</v>
      </c>
      <c r="AI519">
        <f>Table1[[#This Row],[SHGoalsA]]/Table1[[#This Row],[xSHGoalsA]]</f>
        <v>1.0941693157487886</v>
      </c>
      <c r="AJ519">
        <v>-132</v>
      </c>
      <c r="AK519">
        <v>-120.6394642036425</v>
      </c>
      <c r="AL519">
        <f>Table1[[#This Row],[HTGoalsF]]/Table1[[#This Row],[xHTGoalsF]]</f>
        <v>0.91157073275679723</v>
      </c>
      <c r="AM519">
        <v>64</v>
      </c>
      <c r="AN519">
        <v>70.208484871436625</v>
      </c>
      <c r="AO519">
        <f>Table1[[#This Row],[HTGoalsA]]/Table1[[#This Row],[xHTGoalsA]]</f>
        <v>1.0314345440945267</v>
      </c>
      <c r="AP519">
        <v>97</v>
      </c>
      <c r="AQ519">
        <v>94.04377675284681</v>
      </c>
      <c r="AR519">
        <v>1.0016489477377979</v>
      </c>
      <c r="AS519">
        <v>1490</v>
      </c>
      <c r="AT519">
        <v>1487.5471125538861</v>
      </c>
      <c r="AU519">
        <v>1.02795273777167</v>
      </c>
      <c r="AV519">
        <v>1802</v>
      </c>
      <c r="AW519">
        <v>1752.9988819391251</v>
      </c>
      <c r="AX519">
        <v>0.90858794492658301</v>
      </c>
      <c r="AY519">
        <v>567</v>
      </c>
      <c r="AZ519">
        <v>624.04525964276968</v>
      </c>
      <c r="BA519">
        <v>0.93530889310366527</v>
      </c>
      <c r="BB519">
        <v>709</v>
      </c>
      <c r="BC519">
        <v>758.0383392349695</v>
      </c>
      <c r="BD519">
        <v>1.0346914755956</v>
      </c>
      <c r="BE519">
        <v>1938</v>
      </c>
      <c r="BF519">
        <v>1873.0220995436621</v>
      </c>
      <c r="BG519">
        <v>0.95752592729416319</v>
      </c>
      <c r="BH519">
        <v>1750</v>
      </c>
      <c r="BI519">
        <v>1827.626751523334</v>
      </c>
      <c r="BJ519">
        <v>1.336181476443884</v>
      </c>
      <c r="BK519">
        <v>343</v>
      </c>
      <c r="BL519">
        <v>256.70165770660208</v>
      </c>
      <c r="BM519">
        <v>1.281339719628362</v>
      </c>
      <c r="BN519">
        <v>301</v>
      </c>
      <c r="BO519">
        <v>234.9103796511526</v>
      </c>
      <c r="BP519">
        <v>1.96978106752141</v>
      </c>
      <c r="BQ519">
        <v>31</v>
      </c>
      <c r="BR519">
        <v>15.73778960065218</v>
      </c>
      <c r="BS519">
        <v>1.4577828807614679</v>
      </c>
      <c r="BT519">
        <v>20</v>
      </c>
      <c r="BU519">
        <v>13.719464169831021</v>
      </c>
    </row>
    <row r="520" spans="1:73" hidden="1" x14ac:dyDescent="0.45">
      <c r="A520" s="1">
        <v>11</v>
      </c>
      <c r="B520" s="21" t="s">
        <v>75</v>
      </c>
      <c r="C520" s="27" t="s">
        <v>64</v>
      </c>
      <c r="D520">
        <v>0.94112585734862175</v>
      </c>
      <c r="E520">
        <v>224</v>
      </c>
      <c r="F520">
        <v>238.01279951128109</v>
      </c>
      <c r="G520">
        <v>227</v>
      </c>
      <c r="H520">
        <f>(Table1[[#This Row],[xWins]]*3+Table1[[#This Row],[xDraws]])/Table1[[#This Row],[Matches]]</f>
        <v>1.0485145352919871</v>
      </c>
      <c r="I520">
        <f>Table1[[#This Row],[Wins]]*3+Table1[[#This Row],[Draws]]</f>
        <v>224</v>
      </c>
      <c r="J520">
        <f>Table1[[#This Row],[xWins]]*3+Table1[[#This Row],[xDraws]]</f>
        <v>238.01279951128106</v>
      </c>
      <c r="K520">
        <v>0.96022091124244191</v>
      </c>
      <c r="L520">
        <v>0.88021197954476604</v>
      </c>
      <c r="M520">
        <v>1.0838604256203279</v>
      </c>
      <c r="N520">
        <v>58</v>
      </c>
      <c r="O520">
        <v>50</v>
      </c>
      <c r="P520">
        <v>119</v>
      </c>
      <c r="Q520">
        <v>60.402767030925283</v>
      </c>
      <c r="R520">
        <v>56.804498418505197</v>
      </c>
      <c r="S520">
        <v>109.79273455056951</v>
      </c>
      <c r="T520">
        <v>-131</v>
      </c>
      <c r="U520">
        <v>-113.76237951853371</v>
      </c>
      <c r="V520">
        <v>-7.5386950248779394</v>
      </c>
      <c r="W520">
        <v>-9.6989254565883698</v>
      </c>
      <c r="X520">
        <v>0.96942185881158649</v>
      </c>
      <c r="Y520">
        <v>1.0269189467971449</v>
      </c>
      <c r="Z520">
        <f>Table1[[#This Row],[xGoalsF]]/Table1[[#This Row],[Matches]]</f>
        <v>1.086073546365101</v>
      </c>
      <c r="AA520">
        <f>Table1[[#This Row],[xGoalsA]]/Table1[[#This Row],[Matches]]</f>
        <v>1.5872294032749408</v>
      </c>
      <c r="AB520">
        <v>239</v>
      </c>
      <c r="AC520">
        <v>246.53869502487791</v>
      </c>
      <c r="AD520">
        <v>370</v>
      </c>
      <c r="AE520">
        <v>360.30107454341157</v>
      </c>
      <c r="AF520">
        <f>Table1[[#This Row],[SHGoalsF]]/Table1[[#This Row],[xSHGoalsF]]</f>
        <v>0.86822481589701417</v>
      </c>
      <c r="AG520">
        <v>120</v>
      </c>
      <c r="AH520">
        <v>138.21305012575681</v>
      </c>
      <c r="AI520">
        <f>Table1[[#This Row],[SHGoalsA]]/Table1[[#This Row],[xSHGoalsA]]</f>
        <v>1.0903620399288472</v>
      </c>
      <c r="AJ520">
        <v>-220</v>
      </c>
      <c r="AK520">
        <v>-201.76784585636929</v>
      </c>
      <c r="AL520">
        <f>Table1[[#This Row],[HTGoalsF]]/Table1[[#This Row],[xHTGoalsF]]</f>
        <v>1.0985395019879129</v>
      </c>
      <c r="AM520">
        <v>119</v>
      </c>
      <c r="AN520">
        <v>108.3256448991211</v>
      </c>
      <c r="AO520">
        <f>Table1[[#This Row],[HTGoalsA]]/Table1[[#This Row],[xHTGoalsA]]</f>
        <v>0.94617387939604958</v>
      </c>
      <c r="AP520">
        <v>150</v>
      </c>
      <c r="AQ520">
        <v>158.5332286870424</v>
      </c>
      <c r="AR520">
        <v>1.100737081722073</v>
      </c>
      <c r="AS520">
        <v>2568</v>
      </c>
      <c r="AT520">
        <v>2332.9821831589752</v>
      </c>
      <c r="AU520">
        <v>1.0909469639488729</v>
      </c>
      <c r="AV520">
        <v>3149</v>
      </c>
      <c r="AW520">
        <v>2886.4831234340159</v>
      </c>
      <c r="AX520">
        <v>0.96321205297855417</v>
      </c>
      <c r="AY520">
        <v>933</v>
      </c>
      <c r="AZ520">
        <v>968.6340584244881</v>
      </c>
      <c r="BA520">
        <v>0.94992954243695149</v>
      </c>
      <c r="BB520">
        <v>1188</v>
      </c>
      <c r="BC520">
        <v>1250.619069023058</v>
      </c>
      <c r="BD520">
        <v>0.87506947097465038</v>
      </c>
      <c r="BE520">
        <v>2628</v>
      </c>
      <c r="BF520">
        <v>3003.1901319479689</v>
      </c>
      <c r="BG520">
        <v>0.90266350185016297</v>
      </c>
      <c r="BH520">
        <v>2616</v>
      </c>
      <c r="BI520">
        <v>2898.089924582152</v>
      </c>
      <c r="BJ520">
        <v>1.02261421786327</v>
      </c>
      <c r="BK520">
        <v>426</v>
      </c>
      <c r="BL520">
        <v>416.57938307382187</v>
      </c>
      <c r="BM520">
        <v>0.98694945185239424</v>
      </c>
      <c r="BN520">
        <v>369</v>
      </c>
      <c r="BO520">
        <v>373.87933020017192</v>
      </c>
      <c r="BP520">
        <v>0.67681963413166601</v>
      </c>
      <c r="BQ520">
        <v>17</v>
      </c>
      <c r="BR520">
        <v>25.117474645679209</v>
      </c>
      <c r="BS520">
        <v>1.0313137705467439</v>
      </c>
      <c r="BT520">
        <v>22</v>
      </c>
      <c r="BU520">
        <v>21.33201420197933</v>
      </c>
    </row>
    <row r="521" spans="1:73" hidden="1" x14ac:dyDescent="0.45">
      <c r="A521" s="1">
        <v>474</v>
      </c>
      <c r="B521" s="21" t="s">
        <v>480</v>
      </c>
      <c r="C521" s="26" t="s">
        <v>475</v>
      </c>
      <c r="D521">
        <v>0.95771327266828188</v>
      </c>
      <c r="E521">
        <v>121</v>
      </c>
      <c r="F521">
        <v>126.3426157422694</v>
      </c>
      <c r="G521">
        <v>114</v>
      </c>
      <c r="H521">
        <f>(Table1[[#This Row],[xWins]]*3+Table1[[#This Row],[xDraws]])/Table1[[#This Row],[Matches]]</f>
        <v>1.1082685591427142</v>
      </c>
      <c r="I521">
        <f>Table1[[#This Row],[Wins]]*3+Table1[[#This Row],[Draws]]</f>
        <v>121</v>
      </c>
      <c r="J521">
        <f>Table1[[#This Row],[xWins]]*3+Table1[[#This Row],[xDraws]]</f>
        <v>126.3426157422694</v>
      </c>
      <c r="K521">
        <v>1.0070982499216869</v>
      </c>
      <c r="L521">
        <v>0.80595127699271074</v>
      </c>
      <c r="M521">
        <v>1.1131443205424849</v>
      </c>
      <c r="N521">
        <v>32</v>
      </c>
      <c r="O521">
        <v>25</v>
      </c>
      <c r="P521">
        <v>57</v>
      </c>
      <c r="Q521">
        <v>31.774456963348261</v>
      </c>
      <c r="R521">
        <v>31.01924485222462</v>
      </c>
      <c r="S521">
        <v>51.206298184427119</v>
      </c>
      <c r="T521">
        <v>-40</v>
      </c>
      <c r="U521">
        <v>-43.468672109461167</v>
      </c>
      <c r="V521">
        <v>-1.9624423089281751</v>
      </c>
      <c r="W521">
        <v>5.4311144183893418</v>
      </c>
      <c r="X521">
        <v>0.98466391955703358</v>
      </c>
      <c r="Y521">
        <v>0.96831896918587168</v>
      </c>
      <c r="Z521">
        <f>Table1[[#This Row],[xGoalsF]]/Table1[[#This Row],[Matches]]</f>
        <v>1.1224775641134053</v>
      </c>
      <c r="AA521">
        <f>Table1[[#This Row],[xGoalsA]]/Table1[[#This Row],[Matches]]</f>
        <v>1.5037817054244678</v>
      </c>
      <c r="AB521">
        <v>126</v>
      </c>
      <c r="AC521">
        <v>127.9624423089282</v>
      </c>
      <c r="AD521">
        <v>166</v>
      </c>
      <c r="AE521">
        <v>171.43111441838931</v>
      </c>
      <c r="AF521">
        <f>Table1[[#This Row],[SHGoalsF]]/Table1[[#This Row],[xSHGoalsF]]</f>
        <v>1.0624633480665804</v>
      </c>
      <c r="AG521">
        <v>76</v>
      </c>
      <c r="AH521">
        <v>71.531879323932571</v>
      </c>
      <c r="AI521">
        <f>Table1[[#This Row],[SHGoalsA]]/Table1[[#This Row],[xSHGoalsA]]</f>
        <v>0.90482524707070455</v>
      </c>
      <c r="AJ521">
        <v>-87</v>
      </c>
      <c r="AK521">
        <v>-96.151163201574192</v>
      </c>
      <c r="AL521">
        <f>Table1[[#This Row],[HTGoalsF]]/Table1[[#This Row],[xHTGoalsF]]</f>
        <v>0.88604467783343865</v>
      </c>
      <c r="AM521">
        <v>50</v>
      </c>
      <c r="AN521">
        <v>56.430562984995603</v>
      </c>
      <c r="AO521">
        <f>Table1[[#This Row],[HTGoalsA]]/Table1[[#This Row],[xHTGoalsA]]</f>
        <v>1.0494161954551573</v>
      </c>
      <c r="AP521">
        <v>79</v>
      </c>
      <c r="AQ521">
        <v>75.279951216815149</v>
      </c>
      <c r="AR521">
        <v>1.0036786467400951</v>
      </c>
      <c r="AS521">
        <v>1199</v>
      </c>
      <c r="AT521">
        <v>1194.6054684876481</v>
      </c>
      <c r="AU521">
        <v>0.95376072489825381</v>
      </c>
      <c r="AV521">
        <v>1338</v>
      </c>
      <c r="AW521">
        <v>1402.867579961144</v>
      </c>
      <c r="AX521">
        <v>0.79272696040453339</v>
      </c>
      <c r="AY521">
        <v>397</v>
      </c>
      <c r="AZ521">
        <v>500.80294960248159</v>
      </c>
      <c r="BA521">
        <v>0.81393835213541355</v>
      </c>
      <c r="BB521">
        <v>494</v>
      </c>
      <c r="BC521">
        <v>606.92557207061554</v>
      </c>
      <c r="BD521">
        <v>1.078431192436085</v>
      </c>
      <c r="BE521">
        <v>1619</v>
      </c>
      <c r="BF521">
        <v>1501.2547961848311</v>
      </c>
      <c r="BG521">
        <v>0.97341726667184159</v>
      </c>
      <c r="BH521">
        <v>1426</v>
      </c>
      <c r="BI521">
        <v>1464.9421669656219</v>
      </c>
      <c r="BJ521">
        <v>1.0009956117425169</v>
      </c>
      <c r="BK521">
        <v>206</v>
      </c>
      <c r="BL521">
        <v>205.79510797394869</v>
      </c>
      <c r="BM521">
        <v>0.98857830609236608</v>
      </c>
      <c r="BN521">
        <v>186</v>
      </c>
      <c r="BO521">
        <v>188.14898005927051</v>
      </c>
      <c r="BP521">
        <v>0.86852063129564827</v>
      </c>
      <c r="BQ521">
        <v>11</v>
      </c>
      <c r="BR521">
        <v>12.6652143928813</v>
      </c>
      <c r="BS521">
        <v>1.0975419825639079</v>
      </c>
      <c r="BT521">
        <v>12</v>
      </c>
      <c r="BU521">
        <v>10.933522535481931</v>
      </c>
    </row>
    <row r="522" spans="1:73" hidden="1" x14ac:dyDescent="0.45">
      <c r="A522" s="1">
        <v>655</v>
      </c>
      <c r="B522" s="21" t="s">
        <v>554</v>
      </c>
      <c r="C522" s="24" t="s">
        <v>535</v>
      </c>
      <c r="D522">
        <v>0.97398561292059638</v>
      </c>
      <c r="E522">
        <v>41</v>
      </c>
      <c r="F522">
        <v>42.095077643967727</v>
      </c>
      <c r="G522">
        <v>38</v>
      </c>
      <c r="H522">
        <f>(Table1[[#This Row],[xWins]]*3+Table1[[#This Row],[xDraws]])/Table1[[#This Row],[Matches]]</f>
        <v>1.1077652011570458</v>
      </c>
      <c r="I522">
        <f>Table1[[#This Row],[Wins]]*3+Table1[[#This Row],[Draws]]</f>
        <v>41</v>
      </c>
      <c r="J522">
        <f>Table1[[#This Row],[xWins]]*3+Table1[[#This Row],[xDraws]]</f>
        <v>42.095077643967741</v>
      </c>
      <c r="K522">
        <v>1.0554211209420521</v>
      </c>
      <c r="L522">
        <v>0.73882952597553031</v>
      </c>
      <c r="M522">
        <v>1.134349867566623</v>
      </c>
      <c r="N522">
        <v>11</v>
      </c>
      <c r="O522">
        <v>8</v>
      </c>
      <c r="P522">
        <v>19</v>
      </c>
      <c r="Q522">
        <v>10.4223800165962</v>
      </c>
      <c r="R522">
        <v>10.82793759417914</v>
      </c>
      <c r="S522">
        <v>16.74968238922467</v>
      </c>
      <c r="T522">
        <v>-16</v>
      </c>
      <c r="U522">
        <v>-13.283693080558161</v>
      </c>
      <c r="V522">
        <v>4.6721918854457698</v>
      </c>
      <c r="W522">
        <v>-7.388498804887611</v>
      </c>
      <c r="X522">
        <v>1.11038114406494</v>
      </c>
      <c r="Y522">
        <v>1.132859186429173</v>
      </c>
      <c r="Z522">
        <f>Table1[[#This Row],[xGoalsF]]/Table1[[#This Row],[Matches]]</f>
        <v>1.1138896872251114</v>
      </c>
      <c r="AA522">
        <f>Table1[[#This Row],[xGoalsA]]/Table1[[#This Row],[Matches]]</f>
        <v>1.4634605577661155</v>
      </c>
      <c r="AB522">
        <v>47</v>
      </c>
      <c r="AC522">
        <v>42.32780811455423</v>
      </c>
      <c r="AD522">
        <v>63</v>
      </c>
      <c r="AE522">
        <v>55.611501195112389</v>
      </c>
      <c r="AF522">
        <f>Table1[[#This Row],[SHGoalsF]]/Table1[[#This Row],[xSHGoalsF]]</f>
        <v>1.2622824991408108</v>
      </c>
      <c r="AG522">
        <v>30</v>
      </c>
      <c r="AH522">
        <v>23.766470675478661</v>
      </c>
      <c r="AI522">
        <f>Table1[[#This Row],[SHGoalsA]]/Table1[[#This Row],[xSHGoalsA]]</f>
        <v>1.182642840400967</v>
      </c>
      <c r="AJ522">
        <v>-37</v>
      </c>
      <c r="AK522">
        <v>-31.285861408043871</v>
      </c>
      <c r="AL522">
        <f>Table1[[#This Row],[HTGoalsF]]/Table1[[#This Row],[xHTGoalsF]]</f>
        <v>0.91588227711497661</v>
      </c>
      <c r="AM522">
        <v>17</v>
      </c>
      <c r="AN522">
        <v>18.561337439075569</v>
      </c>
      <c r="AO522">
        <f>Table1[[#This Row],[HTGoalsA]]/Table1[[#This Row],[xHTGoalsA]]</f>
        <v>1.068831086359405</v>
      </c>
      <c r="AP522">
        <v>26</v>
      </c>
      <c r="AQ522">
        <v>24.325639787068511</v>
      </c>
      <c r="AR522">
        <v>1.0662061870448289</v>
      </c>
      <c r="AS522">
        <v>424</v>
      </c>
      <c r="AT522">
        <v>397.67167472099152</v>
      </c>
      <c r="AU522">
        <v>1.198448158318727</v>
      </c>
      <c r="AV522">
        <v>552</v>
      </c>
      <c r="AW522">
        <v>460.59564293076079</v>
      </c>
      <c r="AX522">
        <v>0.88847052726650821</v>
      </c>
      <c r="AY522">
        <v>148</v>
      </c>
      <c r="AZ522">
        <v>166.57840126148099</v>
      </c>
      <c r="BA522">
        <v>0.97698117896954983</v>
      </c>
      <c r="BB522">
        <v>194</v>
      </c>
      <c r="BC522">
        <v>198.5708672552089</v>
      </c>
      <c r="BD522">
        <v>1.142312852121897</v>
      </c>
      <c r="BE522">
        <v>575</v>
      </c>
      <c r="BF522">
        <v>503.36472966395479</v>
      </c>
      <c r="BG522">
        <v>1.3714447396249181</v>
      </c>
      <c r="BH522">
        <v>675</v>
      </c>
      <c r="BI522">
        <v>492.18169751747229</v>
      </c>
      <c r="BJ522">
        <v>1.729200627705352</v>
      </c>
      <c r="BK522">
        <v>120</v>
      </c>
      <c r="BL522">
        <v>69.396227411298099</v>
      </c>
      <c r="BM522">
        <v>1.755216312756342</v>
      </c>
      <c r="BN522">
        <v>111</v>
      </c>
      <c r="BO522">
        <v>63.240068584873569</v>
      </c>
      <c r="BP522">
        <v>2.322760155944299</v>
      </c>
      <c r="BQ522">
        <v>10</v>
      </c>
      <c r="BR522">
        <v>4.3052228076189749</v>
      </c>
      <c r="BS522">
        <v>2.9900913280772232</v>
      </c>
      <c r="BT522">
        <v>11</v>
      </c>
      <c r="BU522">
        <v>3.678817398220926</v>
      </c>
    </row>
    <row r="523" spans="1:73" hidden="1" x14ac:dyDescent="0.45">
      <c r="A523" s="1">
        <v>193</v>
      </c>
      <c r="B523" s="21" t="s">
        <v>264</v>
      </c>
      <c r="C523" s="28" t="s">
        <v>258</v>
      </c>
      <c r="D523">
        <v>1.039397091758306</v>
      </c>
      <c r="E523">
        <v>244</v>
      </c>
      <c r="F523">
        <v>234.7514746142256</v>
      </c>
      <c r="G523">
        <v>226</v>
      </c>
      <c r="H523">
        <f>(Table1[[#This Row],[xWins]]*3+Table1[[#This Row],[xDraws]])/Table1[[#This Row],[Matches]]</f>
        <v>1.0387233390009984</v>
      </c>
      <c r="I523">
        <f>Table1[[#This Row],[Wins]]*3+Table1[[#This Row],[Draws]]</f>
        <v>244</v>
      </c>
      <c r="J523">
        <f>Table1[[#This Row],[xWins]]*3+Table1[[#This Row],[xDraws]]</f>
        <v>234.75147461422563</v>
      </c>
      <c r="K523">
        <v>1.0266293217319959</v>
      </c>
      <c r="L523">
        <v>1.079679699553042</v>
      </c>
      <c r="M523">
        <v>0.94473296828682907</v>
      </c>
      <c r="N523">
        <v>61</v>
      </c>
      <c r="O523">
        <v>61</v>
      </c>
      <c r="P523">
        <v>104</v>
      </c>
      <c r="Q523">
        <v>59.41774573230451</v>
      </c>
      <c r="R523">
        <v>56.498237417312112</v>
      </c>
      <c r="S523">
        <v>110.08401685038341</v>
      </c>
      <c r="T523">
        <v>-106</v>
      </c>
      <c r="U523">
        <v>-116.6283672553915</v>
      </c>
      <c r="V523">
        <v>19.377185089177829</v>
      </c>
      <c r="W523">
        <v>-8.7488178337863474</v>
      </c>
      <c r="X523">
        <v>1.0792125014841389</v>
      </c>
      <c r="Y523">
        <v>1.024218101602671</v>
      </c>
      <c r="Z523">
        <f>Table1[[#This Row],[xGoalsF]]/Table1[[#This Row],[Matches]]</f>
        <v>1.0824018358885938</v>
      </c>
      <c r="AA523">
        <f>Table1[[#This Row],[xGoalsA]]/Table1[[#This Row],[Matches]]</f>
        <v>1.5984565582575827</v>
      </c>
      <c r="AB523">
        <v>264</v>
      </c>
      <c r="AC523">
        <v>244.6228149108222</v>
      </c>
      <c r="AD523">
        <v>370</v>
      </c>
      <c r="AE523">
        <v>361.25118216621371</v>
      </c>
      <c r="AF523">
        <f>Table1[[#This Row],[SHGoalsF]]/Table1[[#This Row],[xSHGoalsF]]</f>
        <v>1.1519466376075491</v>
      </c>
      <c r="AG523">
        <v>158</v>
      </c>
      <c r="AH523">
        <v>137.15913119738471</v>
      </c>
      <c r="AI523">
        <f>Table1[[#This Row],[SHGoalsA]]/Table1[[#This Row],[xSHGoalsA]]</f>
        <v>1.0228082070215878</v>
      </c>
      <c r="AJ523">
        <v>-207</v>
      </c>
      <c r="AK523">
        <v>-202.38398419072419</v>
      </c>
      <c r="AL523">
        <f>Table1[[#This Row],[HTGoalsF]]/Table1[[#This Row],[xHTGoalsF]]</f>
        <v>0.98637973627127318</v>
      </c>
      <c r="AM523">
        <v>106</v>
      </c>
      <c r="AN523">
        <v>107.4636837134375</v>
      </c>
      <c r="AO523">
        <f>Table1[[#This Row],[HTGoalsA]]/Table1[[#This Row],[xHTGoalsA]]</f>
        <v>1.0260141934721361</v>
      </c>
      <c r="AP523">
        <v>163</v>
      </c>
      <c r="AQ523">
        <v>158.86719797548949</v>
      </c>
      <c r="AR523">
        <v>1.0359684600434249</v>
      </c>
      <c r="AS523">
        <v>2402</v>
      </c>
      <c r="AT523">
        <v>2318.6034060335328</v>
      </c>
      <c r="AU523">
        <v>1.1575396064372849</v>
      </c>
      <c r="AV523">
        <v>3345</v>
      </c>
      <c r="AW523">
        <v>2889.7499328730141</v>
      </c>
      <c r="AX523">
        <v>0.95756481134486215</v>
      </c>
      <c r="AY523">
        <v>919</v>
      </c>
      <c r="AZ523">
        <v>959.72616068598074</v>
      </c>
      <c r="BA523">
        <v>1.00720040557686</v>
      </c>
      <c r="BB523">
        <v>1258</v>
      </c>
      <c r="BC523">
        <v>1249.0066455836049</v>
      </c>
      <c r="BD523">
        <v>1.103834915433487</v>
      </c>
      <c r="BE523">
        <v>3296</v>
      </c>
      <c r="BF523">
        <v>2985.9537453620292</v>
      </c>
      <c r="BG523">
        <v>1.087232375691729</v>
      </c>
      <c r="BH523">
        <v>3138</v>
      </c>
      <c r="BI523">
        <v>2886.2275169128511</v>
      </c>
      <c r="BJ523">
        <v>1.2607927261613501</v>
      </c>
      <c r="BK523">
        <v>523</v>
      </c>
      <c r="BL523">
        <v>414.81838302822592</v>
      </c>
      <c r="BM523">
        <v>1.3356361154099741</v>
      </c>
      <c r="BN523">
        <v>495</v>
      </c>
      <c r="BO523">
        <v>370.60992458118699</v>
      </c>
      <c r="BP523">
        <v>1.311061147278568</v>
      </c>
      <c r="BQ523">
        <v>33</v>
      </c>
      <c r="BR523">
        <v>25.170450721157959</v>
      </c>
      <c r="BS523">
        <v>1.3662989708501589</v>
      </c>
      <c r="BT523">
        <v>29</v>
      </c>
      <c r="BU523">
        <v>21.225222750446179</v>
      </c>
    </row>
    <row r="524" spans="1:73" hidden="1" x14ac:dyDescent="0.45">
      <c r="A524" s="1">
        <v>178</v>
      </c>
      <c r="B524" s="21" t="s">
        <v>248</v>
      </c>
      <c r="C524" s="24" t="s">
        <v>234</v>
      </c>
      <c r="D524">
        <v>1.1394142828797931</v>
      </c>
      <c r="E524">
        <v>169</v>
      </c>
      <c r="F524">
        <v>148.32181985016359</v>
      </c>
      <c r="G524">
        <v>134</v>
      </c>
      <c r="H524">
        <f>(Table1[[#This Row],[xWins]]*3+Table1[[#This Row],[xDraws]])/Table1[[#This Row],[Matches]]</f>
        <v>1.1068792526131612</v>
      </c>
      <c r="I524">
        <f>Table1[[#This Row],[Wins]]*3+Table1[[#This Row],[Draws]]</f>
        <v>169</v>
      </c>
      <c r="J524">
        <f>Table1[[#This Row],[xWins]]*3+Table1[[#This Row],[xDraws]]</f>
        <v>148.32181985016359</v>
      </c>
      <c r="K524">
        <v>1.1724758969134621</v>
      </c>
      <c r="L524">
        <v>1.035267705543593</v>
      </c>
      <c r="M524">
        <v>0.87267178639319931</v>
      </c>
      <c r="N524">
        <v>44</v>
      </c>
      <c r="O524">
        <v>37</v>
      </c>
      <c r="P524">
        <v>53</v>
      </c>
      <c r="Q524">
        <v>37.527423903408021</v>
      </c>
      <c r="R524">
        <v>35.739548139939536</v>
      </c>
      <c r="S524">
        <v>60.733027956652442</v>
      </c>
      <c r="T524">
        <v>-32</v>
      </c>
      <c r="U524">
        <v>-53.810834453619783</v>
      </c>
      <c r="V524">
        <v>-2.5825270717128892</v>
      </c>
      <c r="W524">
        <v>24.393361525332661</v>
      </c>
      <c r="X524">
        <v>0.98273510200509739</v>
      </c>
      <c r="Y524">
        <v>0.88006805461890913</v>
      </c>
      <c r="Z524">
        <f>Table1[[#This Row],[xGoalsF]]/Table1[[#This Row],[Matches]]</f>
        <v>1.1162875154605441</v>
      </c>
      <c r="AA524">
        <f>Table1[[#This Row],[xGoalsA]]/Table1[[#This Row],[Matches]]</f>
        <v>1.5178609069054678</v>
      </c>
      <c r="AB524">
        <v>147</v>
      </c>
      <c r="AC524">
        <v>149.58252707171289</v>
      </c>
      <c r="AD524">
        <v>179</v>
      </c>
      <c r="AE524">
        <v>203.39336152533269</v>
      </c>
      <c r="AF524">
        <f>Table1[[#This Row],[SHGoalsF]]/Table1[[#This Row],[xSHGoalsF]]</f>
        <v>0.8725103384234616</v>
      </c>
      <c r="AG524">
        <v>73</v>
      </c>
      <c r="AH524">
        <v>83.666630394206734</v>
      </c>
      <c r="AI524">
        <f>Table1[[#This Row],[SHGoalsA]]/Table1[[#This Row],[xSHGoalsA]]</f>
        <v>0.84983409742390281</v>
      </c>
      <c r="AJ524">
        <v>-97</v>
      </c>
      <c r="AK524">
        <v>-114.1399248324297</v>
      </c>
      <c r="AL524">
        <f>Table1[[#This Row],[HTGoalsF]]/Table1[[#This Row],[xHTGoalsF]]</f>
        <v>1.1226426966782439</v>
      </c>
      <c r="AM524">
        <v>74</v>
      </c>
      <c r="AN524">
        <v>65.915896677506154</v>
      </c>
      <c r="AO524">
        <f>Table1[[#This Row],[HTGoalsA]]/Table1[[#This Row],[xHTGoalsA]]</f>
        <v>0.91873212996985065</v>
      </c>
      <c r="AP524">
        <v>82</v>
      </c>
      <c r="AQ524">
        <v>89.253436692903009</v>
      </c>
      <c r="AR524">
        <v>0.94698258062508023</v>
      </c>
      <c r="AS524">
        <v>1324</v>
      </c>
      <c r="AT524">
        <v>1398.1249783138139</v>
      </c>
      <c r="AU524">
        <v>0.98284908742537402</v>
      </c>
      <c r="AV524">
        <v>1631</v>
      </c>
      <c r="AW524">
        <v>1659.461275252839</v>
      </c>
      <c r="AX524">
        <v>0.80317392291572032</v>
      </c>
      <c r="AY524">
        <v>470</v>
      </c>
      <c r="AZ524">
        <v>585.17836123685834</v>
      </c>
      <c r="BA524">
        <v>0.81854203421773419</v>
      </c>
      <c r="BB524">
        <v>587</v>
      </c>
      <c r="BC524">
        <v>717.12871845486256</v>
      </c>
      <c r="BD524">
        <v>1.2331995636423569</v>
      </c>
      <c r="BE524">
        <v>2181</v>
      </c>
      <c r="BF524">
        <v>1768.570200883169</v>
      </c>
      <c r="BG524">
        <v>1.2144437319909449</v>
      </c>
      <c r="BH524">
        <v>2088</v>
      </c>
      <c r="BI524">
        <v>1719.305674686927</v>
      </c>
      <c r="BJ524">
        <v>1.320239001423019</v>
      </c>
      <c r="BK524">
        <v>321</v>
      </c>
      <c r="BL524">
        <v>243.1377952431418</v>
      </c>
      <c r="BM524">
        <v>1.4938585072017021</v>
      </c>
      <c r="BN524">
        <v>333</v>
      </c>
      <c r="BO524">
        <v>222.912677736646</v>
      </c>
      <c r="BP524">
        <v>1.0070098633624771</v>
      </c>
      <c r="BQ524">
        <v>15</v>
      </c>
      <c r="BR524">
        <v>14.89558399151518</v>
      </c>
      <c r="BS524">
        <v>1.621776959129045</v>
      </c>
      <c r="BT524">
        <v>21</v>
      </c>
      <c r="BU524">
        <v>12.948759619373179</v>
      </c>
    </row>
    <row r="525" spans="1:73" hidden="1" x14ac:dyDescent="0.45">
      <c r="A525" s="1">
        <v>320</v>
      </c>
      <c r="B525" s="21" t="s">
        <v>372</v>
      </c>
      <c r="C525" s="24" t="s">
        <v>357</v>
      </c>
      <c r="D525">
        <v>0.92604560237881184</v>
      </c>
      <c r="E525">
        <v>42</v>
      </c>
      <c r="F525">
        <v>45.354137951857922</v>
      </c>
      <c r="G525">
        <v>41</v>
      </c>
      <c r="H525">
        <f>(Table1[[#This Row],[xWins]]*3+Table1[[#This Row],[xDraws]])/Table1[[#This Row],[Matches]]</f>
        <v>1.1061984866306811</v>
      </c>
      <c r="I525">
        <f>Table1[[#This Row],[Wins]]*3+Table1[[#This Row],[Draws]]</f>
        <v>42</v>
      </c>
      <c r="J525">
        <f>Table1[[#This Row],[xWins]]*3+Table1[[#This Row],[xDraws]]</f>
        <v>45.354137951857929</v>
      </c>
      <c r="K525">
        <v>0.98118350345116789</v>
      </c>
      <c r="L525">
        <v>0.76783386943180143</v>
      </c>
      <c r="M525">
        <v>1.162291048775993</v>
      </c>
      <c r="N525">
        <v>11</v>
      </c>
      <c r="O525">
        <v>9</v>
      </c>
      <c r="P525">
        <v>21</v>
      </c>
      <c r="Q525">
        <v>11.21095081736406</v>
      </c>
      <c r="R525">
        <v>11.721285499765751</v>
      </c>
      <c r="S525">
        <v>18.06776368287019</v>
      </c>
      <c r="T525">
        <v>-16</v>
      </c>
      <c r="U525">
        <v>-14.41970660478386</v>
      </c>
      <c r="V525">
        <v>-1.448989015302061</v>
      </c>
      <c r="W525">
        <v>-0.1313043799140772</v>
      </c>
      <c r="X525">
        <v>0.96880472436494347</v>
      </c>
      <c r="Y525">
        <v>1.002157174202214</v>
      </c>
      <c r="Z525">
        <f>Table1[[#This Row],[xGoalsF]]/Table1[[#This Row],[Matches]]</f>
        <v>1.1329021711049283</v>
      </c>
      <c r="AA525">
        <f>Table1[[#This Row],[xGoalsA]]/Table1[[#This Row],[Matches]]</f>
        <v>1.4846023321972177</v>
      </c>
      <c r="AB525">
        <v>45</v>
      </c>
      <c r="AC525">
        <v>46.448989015302061</v>
      </c>
      <c r="AD525">
        <v>61</v>
      </c>
      <c r="AE525">
        <v>60.868695620085923</v>
      </c>
      <c r="AF525">
        <f>Table1[[#This Row],[SHGoalsF]]/Table1[[#This Row],[xSHGoalsF]]</f>
        <v>1.1175310982202789</v>
      </c>
      <c r="AG525">
        <v>29</v>
      </c>
      <c r="AH525">
        <v>25.950060849477811</v>
      </c>
      <c r="AI525">
        <f>Table1[[#This Row],[SHGoalsA]]/Table1[[#This Row],[xSHGoalsA]]</f>
        <v>1.109886653332115</v>
      </c>
      <c r="AJ525">
        <v>-38</v>
      </c>
      <c r="AK525">
        <v>-34.237730389779841</v>
      </c>
      <c r="AL525">
        <f>Table1[[#This Row],[HTGoalsF]]/Table1[[#This Row],[xHTGoalsF]]</f>
        <v>0.78052861449971567</v>
      </c>
      <c r="AM525">
        <v>16</v>
      </c>
      <c r="AN525">
        <v>20.49892816582425</v>
      </c>
      <c r="AO525">
        <f>Table1[[#This Row],[HTGoalsA]]/Table1[[#This Row],[xHTGoalsA]]</f>
        <v>0.86365626634613912</v>
      </c>
      <c r="AP525">
        <v>23</v>
      </c>
      <c r="AQ525">
        <v>26.630965230306082</v>
      </c>
      <c r="AR525">
        <v>1.225763087272872</v>
      </c>
      <c r="AS525">
        <v>528</v>
      </c>
      <c r="AT525">
        <v>430.75208046500751</v>
      </c>
      <c r="AU525">
        <v>1.0213405653766521</v>
      </c>
      <c r="AV525">
        <v>511</v>
      </c>
      <c r="AW525">
        <v>500.3228279800602</v>
      </c>
      <c r="AX525">
        <v>0.95941826270834474</v>
      </c>
      <c r="AY525">
        <v>174</v>
      </c>
      <c r="AZ525">
        <v>181.35989980930199</v>
      </c>
      <c r="BA525">
        <v>0.73065256025291381</v>
      </c>
      <c r="BB525">
        <v>158</v>
      </c>
      <c r="BC525">
        <v>216.24505078762559</v>
      </c>
      <c r="BD525">
        <v>1.110001581095714</v>
      </c>
      <c r="BE525">
        <v>599</v>
      </c>
      <c r="BF525">
        <v>539.63887097233669</v>
      </c>
      <c r="BG525">
        <v>1.231871852667878</v>
      </c>
      <c r="BH525">
        <v>650</v>
      </c>
      <c r="BI525">
        <v>527.6522867149597</v>
      </c>
      <c r="BJ525">
        <v>1.5611689472667041</v>
      </c>
      <c r="BK525">
        <v>116</v>
      </c>
      <c r="BL525">
        <v>74.303297028225472</v>
      </c>
      <c r="BM525">
        <v>1.7134151414941139</v>
      </c>
      <c r="BN525">
        <v>115</v>
      </c>
      <c r="BO525">
        <v>67.117417848729247</v>
      </c>
      <c r="BP525">
        <v>0.65313663519236109</v>
      </c>
      <c r="BQ525">
        <v>3</v>
      </c>
      <c r="BR525">
        <v>4.5932196088134658</v>
      </c>
      <c r="BS525">
        <v>1.033947901769696</v>
      </c>
      <c r="BT525">
        <v>4</v>
      </c>
      <c r="BU525">
        <v>3.8686668768838701</v>
      </c>
    </row>
    <row r="526" spans="1:73" hidden="1" x14ac:dyDescent="0.45">
      <c r="A526" s="1">
        <v>459</v>
      </c>
      <c r="B526" s="21" t="s">
        <v>462</v>
      </c>
      <c r="C526" s="24" t="s">
        <v>466</v>
      </c>
      <c r="D526">
        <v>0.91287699619058116</v>
      </c>
      <c r="E526">
        <v>212</v>
      </c>
      <c r="F526">
        <v>232.2328209437548</v>
      </c>
      <c r="G526">
        <v>210</v>
      </c>
      <c r="H526">
        <f>(Table1[[#This Row],[xWins]]*3+Table1[[#This Row],[xDraws]])/Table1[[#This Row],[Matches]]</f>
        <v>1.1058705759226422</v>
      </c>
      <c r="I526">
        <f>Table1[[#This Row],[Wins]]*3+Table1[[#This Row],[Draws]]</f>
        <v>212</v>
      </c>
      <c r="J526">
        <f>Table1[[#This Row],[xWins]]*3+Table1[[#This Row],[xDraws]]</f>
        <v>232.23282094375483</v>
      </c>
      <c r="K526">
        <v>0.89306768521137725</v>
      </c>
      <c r="L526">
        <v>0.9779535388601619</v>
      </c>
      <c r="M526">
        <v>1.0781761629562521</v>
      </c>
      <c r="N526">
        <v>53</v>
      </c>
      <c r="O526">
        <v>53</v>
      </c>
      <c r="P526">
        <v>104</v>
      </c>
      <c r="Q526">
        <v>59.346005770498351</v>
      </c>
      <c r="R526">
        <v>54.19480363225977</v>
      </c>
      <c r="S526">
        <v>96.459190597241872</v>
      </c>
      <c r="T526">
        <v>-111</v>
      </c>
      <c r="U526">
        <v>-84.289384063138243</v>
      </c>
      <c r="V526">
        <v>-25.786008655412051</v>
      </c>
      <c r="W526">
        <v>-0.92460728144970972</v>
      </c>
      <c r="X526">
        <v>0.88970251554523427</v>
      </c>
      <c r="Y526">
        <v>1.0029068808924431</v>
      </c>
      <c r="Z526">
        <f>Table1[[#This Row],[xGoalsF]]/Table1[[#This Row],[Matches]]</f>
        <v>1.1132667078829142</v>
      </c>
      <c r="AA526">
        <f>Table1[[#This Row],[xGoalsA]]/Table1[[#This Row],[Matches]]</f>
        <v>1.5146447272311918</v>
      </c>
      <c r="AB526">
        <v>208</v>
      </c>
      <c r="AC526">
        <v>233.78600865541199</v>
      </c>
      <c r="AD526">
        <v>319</v>
      </c>
      <c r="AE526">
        <v>318.07539271855029</v>
      </c>
      <c r="AF526">
        <f>Table1[[#This Row],[SHGoalsF]]/Table1[[#This Row],[xSHGoalsF]]</f>
        <v>0.93870173457625372</v>
      </c>
      <c r="AG526">
        <v>123</v>
      </c>
      <c r="AH526">
        <v>131.0320365558122</v>
      </c>
      <c r="AI526">
        <f>Table1[[#This Row],[SHGoalsA]]/Table1[[#This Row],[xSHGoalsA]]</f>
        <v>0.97571462597333913</v>
      </c>
      <c r="AJ526">
        <v>-174</v>
      </c>
      <c r="AK526">
        <v>-178.33083092961081</v>
      </c>
      <c r="AL526">
        <f>Table1[[#This Row],[HTGoalsF]]/Table1[[#This Row],[xHTGoalsF]]</f>
        <v>0.82721862973442217</v>
      </c>
      <c r="AM526">
        <v>85</v>
      </c>
      <c r="AN526">
        <v>102.75397209959981</v>
      </c>
      <c r="AO526">
        <f>Table1[[#This Row],[HTGoalsA]]/Table1[[#This Row],[xHTGoalsA]]</f>
        <v>1.0376074613837063</v>
      </c>
      <c r="AP526">
        <v>145</v>
      </c>
      <c r="AQ526">
        <v>139.74456178893951</v>
      </c>
      <c r="AR526">
        <v>0.93982120227992327</v>
      </c>
      <c r="AS526">
        <v>2057</v>
      </c>
      <c r="AT526">
        <v>2188.7141884114758</v>
      </c>
      <c r="AU526">
        <v>0.91716433001238118</v>
      </c>
      <c r="AV526">
        <v>2384</v>
      </c>
      <c r="AW526">
        <v>2599.31608980892</v>
      </c>
      <c r="AX526">
        <v>0.85038567781416019</v>
      </c>
      <c r="AY526">
        <v>777</v>
      </c>
      <c r="AZ526">
        <v>913.70306470495666</v>
      </c>
      <c r="BA526">
        <v>0.87391839841651842</v>
      </c>
      <c r="BB526">
        <v>979</v>
      </c>
      <c r="BC526">
        <v>1120.241891890458</v>
      </c>
      <c r="BD526">
        <v>0.81918626590127752</v>
      </c>
      <c r="BE526">
        <v>2262</v>
      </c>
      <c r="BF526">
        <v>2761.2767622652009</v>
      </c>
      <c r="BG526">
        <v>0.93947533332940425</v>
      </c>
      <c r="BH526">
        <v>2526</v>
      </c>
      <c r="BI526">
        <v>2688.734776088389</v>
      </c>
      <c r="BJ526">
        <v>0.8584099279823113</v>
      </c>
      <c r="BK526">
        <v>328</v>
      </c>
      <c r="BL526">
        <v>382.10182490661839</v>
      </c>
      <c r="BM526">
        <v>0.85210481325328435</v>
      </c>
      <c r="BN526">
        <v>296</v>
      </c>
      <c r="BO526">
        <v>347.37510620306199</v>
      </c>
      <c r="BP526">
        <v>0.85667155462472555</v>
      </c>
      <c r="BQ526">
        <v>20</v>
      </c>
      <c r="BR526">
        <v>23.346170293656151</v>
      </c>
      <c r="BS526">
        <v>1.7311866543539089</v>
      </c>
      <c r="BT526">
        <v>35</v>
      </c>
      <c r="BU526">
        <v>20.217346241651949</v>
      </c>
    </row>
    <row r="527" spans="1:73" hidden="1" x14ac:dyDescent="0.45">
      <c r="A527" s="1">
        <v>220</v>
      </c>
      <c r="B527" s="21" t="s">
        <v>291</v>
      </c>
      <c r="C527" s="23" t="s">
        <v>292</v>
      </c>
      <c r="D527">
        <v>1.036343416664953</v>
      </c>
      <c r="E527">
        <v>104</v>
      </c>
      <c r="F527">
        <v>100.3528351004356</v>
      </c>
      <c r="G527">
        <v>99</v>
      </c>
      <c r="H527">
        <f>(Table1[[#This Row],[xWins]]*3+Table1[[#This Row],[xDraws]])/Table1[[#This Row],[Matches]]</f>
        <v>1.0136650010145007</v>
      </c>
      <c r="I527">
        <f>Table1[[#This Row],[Wins]]*3+Table1[[#This Row],[Draws]]</f>
        <v>104</v>
      </c>
      <c r="J527">
        <f>Table1[[#This Row],[xWins]]*3+Table1[[#This Row],[xDraws]]</f>
        <v>100.35283510043557</v>
      </c>
      <c r="K527">
        <v>1.023053547293076</v>
      </c>
      <c r="L527">
        <v>1.078368722662338</v>
      </c>
      <c r="M527">
        <v>0.94996717111211426</v>
      </c>
      <c r="N527">
        <v>26</v>
      </c>
      <c r="O527">
        <v>26</v>
      </c>
      <c r="P527">
        <v>47</v>
      </c>
      <c r="Q527">
        <v>25.41411450924938</v>
      </c>
      <c r="R527">
        <v>24.110491572687419</v>
      </c>
      <c r="S527">
        <v>49.475393918063197</v>
      </c>
      <c r="T527">
        <v>-53</v>
      </c>
      <c r="U527">
        <v>-55.422966164021553</v>
      </c>
      <c r="V527">
        <v>17.55375100446312</v>
      </c>
      <c r="W527">
        <v>-15.13078484044158</v>
      </c>
      <c r="X527">
        <v>1.1664710804952969</v>
      </c>
      <c r="Y527">
        <v>1.094056434759342</v>
      </c>
      <c r="Z527">
        <f>Table1[[#This Row],[xGoalsF]]/Table1[[#This Row],[Matches]]</f>
        <v>1.0651136262175445</v>
      </c>
      <c r="AA527">
        <f>Table1[[#This Row],[xGoalsA]]/Table1[[#This Row],[Matches]]</f>
        <v>1.6249415672682666</v>
      </c>
      <c r="AB527">
        <v>123</v>
      </c>
      <c r="AC527">
        <v>105.44624899553691</v>
      </c>
      <c r="AD527">
        <v>176</v>
      </c>
      <c r="AE527">
        <v>160.86921515955839</v>
      </c>
      <c r="AF527">
        <f>Table1[[#This Row],[SHGoalsF]]/Table1[[#This Row],[xSHGoalsF]]</f>
        <v>1.1858270645505871</v>
      </c>
      <c r="AG527">
        <v>70</v>
      </c>
      <c r="AH527">
        <v>59.030529908278893</v>
      </c>
      <c r="AI527">
        <f>Table1[[#This Row],[SHGoalsA]]/Table1[[#This Row],[xSHGoalsA]]</f>
        <v>1.2541213025762443</v>
      </c>
      <c r="AJ527">
        <v>-113</v>
      </c>
      <c r="AK527">
        <v>-90.102926860322725</v>
      </c>
      <c r="AL527">
        <f>Table1[[#This Row],[HTGoalsF]]/Table1[[#This Row],[xHTGoalsF]]</f>
        <v>1.1418545493255003</v>
      </c>
      <c r="AM527">
        <v>53</v>
      </c>
      <c r="AN527">
        <v>46.41571908725799</v>
      </c>
      <c r="AO527">
        <f>Table1[[#This Row],[HTGoalsA]]/Table1[[#This Row],[xHTGoalsA]]</f>
        <v>0.89025440664068889</v>
      </c>
      <c r="AP527">
        <v>63</v>
      </c>
      <c r="AQ527">
        <v>70.766288299235697</v>
      </c>
      <c r="AR527">
        <v>1.1298346524588321</v>
      </c>
      <c r="AS527">
        <v>1135</v>
      </c>
      <c r="AT527">
        <v>1004.5717729845931</v>
      </c>
      <c r="AU527">
        <v>1.070184396603763</v>
      </c>
      <c r="AV527">
        <v>1361</v>
      </c>
      <c r="AW527">
        <v>1271.743453108774</v>
      </c>
      <c r="AX527">
        <v>0.9311503281851079</v>
      </c>
      <c r="AY527">
        <v>388</v>
      </c>
      <c r="AZ527">
        <v>416.6888935712941</v>
      </c>
      <c r="BA527">
        <v>0.93929103952556048</v>
      </c>
      <c r="BB527">
        <v>518</v>
      </c>
      <c r="BC527">
        <v>551.47976314310824</v>
      </c>
      <c r="BD527">
        <v>0.98516860482984259</v>
      </c>
      <c r="BE527">
        <v>1282</v>
      </c>
      <c r="BF527">
        <v>1301.3000959581191</v>
      </c>
      <c r="BG527">
        <v>1.109559312360421</v>
      </c>
      <c r="BH527">
        <v>1394</v>
      </c>
      <c r="BI527">
        <v>1256.354648616732</v>
      </c>
      <c r="BJ527">
        <v>1.1858815488410359</v>
      </c>
      <c r="BK527">
        <v>216</v>
      </c>
      <c r="BL527">
        <v>182.14298064684209</v>
      </c>
      <c r="BM527">
        <v>1.160851540178788</v>
      </c>
      <c r="BN527">
        <v>186</v>
      </c>
      <c r="BO527">
        <v>160.22720697889869</v>
      </c>
      <c r="BP527">
        <v>0.36482454031283112</v>
      </c>
      <c r="BQ527">
        <v>4</v>
      </c>
      <c r="BR527">
        <v>10.96417471415181</v>
      </c>
      <c r="BS527">
        <v>1.54026341679027</v>
      </c>
      <c r="BT527">
        <v>14</v>
      </c>
      <c r="BU527">
        <v>9.089354358084007</v>
      </c>
    </row>
    <row r="528" spans="1:73" hidden="1" x14ac:dyDescent="0.45">
      <c r="A528" s="1">
        <v>13</v>
      </c>
      <c r="B528" s="22" t="s">
        <v>77</v>
      </c>
      <c r="C528" s="27" t="s">
        <v>64</v>
      </c>
      <c r="D528">
        <v>1.1973805074750921</v>
      </c>
      <c r="E528">
        <v>259</v>
      </c>
      <c r="F528">
        <v>216.30550888635349</v>
      </c>
      <c r="G528">
        <v>222</v>
      </c>
      <c r="H528">
        <f>(Table1[[#This Row],[xWins]]*3+Table1[[#This Row],[xDraws]])/Table1[[#This Row],[Matches]]</f>
        <v>0.97434913912771859</v>
      </c>
      <c r="I528">
        <f>Table1[[#This Row],[Wins]]*3+Table1[[#This Row],[Draws]]</f>
        <v>259</v>
      </c>
      <c r="J528">
        <f>Table1[[#This Row],[xWins]]*3+Table1[[#This Row],[xDraws]]</f>
        <v>216.30550888635352</v>
      </c>
      <c r="K528">
        <v>1.273094695804925</v>
      </c>
      <c r="L528">
        <v>0.98098574839246266</v>
      </c>
      <c r="M528">
        <v>0.87983737217238656</v>
      </c>
      <c r="N528">
        <v>68</v>
      </c>
      <c r="O528">
        <v>55</v>
      </c>
      <c r="P528">
        <v>99</v>
      </c>
      <c r="Q528">
        <v>53.413151609281073</v>
      </c>
      <c r="R528">
        <v>56.066054058510304</v>
      </c>
      <c r="S528">
        <v>112.5207943322086</v>
      </c>
      <c r="T528">
        <v>-85</v>
      </c>
      <c r="U528">
        <v>-136.19924058375469</v>
      </c>
      <c r="V528">
        <v>-10.095652343120889</v>
      </c>
      <c r="W528">
        <v>61.294892926875598</v>
      </c>
      <c r="X528">
        <v>0.95631396678925273</v>
      </c>
      <c r="Y528">
        <v>0.83311803646810101</v>
      </c>
      <c r="Z528">
        <f>Table1[[#This Row],[xGoalsF]]/Table1[[#This Row],[Matches]]</f>
        <v>1.040971406950995</v>
      </c>
      <c r="AA528">
        <f>Table1[[#This Row],[xGoalsA]]/Table1[[#This Row],[Matches]]</f>
        <v>1.6544814996706108</v>
      </c>
      <c r="AB528">
        <v>221</v>
      </c>
      <c r="AC528">
        <v>231.09565234312089</v>
      </c>
      <c r="AD528">
        <v>306</v>
      </c>
      <c r="AE528">
        <v>367.2948929268756</v>
      </c>
      <c r="AF528">
        <f>Table1[[#This Row],[SHGoalsF]]/Table1[[#This Row],[xSHGoalsF]]</f>
        <v>0.88803964295205384</v>
      </c>
      <c r="AG528">
        <v>115</v>
      </c>
      <c r="AH528">
        <v>129.4987232976591</v>
      </c>
      <c r="AI528">
        <f>Table1[[#This Row],[SHGoalsA]]/Table1[[#This Row],[xSHGoalsA]]</f>
        <v>0.792669221504536</v>
      </c>
      <c r="AJ528">
        <v>-163</v>
      </c>
      <c r="AK528">
        <v>-205.6343246059381</v>
      </c>
      <c r="AL528">
        <f>Table1[[#This Row],[HTGoalsF]]/Table1[[#This Row],[xHTGoalsF]]</f>
        <v>1.0433386224948584</v>
      </c>
      <c r="AM528">
        <v>106</v>
      </c>
      <c r="AN528">
        <v>101.59692904546181</v>
      </c>
      <c r="AO528">
        <f>Table1[[#This Row],[HTGoalsA]]/Table1[[#This Row],[xHTGoalsA]]</f>
        <v>0.88456944996078757</v>
      </c>
      <c r="AP528">
        <v>143</v>
      </c>
      <c r="AQ528">
        <v>161.6605683209375</v>
      </c>
      <c r="AR528">
        <v>1.030067895681535</v>
      </c>
      <c r="AS528">
        <v>2293</v>
      </c>
      <c r="AT528">
        <v>2226.0668540522338</v>
      </c>
      <c r="AU528">
        <v>1.197746199614228</v>
      </c>
      <c r="AV528">
        <v>3463</v>
      </c>
      <c r="AW528">
        <v>2891.263609198149</v>
      </c>
      <c r="AX528">
        <v>0.80043104956148148</v>
      </c>
      <c r="AY528">
        <v>736</v>
      </c>
      <c r="AZ528">
        <v>919.50455995331492</v>
      </c>
      <c r="BA528">
        <v>0.86380172349339779</v>
      </c>
      <c r="BB528">
        <v>1086</v>
      </c>
      <c r="BC528">
        <v>1257.2329626849839</v>
      </c>
      <c r="BD528">
        <v>0.77803027352420939</v>
      </c>
      <c r="BE528">
        <v>2286</v>
      </c>
      <c r="BF528">
        <v>2938.1890111360408</v>
      </c>
      <c r="BG528">
        <v>0.86010920270125268</v>
      </c>
      <c r="BH528">
        <v>2422</v>
      </c>
      <c r="BI528">
        <v>2815.9215043781469</v>
      </c>
      <c r="BJ528">
        <v>0.91275078835409895</v>
      </c>
      <c r="BK528">
        <v>375</v>
      </c>
      <c r="BL528">
        <v>410.84598861449558</v>
      </c>
      <c r="BM528">
        <v>0.81942572677567993</v>
      </c>
      <c r="BN528">
        <v>294</v>
      </c>
      <c r="BO528">
        <v>358.78785641359701</v>
      </c>
      <c r="BP528">
        <v>0.197574408961572</v>
      </c>
      <c r="BQ528">
        <v>5</v>
      </c>
      <c r="BR528">
        <v>25.306921206442748</v>
      </c>
      <c r="BS528">
        <v>0.93721008925426696</v>
      </c>
      <c r="BT528">
        <v>19</v>
      </c>
      <c r="BU528">
        <v>20.272935831408091</v>
      </c>
    </row>
    <row r="529" spans="1:73" hidden="1" x14ac:dyDescent="0.45">
      <c r="A529" s="1">
        <v>155</v>
      </c>
      <c r="B529" s="21" t="s">
        <v>224</v>
      </c>
      <c r="C529" t="s">
        <v>193</v>
      </c>
      <c r="D529">
        <v>0.96456667497781956</v>
      </c>
      <c r="E529">
        <v>49</v>
      </c>
      <c r="F529">
        <v>50.800013385416577</v>
      </c>
      <c r="G529">
        <v>46</v>
      </c>
      <c r="H529">
        <f>(Table1[[#This Row],[xWins]]*3+Table1[[#This Row],[xDraws]])/Table1[[#This Row],[Matches]]</f>
        <v>1.1043481170742735</v>
      </c>
      <c r="I529">
        <f>Table1[[#This Row],[Wins]]*3+Table1[[#This Row],[Draws]]</f>
        <v>49</v>
      </c>
      <c r="J529">
        <f>Table1[[#This Row],[xWins]]*3+Table1[[#This Row],[xDraws]]</f>
        <v>50.800013385416584</v>
      </c>
      <c r="K529">
        <v>0.84068217792564137</v>
      </c>
      <c r="L529">
        <v>1.3857399643871391</v>
      </c>
      <c r="M529">
        <v>0.8891297195159813</v>
      </c>
      <c r="N529">
        <v>11</v>
      </c>
      <c r="O529">
        <v>16</v>
      </c>
      <c r="P529">
        <v>19</v>
      </c>
      <c r="Q529">
        <v>13.08461186502392</v>
      </c>
      <c r="R529">
        <v>11.546177790344821</v>
      </c>
      <c r="S529">
        <v>21.369210344631259</v>
      </c>
      <c r="T529">
        <v>-23</v>
      </c>
      <c r="U529">
        <v>-17.416353512424529</v>
      </c>
      <c r="V529">
        <v>-4.4820574922398544</v>
      </c>
      <c r="W529">
        <v>-1.1015889953356179</v>
      </c>
      <c r="X529">
        <v>0.91293942568407538</v>
      </c>
      <c r="Y529">
        <v>1.0159885979846619</v>
      </c>
      <c r="Z529">
        <f>Table1[[#This Row],[xGoalsF]]/Table1[[#This Row],[Matches]]</f>
        <v>1.1191751628747795</v>
      </c>
      <c r="AA529">
        <f>Table1[[#This Row],[xGoalsA]]/Table1[[#This Row],[Matches]]</f>
        <v>1.4977915435796605</v>
      </c>
      <c r="AB529">
        <v>47</v>
      </c>
      <c r="AC529">
        <v>51.482057492239854</v>
      </c>
      <c r="AD529">
        <v>70</v>
      </c>
      <c r="AE529">
        <v>68.898411004664382</v>
      </c>
      <c r="AF529">
        <f>Table1[[#This Row],[SHGoalsF]]/Table1[[#This Row],[xSHGoalsF]]</f>
        <v>0.7591117834937845</v>
      </c>
      <c r="AG529">
        <v>22</v>
      </c>
      <c r="AH529">
        <v>28.981238966869672</v>
      </c>
      <c r="AI529">
        <f>Table1[[#This Row],[SHGoalsA]]/Table1[[#This Row],[xSHGoalsA]]</f>
        <v>0.98175397168713285</v>
      </c>
      <c r="AJ529">
        <v>-38</v>
      </c>
      <c r="AK529">
        <v>-38.70623506080392</v>
      </c>
      <c r="AL529">
        <f>Table1[[#This Row],[HTGoalsF]]/Table1[[#This Row],[xHTGoalsF]]</f>
        <v>1.1110706915755948</v>
      </c>
      <c r="AM529">
        <v>25</v>
      </c>
      <c r="AN529">
        <v>22.500818525370178</v>
      </c>
      <c r="AO529">
        <f>Table1[[#This Row],[HTGoalsA]]/Table1[[#This Row],[xHTGoalsA]]</f>
        <v>1.0598772363906799</v>
      </c>
      <c r="AP529">
        <v>32</v>
      </c>
      <c r="AQ529">
        <v>30.19217594386047</v>
      </c>
      <c r="AR529">
        <v>0.82168318711942701</v>
      </c>
      <c r="AS529">
        <v>394</v>
      </c>
      <c r="AT529">
        <v>479.50354367264708</v>
      </c>
      <c r="AU529">
        <v>0.95331772381744906</v>
      </c>
      <c r="AV529">
        <v>538</v>
      </c>
      <c r="AW529">
        <v>564.34490470358833</v>
      </c>
      <c r="AX529">
        <v>0.85778052593836629</v>
      </c>
      <c r="AY529">
        <v>172</v>
      </c>
      <c r="AZ529">
        <v>200.51749229424519</v>
      </c>
      <c r="BA529">
        <v>0.9424205798620362</v>
      </c>
      <c r="BB529">
        <v>230</v>
      </c>
      <c r="BC529">
        <v>244.0523954110493</v>
      </c>
      <c r="BD529">
        <v>0.70864421735188154</v>
      </c>
      <c r="BE529">
        <v>432</v>
      </c>
      <c r="BF529">
        <v>609.61479600346161</v>
      </c>
      <c r="BG529">
        <v>0.83329812030490757</v>
      </c>
      <c r="BH529">
        <v>496</v>
      </c>
      <c r="BI529">
        <v>595.22515161622027</v>
      </c>
      <c r="BJ529">
        <v>0.6196347091032578</v>
      </c>
      <c r="BK529">
        <v>52</v>
      </c>
      <c r="BL529">
        <v>83.920411875014196</v>
      </c>
      <c r="BM529">
        <v>0.60116832696090905</v>
      </c>
      <c r="BN529">
        <v>46</v>
      </c>
      <c r="BO529">
        <v>76.517670570810282</v>
      </c>
      <c r="BP529">
        <v>0.57337094822145651</v>
      </c>
      <c r="BQ529">
        <v>3</v>
      </c>
      <c r="BR529">
        <v>5.2322148677147347</v>
      </c>
      <c r="BS529">
        <v>0.65594647459495559</v>
      </c>
      <c r="BT529">
        <v>3</v>
      </c>
      <c r="BU529">
        <v>4.5735439036431877</v>
      </c>
    </row>
    <row r="530" spans="1:73" hidden="1" x14ac:dyDescent="0.45">
      <c r="A530" s="1">
        <v>616</v>
      </c>
      <c r="B530" s="21" t="s">
        <v>430</v>
      </c>
      <c r="C530" s="24" t="s">
        <v>530</v>
      </c>
      <c r="D530">
        <v>0.76820370805882865</v>
      </c>
      <c r="E530">
        <v>39</v>
      </c>
      <c r="F530">
        <v>50.767784105792678</v>
      </c>
      <c r="G530">
        <v>46</v>
      </c>
      <c r="H530">
        <f>(Table1[[#This Row],[xWins]]*3+Table1[[#This Row],[xDraws]])/Table1[[#This Row],[Matches]]</f>
        <v>1.1036474805607106</v>
      </c>
      <c r="I530">
        <f>Table1[[#This Row],[Wins]]*3+Table1[[#This Row],[Draws]]</f>
        <v>39</v>
      </c>
      <c r="J530">
        <f>Table1[[#This Row],[xWins]]*3+Table1[[#This Row],[xDraws]]</f>
        <v>50.767784105792693</v>
      </c>
      <c r="K530">
        <v>0.70354277256851305</v>
      </c>
      <c r="L530">
        <v>0.96847715726604389</v>
      </c>
      <c r="M530">
        <v>1.200940713686901</v>
      </c>
      <c r="N530">
        <v>9</v>
      </c>
      <c r="O530">
        <v>12</v>
      </c>
      <c r="P530">
        <v>25</v>
      </c>
      <c r="Q530">
        <v>12.79239919861952</v>
      </c>
      <c r="R530">
        <v>12.390586509934129</v>
      </c>
      <c r="S530">
        <v>20.817014291446348</v>
      </c>
      <c r="T530">
        <v>-30</v>
      </c>
      <c r="U530">
        <v>-17.12875067666463</v>
      </c>
      <c r="V530">
        <v>-11.92483936210518</v>
      </c>
      <c r="W530">
        <v>-0.94640996123018795</v>
      </c>
      <c r="X530">
        <v>0.76583452178783229</v>
      </c>
      <c r="Y530">
        <v>1.013906833727523</v>
      </c>
      <c r="Z530">
        <f>Table1[[#This Row],[xGoalsF]]/Table1[[#This Row],[Matches]]</f>
        <v>1.107061725263156</v>
      </c>
      <c r="AA530">
        <f>Table1[[#This Row],[xGoalsA]]/Table1[[#This Row],[Matches]]</f>
        <v>1.4794258704080394</v>
      </c>
      <c r="AB530">
        <v>39</v>
      </c>
      <c r="AC530">
        <v>50.924839362105182</v>
      </c>
      <c r="AD530">
        <v>69</v>
      </c>
      <c r="AE530">
        <v>68.053590038769812</v>
      </c>
      <c r="AF530">
        <f>Table1[[#This Row],[SHGoalsF]]/Table1[[#This Row],[xSHGoalsF]]</f>
        <v>0.77024618370289499</v>
      </c>
      <c r="AG530">
        <v>22</v>
      </c>
      <c r="AH530">
        <v>28.562296659798839</v>
      </c>
      <c r="AI530">
        <f>Table1[[#This Row],[SHGoalsA]]/Table1[[#This Row],[xSHGoalsA]]</f>
        <v>1.1765113644568403</v>
      </c>
      <c r="AJ530">
        <v>-45</v>
      </c>
      <c r="AK530">
        <v>-38.248674309045143</v>
      </c>
      <c r="AL530">
        <f>Table1[[#This Row],[HTGoalsF]]/Table1[[#This Row],[xHTGoalsF]]</f>
        <v>0.76019977809798533</v>
      </c>
      <c r="AM530">
        <v>17</v>
      </c>
      <c r="AN530">
        <v>22.362542702306339</v>
      </c>
      <c r="AO530">
        <f>Table1[[#This Row],[HTGoalsA]]/Table1[[#This Row],[xHTGoalsA]]</f>
        <v>0.80523629785219009</v>
      </c>
      <c r="AP530">
        <v>24</v>
      </c>
      <c r="AQ530">
        <v>29.804915729724669</v>
      </c>
      <c r="AR530">
        <v>1.048480149952387</v>
      </c>
      <c r="AS530">
        <v>504</v>
      </c>
      <c r="AT530">
        <v>480.69579574099481</v>
      </c>
      <c r="AU530">
        <v>1.1518887957296571</v>
      </c>
      <c r="AV530">
        <v>647</v>
      </c>
      <c r="AW530">
        <v>561.68616484385689</v>
      </c>
      <c r="AX530">
        <v>0.74628913707983413</v>
      </c>
      <c r="AY530">
        <v>150</v>
      </c>
      <c r="AZ530">
        <v>200.99448397029769</v>
      </c>
      <c r="BA530">
        <v>0.90972711034076326</v>
      </c>
      <c r="BB530">
        <v>220</v>
      </c>
      <c r="BC530">
        <v>241.8307616638939</v>
      </c>
      <c r="BD530">
        <v>0.80453451299276024</v>
      </c>
      <c r="BE530">
        <v>489</v>
      </c>
      <c r="BF530">
        <v>607.80487611524052</v>
      </c>
      <c r="BG530">
        <v>1.1212792101306781</v>
      </c>
      <c r="BH530">
        <v>666</v>
      </c>
      <c r="BI530">
        <v>593.96445950548025</v>
      </c>
      <c r="BJ530">
        <v>0.98930736936631702</v>
      </c>
      <c r="BK530">
        <v>83</v>
      </c>
      <c r="BL530">
        <v>83.897080492955538</v>
      </c>
      <c r="BM530">
        <v>1.182300729590682</v>
      </c>
      <c r="BN530">
        <v>90</v>
      </c>
      <c r="BO530">
        <v>76.1227644942403</v>
      </c>
      <c r="BP530">
        <v>0.77548052435685177</v>
      </c>
      <c r="BQ530">
        <v>4</v>
      </c>
      <c r="BR530">
        <v>5.1580921433422429</v>
      </c>
      <c r="BS530">
        <v>1.343074742328648</v>
      </c>
      <c r="BT530">
        <v>6</v>
      </c>
      <c r="BU530">
        <v>4.4673612055253802</v>
      </c>
    </row>
    <row r="531" spans="1:73" hidden="1" x14ac:dyDescent="0.45">
      <c r="A531" s="1">
        <v>83</v>
      </c>
      <c r="B531" s="21" t="s">
        <v>150</v>
      </c>
      <c r="C531" t="s">
        <v>140</v>
      </c>
      <c r="D531">
        <v>0.93230276481772911</v>
      </c>
      <c r="E531">
        <v>37</v>
      </c>
      <c r="F531">
        <v>39.686678401338568</v>
      </c>
      <c r="G531">
        <v>36</v>
      </c>
      <c r="H531">
        <f>(Table1[[#This Row],[xWins]]*3+Table1[[#This Row],[xDraws]])/Table1[[#This Row],[Matches]]</f>
        <v>1.1024077333705158</v>
      </c>
      <c r="I531">
        <f>Table1[[#This Row],[Wins]]*3+Table1[[#This Row],[Draws]]</f>
        <v>37</v>
      </c>
      <c r="J531">
        <f>Table1[[#This Row],[xWins]]*3+Table1[[#This Row],[xDraws]]</f>
        <v>39.686678401338568</v>
      </c>
      <c r="K531">
        <v>0.97185072385373983</v>
      </c>
      <c r="L531">
        <v>0.79385419550371406</v>
      </c>
      <c r="M531">
        <v>1.124751933047331</v>
      </c>
      <c r="N531">
        <v>10</v>
      </c>
      <c r="O531">
        <v>7</v>
      </c>
      <c r="P531">
        <v>19</v>
      </c>
      <c r="Q531">
        <v>10.28964608921253</v>
      </c>
      <c r="R531">
        <v>8.8177401337009762</v>
      </c>
      <c r="S531">
        <v>16.892613777086488</v>
      </c>
      <c r="T531">
        <v>-26</v>
      </c>
      <c r="U531">
        <v>-13.9105310819766</v>
      </c>
      <c r="V531">
        <v>-4.5298977619385568</v>
      </c>
      <c r="W531">
        <v>-7.5595711560848429</v>
      </c>
      <c r="X531">
        <v>0.88540578098079026</v>
      </c>
      <c r="Y531">
        <v>1.141457905926696</v>
      </c>
      <c r="Z531">
        <f>Table1[[#This Row],[xGoalsF]]/Table1[[#This Row],[Matches]]</f>
        <v>1.0980527156094044</v>
      </c>
      <c r="AA531">
        <f>Table1[[#This Row],[xGoalsA]]/Table1[[#This Row],[Matches]]</f>
        <v>1.484456356775421</v>
      </c>
      <c r="AB531">
        <v>35</v>
      </c>
      <c r="AC531">
        <v>39.529897761938557</v>
      </c>
      <c r="AD531">
        <v>61</v>
      </c>
      <c r="AE531">
        <v>53.440428843915157</v>
      </c>
      <c r="AF531">
        <f>Table1[[#This Row],[SHGoalsF]]/Table1[[#This Row],[xSHGoalsF]]</f>
        <v>0.81132436976038935</v>
      </c>
      <c r="AG531">
        <v>18</v>
      </c>
      <c r="AH531">
        <v>22.18594765656551</v>
      </c>
      <c r="AI531">
        <f>Table1[[#This Row],[SHGoalsA]]/Table1[[#This Row],[xSHGoalsA]]</f>
        <v>0.96835391319984909</v>
      </c>
      <c r="AJ531">
        <v>-29</v>
      </c>
      <c r="AK531">
        <v>-29.94772841281943</v>
      </c>
      <c r="AL531">
        <f>Table1[[#This Row],[HTGoalsF]]/Table1[[#This Row],[xHTGoalsF]]</f>
        <v>0.98016887137685627</v>
      </c>
      <c r="AM531">
        <v>17</v>
      </c>
      <c r="AN531">
        <v>17.34395010537304</v>
      </c>
      <c r="AO531">
        <f>Table1[[#This Row],[HTGoalsA]]/Table1[[#This Row],[xHTGoalsA]]</f>
        <v>1.362125230935296</v>
      </c>
      <c r="AP531">
        <v>32</v>
      </c>
      <c r="AQ531">
        <v>23.492700431095731</v>
      </c>
      <c r="AR531">
        <v>0.96424660673009122</v>
      </c>
      <c r="AS531">
        <v>361</v>
      </c>
      <c r="AT531">
        <v>374.38555394475958</v>
      </c>
      <c r="AU531">
        <v>0.81642294093106793</v>
      </c>
      <c r="AV531">
        <v>362</v>
      </c>
      <c r="AW531">
        <v>443.39763356865831</v>
      </c>
      <c r="AX531">
        <v>0.8349132324383709</v>
      </c>
      <c r="AY531">
        <v>130</v>
      </c>
      <c r="AZ531">
        <v>155.70480254616871</v>
      </c>
      <c r="BA531">
        <v>0.85579186784455885</v>
      </c>
      <c r="BB531">
        <v>163</v>
      </c>
      <c r="BC531">
        <v>190.4668718230989</v>
      </c>
      <c r="BD531">
        <v>0.78502520798643682</v>
      </c>
      <c r="BE531">
        <v>374</v>
      </c>
      <c r="BF531">
        <v>476.4178222496796</v>
      </c>
      <c r="BG531">
        <v>0.76357604695892056</v>
      </c>
      <c r="BH531">
        <v>354</v>
      </c>
      <c r="BI531">
        <v>463.60804717469722</v>
      </c>
      <c r="BJ531">
        <v>0.99049678795134632</v>
      </c>
      <c r="BK531">
        <v>65</v>
      </c>
      <c r="BL531">
        <v>65.623635321867226</v>
      </c>
      <c r="BM531">
        <v>0.85436312614056209</v>
      </c>
      <c r="BN531">
        <v>51</v>
      </c>
      <c r="BO531">
        <v>59.693587468344631</v>
      </c>
      <c r="BP531">
        <v>2.2067450715631098</v>
      </c>
      <c r="BQ531">
        <v>9</v>
      </c>
      <c r="BR531">
        <v>4.078404939463625</v>
      </c>
      <c r="BS531">
        <v>0.58015770842972569</v>
      </c>
      <c r="BT531">
        <v>2</v>
      </c>
      <c r="BU531">
        <v>3.4473384925165731</v>
      </c>
    </row>
    <row r="532" spans="1:73" hidden="1" x14ac:dyDescent="0.45">
      <c r="A532" s="1">
        <v>595</v>
      </c>
      <c r="B532" s="21" t="s">
        <v>213</v>
      </c>
      <c r="C532" s="24" t="s">
        <v>530</v>
      </c>
      <c r="D532">
        <v>1.115579666759883</v>
      </c>
      <c r="E532">
        <v>113</v>
      </c>
      <c r="F532">
        <v>101.2926314157374</v>
      </c>
      <c r="G532">
        <v>92</v>
      </c>
      <c r="H532">
        <f>(Table1[[#This Row],[xWins]]*3+Table1[[#This Row],[xDraws]])/Table1[[#This Row],[Matches]]</f>
        <v>1.1010068632145376</v>
      </c>
      <c r="I532">
        <f>Table1[[#This Row],[Wins]]*3+Table1[[#This Row],[Draws]]</f>
        <v>113</v>
      </c>
      <c r="J532">
        <f>Table1[[#This Row],[xWins]]*3+Table1[[#This Row],[xDraws]]</f>
        <v>101.29263141573745</v>
      </c>
      <c r="K532">
        <v>1.2111706467894781</v>
      </c>
      <c r="L532">
        <v>0.81607953531399935</v>
      </c>
      <c r="M532">
        <v>0.97857837670607972</v>
      </c>
      <c r="N532">
        <v>31</v>
      </c>
      <c r="O532">
        <v>20</v>
      </c>
      <c r="P532">
        <v>41</v>
      </c>
      <c r="Q532">
        <v>25.595072075246811</v>
      </c>
      <c r="R532">
        <v>24.507415189997001</v>
      </c>
      <c r="S532">
        <v>41.897512734756177</v>
      </c>
      <c r="T532">
        <v>-39</v>
      </c>
      <c r="U532">
        <v>-34.620227781491081</v>
      </c>
      <c r="V532">
        <v>-7.30889144532415</v>
      </c>
      <c r="W532">
        <v>2.929119226815232</v>
      </c>
      <c r="X532">
        <v>0.92856054501157248</v>
      </c>
      <c r="Y532">
        <v>0.97860850019809653</v>
      </c>
      <c r="Z532">
        <f>Table1[[#This Row],[xGoalsF]]/Table1[[#This Row],[Matches]]</f>
        <v>1.1120531678839587</v>
      </c>
      <c r="AA532">
        <f>Table1[[#This Row],[xGoalsA]]/Table1[[#This Row],[Matches]]</f>
        <v>1.4883599915958174</v>
      </c>
      <c r="AB532">
        <v>95</v>
      </c>
      <c r="AC532">
        <v>102.30889144532421</v>
      </c>
      <c r="AD532">
        <v>134</v>
      </c>
      <c r="AE532">
        <v>136.9291192268152</v>
      </c>
      <c r="AF532">
        <f>Table1[[#This Row],[SHGoalsF]]/Table1[[#This Row],[xSHGoalsF]]</f>
        <v>0.99307184193695552</v>
      </c>
      <c r="AG532">
        <v>57</v>
      </c>
      <c r="AH532">
        <v>57.397660061353953</v>
      </c>
      <c r="AI532">
        <f>Table1[[#This Row],[SHGoalsA]]/Table1[[#This Row],[xSHGoalsA]]</f>
        <v>0.96137699508784902</v>
      </c>
      <c r="AJ532">
        <v>-74</v>
      </c>
      <c r="AK532">
        <v>-76.972925686908084</v>
      </c>
      <c r="AL532">
        <f>Table1[[#This Row],[HTGoalsF]]/Table1[[#This Row],[xHTGoalsF]]</f>
        <v>0.84611351835619086</v>
      </c>
      <c r="AM532">
        <v>38</v>
      </c>
      <c r="AN532">
        <v>44.911231383970197</v>
      </c>
      <c r="AO532">
        <f>Table1[[#This Row],[HTGoalsA]]/Table1[[#This Row],[xHTGoalsA]]</f>
        <v>1.0007306411148948</v>
      </c>
      <c r="AP532">
        <v>60</v>
      </c>
      <c r="AQ532">
        <v>59.956193539907147</v>
      </c>
      <c r="AR532">
        <v>0.94725154470616713</v>
      </c>
      <c r="AS532">
        <v>909</v>
      </c>
      <c r="AT532">
        <v>959.6183876184308</v>
      </c>
      <c r="AU532">
        <v>1.0618823203044241</v>
      </c>
      <c r="AV532">
        <v>1196</v>
      </c>
      <c r="AW532">
        <v>1126.3018294316521</v>
      </c>
      <c r="AX532">
        <v>0.69629776469473514</v>
      </c>
      <c r="AY532">
        <v>279</v>
      </c>
      <c r="AZ532">
        <v>400.69064435718349</v>
      </c>
      <c r="BA532">
        <v>0.77827785810228056</v>
      </c>
      <c r="BB532">
        <v>378</v>
      </c>
      <c r="BC532">
        <v>485.68772201961269</v>
      </c>
      <c r="BD532">
        <v>0.87608854012851867</v>
      </c>
      <c r="BE532">
        <v>1064</v>
      </c>
      <c r="BF532">
        <v>1214.4891198370381</v>
      </c>
      <c r="BG532">
        <v>0.99689345124028472</v>
      </c>
      <c r="BH532">
        <v>1181</v>
      </c>
      <c r="BI532">
        <v>1184.6802670141519</v>
      </c>
      <c r="BJ532">
        <v>0.76712041550235899</v>
      </c>
      <c r="BK532">
        <v>129</v>
      </c>
      <c r="BL532">
        <v>168.16134389478171</v>
      </c>
      <c r="BM532">
        <v>0.7205301174862585</v>
      </c>
      <c r="BN532">
        <v>110</v>
      </c>
      <c r="BO532">
        <v>152.6653741883286</v>
      </c>
      <c r="BP532">
        <v>0.19285189898477939</v>
      </c>
      <c r="BQ532">
        <v>2</v>
      </c>
      <c r="BR532">
        <v>10.3706523530673</v>
      </c>
      <c r="BS532">
        <v>1.473111485352441</v>
      </c>
      <c r="BT532">
        <v>13</v>
      </c>
      <c r="BU532">
        <v>8.8248582196681191</v>
      </c>
    </row>
    <row r="533" spans="1:73" hidden="1" x14ac:dyDescent="0.45">
      <c r="A533" s="1">
        <v>583</v>
      </c>
      <c r="B533" s="21" t="s">
        <v>522</v>
      </c>
      <c r="C533" s="24" t="s">
        <v>530</v>
      </c>
      <c r="D533">
        <v>1.0443138336669271</v>
      </c>
      <c r="E533">
        <v>264</v>
      </c>
      <c r="F533">
        <v>252.7975705090584</v>
      </c>
      <c r="G533">
        <v>230</v>
      </c>
      <c r="H533">
        <f>(Table1[[#This Row],[xWins]]*3+Table1[[#This Row],[xDraws]])/Table1[[#This Row],[Matches]]</f>
        <v>1.0991198717785149</v>
      </c>
      <c r="I533">
        <f>Table1[[#This Row],[Wins]]*3+Table1[[#This Row],[Draws]]</f>
        <v>264</v>
      </c>
      <c r="J533">
        <f>Table1[[#This Row],[xWins]]*3+Table1[[#This Row],[xDraws]]</f>
        <v>252.7975705090584</v>
      </c>
      <c r="K533">
        <v>1.0188876250390591</v>
      </c>
      <c r="L533">
        <v>1.123551921387399</v>
      </c>
      <c r="M533">
        <v>0.91609561349621571</v>
      </c>
      <c r="N533">
        <v>65</v>
      </c>
      <c r="O533">
        <v>69</v>
      </c>
      <c r="P533">
        <v>96</v>
      </c>
      <c r="Q533">
        <v>63.795062774963242</v>
      </c>
      <c r="R533">
        <v>61.412382184168678</v>
      </c>
      <c r="S533">
        <v>104.79255504086809</v>
      </c>
      <c r="T533">
        <v>-75</v>
      </c>
      <c r="U533">
        <v>-85.366675552491643</v>
      </c>
      <c r="V533">
        <v>-5.301696588014579</v>
      </c>
      <c r="W533">
        <v>15.66837214050622</v>
      </c>
      <c r="X533">
        <v>0.9792336022091932</v>
      </c>
      <c r="Y533">
        <v>0.95400696565384735</v>
      </c>
      <c r="Z533">
        <f>Table1[[#This Row],[xGoalsF]]/Table1[[#This Row],[Matches]]</f>
        <v>1.1100073764696288</v>
      </c>
      <c r="AA533">
        <f>Table1[[#This Row],[xGoalsA]]/Table1[[#This Row],[Matches]]</f>
        <v>1.4811668353935052</v>
      </c>
      <c r="AB533">
        <v>250</v>
      </c>
      <c r="AC533">
        <v>255.30169658801461</v>
      </c>
      <c r="AD533">
        <v>325</v>
      </c>
      <c r="AE533">
        <v>340.66837214050622</v>
      </c>
      <c r="AF533">
        <f>Table1[[#This Row],[SHGoalsF]]/Table1[[#This Row],[xSHGoalsF]]</f>
        <v>1.054368339075447</v>
      </c>
      <c r="AG533">
        <v>151</v>
      </c>
      <c r="AH533">
        <v>143.21370853416241</v>
      </c>
      <c r="AI533">
        <f>Table1[[#This Row],[SHGoalsA]]/Table1[[#This Row],[xSHGoalsA]]</f>
        <v>0.98574097688484941</v>
      </c>
      <c r="AJ533">
        <v>-189</v>
      </c>
      <c r="AK533">
        <v>-191.73393866335971</v>
      </c>
      <c r="AL533">
        <f>Table1[[#This Row],[HTGoalsF]]/Table1[[#This Row],[xHTGoalsF]]</f>
        <v>0.88323469551827327</v>
      </c>
      <c r="AM533">
        <v>99</v>
      </c>
      <c r="AN533">
        <v>112.0879880538522</v>
      </c>
      <c r="AO533">
        <f>Table1[[#This Row],[HTGoalsA]]/Table1[[#This Row],[xHTGoalsA]]</f>
        <v>0.91315350537032625</v>
      </c>
      <c r="AP533">
        <v>136</v>
      </c>
      <c r="AQ533">
        <v>148.93443347714651</v>
      </c>
      <c r="AR533">
        <v>0.99088490088014425</v>
      </c>
      <c r="AS533">
        <v>2376</v>
      </c>
      <c r="AT533">
        <v>2397.8567015094691</v>
      </c>
      <c r="AU533">
        <v>1.2195689235912179</v>
      </c>
      <c r="AV533">
        <v>3428</v>
      </c>
      <c r="AW533">
        <v>2810.829247686715</v>
      </c>
      <c r="AX533">
        <v>0.91092352781013275</v>
      </c>
      <c r="AY533">
        <v>914</v>
      </c>
      <c r="AZ533">
        <v>1003.377311152851</v>
      </c>
      <c r="BA533">
        <v>0.96874928875201993</v>
      </c>
      <c r="BB533">
        <v>1176</v>
      </c>
      <c r="BC533">
        <v>1213.936375132691</v>
      </c>
      <c r="BD533">
        <v>0.84473182693336002</v>
      </c>
      <c r="BE533">
        <v>2565</v>
      </c>
      <c r="BF533">
        <v>3036.4666255227412</v>
      </c>
      <c r="BG533">
        <v>0.79656087554715993</v>
      </c>
      <c r="BH533">
        <v>2358</v>
      </c>
      <c r="BI533">
        <v>2960.2257308712069</v>
      </c>
      <c r="BJ533">
        <v>0.83886682064916374</v>
      </c>
      <c r="BK533">
        <v>352</v>
      </c>
      <c r="BL533">
        <v>419.61368757868138</v>
      </c>
      <c r="BM533">
        <v>0.91998643509131817</v>
      </c>
      <c r="BN533">
        <v>350</v>
      </c>
      <c r="BO533">
        <v>380.44039199910469</v>
      </c>
      <c r="BP533">
        <v>0.50075887109208717</v>
      </c>
      <c r="BQ533">
        <v>13</v>
      </c>
      <c r="BR533">
        <v>25.960598504523269</v>
      </c>
      <c r="BS533">
        <v>0.7696324528074826</v>
      </c>
      <c r="BT533">
        <v>17</v>
      </c>
      <c r="BU533">
        <v>22.088465653945619</v>
      </c>
    </row>
    <row r="534" spans="1:73" hidden="1" x14ac:dyDescent="0.45">
      <c r="A534" s="1">
        <v>255</v>
      </c>
      <c r="B534" s="21" t="s">
        <v>328</v>
      </c>
      <c r="C534" s="24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Row],[xGoalsF]]/Table1[[#This Row],[Matches]]</f>
        <v>1.1082159942051086</v>
      </c>
      <c r="AA534">
        <f>Table1[[#This Row],[xGoalsA]]/Table1[[#This Row],[Matches]]</f>
        <v>1.4758168497557438</v>
      </c>
      <c r="AB534">
        <v>98</v>
      </c>
      <c r="AC534">
        <v>114.1462474031262</v>
      </c>
      <c r="AD534">
        <v>137</v>
      </c>
      <c r="AE534">
        <v>152.00913552484161</v>
      </c>
      <c r="AF534">
        <f>Table1[[#This Row],[SHGoalsF]]/Table1[[#This Row],[xSHGoalsF]]</f>
        <v>0.7785821620134683</v>
      </c>
      <c r="AG534">
        <v>50</v>
      </c>
      <c r="AH534">
        <v>64.219298154348252</v>
      </c>
      <c r="AI534">
        <f>Table1[[#This Row],[SHGoalsA]]/Table1[[#This Row],[xSHGoalsA]]</f>
        <v>0.8996337824845354</v>
      </c>
      <c r="AJ534">
        <v>-77</v>
      </c>
      <c r="AK534">
        <v>-85.590382997120969</v>
      </c>
      <c r="AL534">
        <f>Table1[[#This Row],[HTGoalsF]]/Table1[[#This Row],[xHTGoalsF]]</f>
        <v>0.96140462660403647</v>
      </c>
      <c r="AM534">
        <v>48</v>
      </c>
      <c r="AN534">
        <v>49.926949248777902</v>
      </c>
      <c r="AO534">
        <f>Table1[[#This Row],[HTGoalsA]]/Table1[[#This Row],[xHTGoalsA]]</f>
        <v>0.90335933326899431</v>
      </c>
      <c r="AP534">
        <v>60</v>
      </c>
      <c r="AQ534">
        <v>66.418752527720585</v>
      </c>
      <c r="AR534">
        <v>0.97684175247366489</v>
      </c>
      <c r="AS534">
        <v>1049</v>
      </c>
      <c r="AT534">
        <v>1073.868922313781</v>
      </c>
      <c r="AU534">
        <v>1.003931420124585</v>
      </c>
      <c r="AV534">
        <v>1263</v>
      </c>
      <c r="AW534">
        <v>1258.0540609469781</v>
      </c>
      <c r="AX534">
        <v>0.74310427033006321</v>
      </c>
      <c r="AY534">
        <v>333</v>
      </c>
      <c r="AZ534">
        <v>448.12015392145707</v>
      </c>
      <c r="BA534">
        <v>0.8009439398813627</v>
      </c>
      <c r="BB534">
        <v>434</v>
      </c>
      <c r="BC534">
        <v>541.86064515861733</v>
      </c>
      <c r="BD534">
        <v>1.1167752643509361</v>
      </c>
      <c r="BE534">
        <v>1522</v>
      </c>
      <c r="BF534">
        <v>1362.852534958839</v>
      </c>
      <c r="BG534">
        <v>1.10069435139</v>
      </c>
      <c r="BH534">
        <v>1463</v>
      </c>
      <c r="BI534">
        <v>1329.1609956501241</v>
      </c>
      <c r="BJ534">
        <v>1.140907013278891</v>
      </c>
      <c r="BK534">
        <v>215</v>
      </c>
      <c r="BL534">
        <v>188.44655830636381</v>
      </c>
      <c r="BM534">
        <v>0.99389630478121782</v>
      </c>
      <c r="BN534">
        <v>170</v>
      </c>
      <c r="BO534">
        <v>171.04400044773419</v>
      </c>
      <c r="BP534">
        <v>1.71891084855559</v>
      </c>
      <c r="BQ534">
        <v>20</v>
      </c>
      <c r="BR534">
        <v>11.635274753665151</v>
      </c>
      <c r="BS534">
        <v>1.0947783941096749</v>
      </c>
      <c r="BT534">
        <v>11</v>
      </c>
      <c r="BU534">
        <v>10.0476955511583</v>
      </c>
    </row>
    <row r="535" spans="1:73" hidden="1" x14ac:dyDescent="0.45">
      <c r="A535" s="1">
        <v>322</v>
      </c>
      <c r="B535" s="21" t="s">
        <v>373</v>
      </c>
      <c r="C535" s="24" t="s">
        <v>357</v>
      </c>
      <c r="D535">
        <v>0.93339361258025189</v>
      </c>
      <c r="E535">
        <v>85</v>
      </c>
      <c r="F535">
        <v>91.065547111499882</v>
      </c>
      <c r="G535">
        <v>83</v>
      </c>
      <c r="H535">
        <f>(Table1[[#This Row],[xWins]]*3+Table1[[#This Row],[xDraws]])/Table1[[#This Row],[Matches]]</f>
        <v>1.097175266403613</v>
      </c>
      <c r="I535">
        <f>Table1[[#This Row],[Wins]]*3+Table1[[#This Row],[Draws]]</f>
        <v>85</v>
      </c>
      <c r="J535">
        <f>Table1[[#This Row],[xWins]]*3+Table1[[#This Row],[xDraws]]</f>
        <v>91.065547111499882</v>
      </c>
      <c r="K535">
        <v>1.0269192356761989</v>
      </c>
      <c r="L535">
        <v>0.67017715109133869</v>
      </c>
      <c r="M535">
        <v>1.1979755976622759</v>
      </c>
      <c r="N535">
        <v>23</v>
      </c>
      <c r="O535">
        <v>16</v>
      </c>
      <c r="P535">
        <v>44</v>
      </c>
      <c r="Q535">
        <v>22.397087522520799</v>
      </c>
      <c r="R535">
        <v>23.874284543937481</v>
      </c>
      <c r="S535">
        <v>36.728627933541723</v>
      </c>
      <c r="T535">
        <v>-40</v>
      </c>
      <c r="U535">
        <v>-30.989073658969431</v>
      </c>
      <c r="V535">
        <v>-20.153508206964151</v>
      </c>
      <c r="W535">
        <v>11.142581865933581</v>
      </c>
      <c r="X535">
        <v>0.78365271909901646</v>
      </c>
      <c r="Y535">
        <v>0.91024367547013896</v>
      </c>
      <c r="Z535">
        <f>Table1[[#This Row],[xGoalsF]]/Table1[[#This Row],[Matches]]</f>
        <v>1.1223314241802909</v>
      </c>
      <c r="AA535">
        <f>Table1[[#This Row],[xGoalsA]]/Table1[[#This Row],[Matches]]</f>
        <v>1.4956937574208866</v>
      </c>
      <c r="AB535">
        <v>73</v>
      </c>
      <c r="AC535">
        <v>93.153508206964148</v>
      </c>
      <c r="AD535">
        <v>113</v>
      </c>
      <c r="AE535">
        <v>124.14258186593359</v>
      </c>
      <c r="AF535">
        <f>Table1[[#This Row],[SHGoalsF]]/Table1[[#This Row],[xSHGoalsF]]</f>
        <v>0.80285302744769338</v>
      </c>
      <c r="AG535">
        <v>42</v>
      </c>
      <c r="AH535">
        <v>52.313435416093441</v>
      </c>
      <c r="AI535">
        <f>Table1[[#This Row],[SHGoalsA]]/Table1[[#This Row],[xSHGoalsA]]</f>
        <v>0.78812196460816319</v>
      </c>
      <c r="AJ535">
        <v>-55</v>
      </c>
      <c r="AK535">
        <v>-69.786152993902135</v>
      </c>
      <c r="AL535">
        <f>Table1[[#This Row],[HTGoalsF]]/Table1[[#This Row],[xHTGoalsF]]</f>
        <v>0.75905839244560958</v>
      </c>
      <c r="AM535">
        <v>31</v>
      </c>
      <c r="AN535">
        <v>40.840072790870707</v>
      </c>
      <c r="AO535">
        <f>Table1[[#This Row],[HTGoalsA]]/Table1[[#This Row],[xHTGoalsA]]</f>
        <v>1.0670310983185893</v>
      </c>
      <c r="AP535">
        <v>58</v>
      </c>
      <c r="AQ535">
        <v>54.356428872031451</v>
      </c>
      <c r="AR535">
        <v>1.030462833654928</v>
      </c>
      <c r="AS535">
        <v>895</v>
      </c>
      <c r="AT535">
        <v>868.54175693609682</v>
      </c>
      <c r="AU535">
        <v>1.0666998813286921</v>
      </c>
      <c r="AV535">
        <v>1088</v>
      </c>
      <c r="AW535">
        <v>1019.968239468421</v>
      </c>
      <c r="AX535">
        <v>0.78912996384930567</v>
      </c>
      <c r="AY535">
        <v>286</v>
      </c>
      <c r="AZ535">
        <v>362.42445871009318</v>
      </c>
      <c r="BA535">
        <v>0.89944167727033997</v>
      </c>
      <c r="BB535">
        <v>395</v>
      </c>
      <c r="BC535">
        <v>439.16132638945652</v>
      </c>
      <c r="BD535">
        <v>1.2695764085084931</v>
      </c>
      <c r="BE535">
        <v>1392</v>
      </c>
      <c r="BF535">
        <v>1096.4286912320081</v>
      </c>
      <c r="BG535">
        <v>1.086644143453277</v>
      </c>
      <c r="BH535">
        <v>1162</v>
      </c>
      <c r="BI535">
        <v>1069.3473176114931</v>
      </c>
      <c r="BJ535">
        <v>1.6864830989354751</v>
      </c>
      <c r="BK535">
        <v>256</v>
      </c>
      <c r="BL535">
        <v>151.7951766973471</v>
      </c>
      <c r="BM535">
        <v>1.5206706572277351</v>
      </c>
      <c r="BN535">
        <v>209</v>
      </c>
      <c r="BO535">
        <v>137.43935875044659</v>
      </c>
      <c r="BP535">
        <v>1.290423043430065</v>
      </c>
      <c r="BQ535">
        <v>12</v>
      </c>
      <c r="BR535">
        <v>9.2992759708497417</v>
      </c>
      <c r="BS535">
        <v>1.117719612943143</v>
      </c>
      <c r="BT535">
        <v>9</v>
      </c>
      <c r="BU535">
        <v>8.0521088614536236</v>
      </c>
    </row>
    <row r="536" spans="1:73" hidden="1" x14ac:dyDescent="0.45">
      <c r="A536" s="1">
        <v>559</v>
      </c>
      <c r="B536" s="21" t="s">
        <v>424</v>
      </c>
      <c r="C536" t="s">
        <v>520</v>
      </c>
      <c r="D536">
        <v>1.0524821749078459</v>
      </c>
      <c r="E536">
        <v>264</v>
      </c>
      <c r="F536">
        <v>250.8356020595935</v>
      </c>
      <c r="G536">
        <v>229</v>
      </c>
      <c r="H536">
        <f>(Table1[[#This Row],[xWins]]*3+Table1[[#This Row],[xDraws]])/Table1[[#This Row],[Matches]]</f>
        <v>1.09535197405936</v>
      </c>
      <c r="I536">
        <f>Table1[[#This Row],[Wins]]*3+Table1[[#This Row],[Draws]]</f>
        <v>264</v>
      </c>
      <c r="J536">
        <f>Table1[[#This Row],[xWins]]*3+Table1[[#This Row],[xDraws]]</f>
        <v>250.83560205959344</v>
      </c>
      <c r="K536">
        <v>1.081691755614298</v>
      </c>
      <c r="L536">
        <v>0.95848740217574602</v>
      </c>
      <c r="M536">
        <v>0.97406589749925498</v>
      </c>
      <c r="N536">
        <v>69</v>
      </c>
      <c r="O536">
        <v>57</v>
      </c>
      <c r="P536">
        <v>103</v>
      </c>
      <c r="Q536">
        <v>63.788967274521347</v>
      </c>
      <c r="R536">
        <v>59.468700236029413</v>
      </c>
      <c r="S536">
        <v>105.7423324894492</v>
      </c>
      <c r="T536">
        <v>-109</v>
      </c>
      <c r="U536">
        <v>-88.482339521512074</v>
      </c>
      <c r="V536">
        <v>-3.8570535576479301</v>
      </c>
      <c r="W536">
        <v>-16.660606920839999</v>
      </c>
      <c r="X536">
        <v>0.98486581593954015</v>
      </c>
      <c r="Y536">
        <v>1.0485251831181479</v>
      </c>
      <c r="Z536">
        <f>Table1[[#This Row],[xGoalsF]]/Table1[[#This Row],[Matches]]</f>
        <v>1.1129128976316502</v>
      </c>
      <c r="AA536">
        <f>Table1[[#This Row],[xGoalsA]]/Table1[[#This Row],[Matches]]</f>
        <v>1.4992986597343232</v>
      </c>
      <c r="AB536">
        <v>251</v>
      </c>
      <c r="AC536">
        <v>254.8570535576479</v>
      </c>
      <c r="AD536">
        <v>360</v>
      </c>
      <c r="AE536">
        <v>343.33939307916</v>
      </c>
      <c r="AF536">
        <f>Table1[[#This Row],[SHGoalsF]]/Table1[[#This Row],[xSHGoalsF]]</f>
        <v>0.90781153194448849</v>
      </c>
      <c r="AG536">
        <v>130</v>
      </c>
      <c r="AH536">
        <v>143.2015296407904</v>
      </c>
      <c r="AI536">
        <f>Table1[[#This Row],[SHGoalsA]]/Table1[[#This Row],[xSHGoalsA]]</f>
        <v>1.0402577350300219</v>
      </c>
      <c r="AJ536">
        <v>-201</v>
      </c>
      <c r="AK536">
        <v>-193.22134624089011</v>
      </c>
      <c r="AL536">
        <f>Table1[[#This Row],[HTGoalsF]]/Table1[[#This Row],[xHTGoalsF]]</f>
        <v>1.0836902264692305</v>
      </c>
      <c r="AM536">
        <v>121</v>
      </c>
      <c r="AN536">
        <v>111.6555239168576</v>
      </c>
      <c r="AO536">
        <f>Table1[[#This Row],[HTGoalsA]]/Table1[[#This Row],[xHTGoalsA]]</f>
        <v>1.0591664583226232</v>
      </c>
      <c r="AP536">
        <v>159</v>
      </c>
      <c r="AQ536">
        <v>150.11804683826989</v>
      </c>
      <c r="AR536">
        <v>0.86669789808915798</v>
      </c>
      <c r="AS536">
        <v>2070</v>
      </c>
      <c r="AT536">
        <v>2388.375470349943</v>
      </c>
      <c r="AU536">
        <v>1.0447038422656589</v>
      </c>
      <c r="AV536">
        <v>2946</v>
      </c>
      <c r="AW536">
        <v>2819.9379391684638</v>
      </c>
      <c r="AX536">
        <v>0.93234669025942407</v>
      </c>
      <c r="AY536">
        <v>927</v>
      </c>
      <c r="AZ536">
        <v>994.26534108472424</v>
      </c>
      <c r="BA536">
        <v>1.02377335814798</v>
      </c>
      <c r="BB536">
        <v>1244</v>
      </c>
      <c r="BC536">
        <v>1215.1126908111901</v>
      </c>
      <c r="BD536">
        <v>0.71364447198552394</v>
      </c>
      <c r="BE536">
        <v>2160</v>
      </c>
      <c r="BF536">
        <v>3026.7172027415559</v>
      </c>
      <c r="BG536">
        <v>0.95730113968786101</v>
      </c>
      <c r="BH536">
        <v>2823</v>
      </c>
      <c r="BI536">
        <v>2948.9153234691348</v>
      </c>
      <c r="BJ536">
        <v>0.58992807552235782</v>
      </c>
      <c r="BK536">
        <v>247</v>
      </c>
      <c r="BL536">
        <v>418.69510919833971</v>
      </c>
      <c r="BM536">
        <v>0.89866271482953353</v>
      </c>
      <c r="BN536">
        <v>342</v>
      </c>
      <c r="BO536">
        <v>380.56547173527019</v>
      </c>
      <c r="BP536">
        <v>0.31253978169945701</v>
      </c>
      <c r="BQ536">
        <v>8</v>
      </c>
      <c r="BR536">
        <v>25.596741497992479</v>
      </c>
      <c r="BS536">
        <v>0.68352548180678174</v>
      </c>
      <c r="BT536">
        <v>15</v>
      </c>
      <c r="BU536">
        <v>21.945048720568671</v>
      </c>
    </row>
    <row r="537" spans="1:73" hidden="1" x14ac:dyDescent="0.45">
      <c r="A537" s="1">
        <v>139</v>
      </c>
      <c r="B537" s="21" t="s">
        <v>208</v>
      </c>
      <c r="C537" t="s">
        <v>193</v>
      </c>
      <c r="D537">
        <v>0.9263395600450669</v>
      </c>
      <c r="E537">
        <v>140</v>
      </c>
      <c r="F537">
        <v>151.1324853633466</v>
      </c>
      <c r="G537">
        <v>138</v>
      </c>
      <c r="H537">
        <f>(Table1[[#This Row],[xWins]]*3+Table1[[#This Row],[xDraws]])/Table1[[#This Row],[Matches]]</f>
        <v>1.0951629374155551</v>
      </c>
      <c r="I537">
        <f>Table1[[#This Row],[Wins]]*3+Table1[[#This Row],[Draws]]</f>
        <v>140</v>
      </c>
      <c r="J537">
        <f>Table1[[#This Row],[xWins]]*3+Table1[[#This Row],[xDraws]]</f>
        <v>151.1324853633466</v>
      </c>
      <c r="K537">
        <v>0.90146452574536906</v>
      </c>
      <c r="L537">
        <v>1.009944892686198</v>
      </c>
      <c r="M537">
        <v>1.053954175962748</v>
      </c>
      <c r="N537">
        <v>35</v>
      </c>
      <c r="O537">
        <v>35</v>
      </c>
      <c r="P537">
        <v>68</v>
      </c>
      <c r="Q537">
        <v>38.825709720591078</v>
      </c>
      <c r="R537">
        <v>34.655356201573369</v>
      </c>
      <c r="S537">
        <v>64.518934077835553</v>
      </c>
      <c r="T537">
        <v>-61</v>
      </c>
      <c r="U537">
        <v>-55.10987801914203</v>
      </c>
      <c r="V537">
        <v>-7.4130457572475166</v>
      </c>
      <c r="W537">
        <v>1.5229237763895469</v>
      </c>
      <c r="X537">
        <v>0.95167916965172883</v>
      </c>
      <c r="Y537">
        <v>0.99269661220546346</v>
      </c>
      <c r="Z537">
        <f>Table1[[#This Row],[xGoalsF]]/Table1[[#This Row],[Matches]]</f>
        <v>1.1116887373713586</v>
      </c>
      <c r="AA537">
        <f>Table1[[#This Row],[xGoalsA]]/Table1[[#This Row],[Matches]]</f>
        <v>1.5110356795390543</v>
      </c>
      <c r="AB537">
        <v>146</v>
      </c>
      <c r="AC537">
        <v>153.41304575724749</v>
      </c>
      <c r="AD537">
        <v>207</v>
      </c>
      <c r="AE537">
        <v>208.52292377638949</v>
      </c>
      <c r="AF537">
        <f>Table1[[#This Row],[SHGoalsF]]/Table1[[#This Row],[xSHGoalsF]]</f>
        <v>0.84834079506086824</v>
      </c>
      <c r="AG537">
        <v>73</v>
      </c>
      <c r="AH537">
        <v>86.050323673002509</v>
      </c>
      <c r="AI537">
        <f>Table1[[#This Row],[SHGoalsA]]/Table1[[#This Row],[xSHGoalsA]]</f>
        <v>1.0234352495009411</v>
      </c>
      <c r="AJ537">
        <v>-120</v>
      </c>
      <c r="AK537">
        <v>-117.25216622987701</v>
      </c>
      <c r="AL537">
        <f>Table1[[#This Row],[HTGoalsF]]/Table1[[#This Row],[xHTGoalsF]]</f>
        <v>1.0836854233518787</v>
      </c>
      <c r="AM537">
        <v>73</v>
      </c>
      <c r="AN537">
        <v>67.362722084245007</v>
      </c>
      <c r="AO537">
        <f>Table1[[#This Row],[HTGoalsA]]/Table1[[#This Row],[xHTGoalsA]]</f>
        <v>0.9532078218553609</v>
      </c>
      <c r="AP537">
        <v>87</v>
      </c>
      <c r="AQ537">
        <v>91.270757546512584</v>
      </c>
      <c r="AR537">
        <v>0.81218295324317835</v>
      </c>
      <c r="AS537">
        <v>1167</v>
      </c>
      <c r="AT537">
        <v>1436.8683747177649</v>
      </c>
      <c r="AU537">
        <v>0.85251134067675982</v>
      </c>
      <c r="AV537">
        <v>1453</v>
      </c>
      <c r="AW537">
        <v>1704.376153924881</v>
      </c>
      <c r="AX537">
        <v>0.81903049792553551</v>
      </c>
      <c r="AY537">
        <v>491</v>
      </c>
      <c r="AZ537">
        <v>599.48927572736204</v>
      </c>
      <c r="BA537">
        <v>0.89745314311633018</v>
      </c>
      <c r="BB537">
        <v>661</v>
      </c>
      <c r="BC537">
        <v>736.52870355407458</v>
      </c>
      <c r="BD537">
        <v>0.75949477446787816</v>
      </c>
      <c r="BE537">
        <v>1385</v>
      </c>
      <c r="BF537">
        <v>1823.5806835805649</v>
      </c>
      <c r="BG537">
        <v>0.86454346019549033</v>
      </c>
      <c r="BH537">
        <v>1533</v>
      </c>
      <c r="BI537">
        <v>1773.190210302856</v>
      </c>
      <c r="BJ537">
        <v>0.82642244592453318</v>
      </c>
      <c r="BK537">
        <v>208</v>
      </c>
      <c r="BL537">
        <v>251.68725876909929</v>
      </c>
      <c r="BM537">
        <v>0.83140539185945861</v>
      </c>
      <c r="BN537">
        <v>190</v>
      </c>
      <c r="BO537">
        <v>228.52870796887709</v>
      </c>
      <c r="BP537">
        <v>1.22621737063047</v>
      </c>
      <c r="BQ537">
        <v>19</v>
      </c>
      <c r="BR537">
        <v>15.49480577838413</v>
      </c>
      <c r="BS537">
        <v>1.4981734321831319</v>
      </c>
      <c r="BT537">
        <v>20</v>
      </c>
      <c r="BU537">
        <v>13.34958928677308</v>
      </c>
    </row>
    <row r="538" spans="1:73" hidden="1" x14ac:dyDescent="0.45">
      <c r="A538" s="1">
        <v>16</v>
      </c>
      <c r="B538" s="21" t="s">
        <v>80</v>
      </c>
      <c r="C538" s="27" t="s">
        <v>64</v>
      </c>
      <c r="D538">
        <v>0.99683293403284889</v>
      </c>
      <c r="E538">
        <v>210</v>
      </c>
      <c r="F538">
        <v>210.66719690972789</v>
      </c>
      <c r="G538">
        <v>190</v>
      </c>
      <c r="H538">
        <f>(Table1[[#This Row],[xWins]]*3+Table1[[#This Row],[xDraws]])/Table1[[#This Row],[Matches]]</f>
        <v>1.1087747205775154</v>
      </c>
      <c r="I538">
        <f>Table1[[#This Row],[Wins]]*3+Table1[[#This Row],[Draws]]</f>
        <v>210</v>
      </c>
      <c r="J538">
        <f>Table1[[#This Row],[xWins]]*3+Table1[[#This Row],[xDraws]]</f>
        <v>210.66719690972792</v>
      </c>
      <c r="K538">
        <v>1.033030184542419</v>
      </c>
      <c r="L538">
        <v>0.87429252429770887</v>
      </c>
      <c r="M538">
        <v>1.0484126572993619</v>
      </c>
      <c r="N538">
        <v>56</v>
      </c>
      <c r="O538">
        <v>42</v>
      </c>
      <c r="P538">
        <v>92</v>
      </c>
      <c r="Q538">
        <v>54.209451803003411</v>
      </c>
      <c r="R538">
        <v>48.03884150071768</v>
      </c>
      <c r="S538">
        <v>87.751706696278916</v>
      </c>
      <c r="T538">
        <v>-93</v>
      </c>
      <c r="U538">
        <v>-76.757628542260363</v>
      </c>
      <c r="V538">
        <v>-2.5470647011608212</v>
      </c>
      <c r="W538">
        <v>-13.69530675657882</v>
      </c>
      <c r="X538">
        <v>0.98812817735489145</v>
      </c>
      <c r="Y538">
        <v>1.047013683865144</v>
      </c>
      <c r="Z538">
        <f>Table1[[#This Row],[xGoalsF]]/Table1[[#This Row],[Matches]]</f>
        <v>1.1291950773745305</v>
      </c>
      <c r="AA538">
        <f>Table1[[#This Row],[xGoalsA]]/Table1[[#This Row],[Matches]]</f>
        <v>1.5331825960180063</v>
      </c>
      <c r="AB538">
        <v>212</v>
      </c>
      <c r="AC538">
        <v>214.54706470116079</v>
      </c>
      <c r="AD538">
        <v>305</v>
      </c>
      <c r="AE538">
        <v>291.30469324342118</v>
      </c>
      <c r="AF538">
        <f>Table1[[#This Row],[SHGoalsF]]/Table1[[#This Row],[xSHGoalsF]]</f>
        <v>1.0563726553932853</v>
      </c>
      <c r="AG538">
        <v>127</v>
      </c>
      <c r="AH538">
        <v>120.2227257129428</v>
      </c>
      <c r="AI538">
        <f>Table1[[#This Row],[SHGoalsA]]/Table1[[#This Row],[xSHGoalsA]]</f>
        <v>0.99714317955542642</v>
      </c>
      <c r="AJ538">
        <v>-163</v>
      </c>
      <c r="AK538">
        <v>-163.4669958557738</v>
      </c>
      <c r="AL538">
        <f>Table1[[#This Row],[HTGoalsF]]/Table1[[#This Row],[xHTGoalsF]]</f>
        <v>0.90114599171076371</v>
      </c>
      <c r="AM538">
        <v>85</v>
      </c>
      <c r="AN538">
        <v>94.324338988218045</v>
      </c>
      <c r="AO538">
        <f>Table1[[#This Row],[HTGoalsA]]/Table1[[#This Row],[xHTGoalsA]]</f>
        <v>1.1107834613870404</v>
      </c>
      <c r="AP538">
        <v>142</v>
      </c>
      <c r="AQ538">
        <v>127.8376973876474</v>
      </c>
      <c r="AR538">
        <v>1.086493803617401</v>
      </c>
      <c r="AS538">
        <v>2162</v>
      </c>
      <c r="AT538">
        <v>1989.88709627407</v>
      </c>
      <c r="AU538">
        <v>1.030869332345377</v>
      </c>
      <c r="AV538">
        <v>2440</v>
      </c>
      <c r="AW538">
        <v>2366.934317901033</v>
      </c>
      <c r="AX538">
        <v>0.82166011585557441</v>
      </c>
      <c r="AY538">
        <v>683</v>
      </c>
      <c r="AZ538">
        <v>831.24394968205183</v>
      </c>
      <c r="BA538">
        <v>0.87086987540323324</v>
      </c>
      <c r="BB538">
        <v>890</v>
      </c>
      <c r="BC538">
        <v>1021.96668542233</v>
      </c>
      <c r="BD538">
        <v>0.93320681920478021</v>
      </c>
      <c r="BE538">
        <v>2335</v>
      </c>
      <c r="BF538">
        <v>2502.1248794449871</v>
      </c>
      <c r="BG538">
        <v>0.81644415838339834</v>
      </c>
      <c r="BH538">
        <v>1987</v>
      </c>
      <c r="BI538">
        <v>2433.724314880717</v>
      </c>
      <c r="BJ538">
        <v>1.0834153507217921</v>
      </c>
      <c r="BK538">
        <v>372</v>
      </c>
      <c r="BL538">
        <v>343.3586202670715</v>
      </c>
      <c r="BM538">
        <v>0.89273148450112549</v>
      </c>
      <c r="BN538">
        <v>282</v>
      </c>
      <c r="BO538">
        <v>315.884456744109</v>
      </c>
      <c r="BP538">
        <v>0.91433777987714326</v>
      </c>
      <c r="BQ538">
        <v>19</v>
      </c>
      <c r="BR538">
        <v>20.78006664293471</v>
      </c>
      <c r="BS538">
        <v>0.65670478232434881</v>
      </c>
      <c r="BT538">
        <v>12</v>
      </c>
      <c r="BU538">
        <v>18.27305103143464</v>
      </c>
    </row>
    <row r="539" spans="1:73" hidden="1" x14ac:dyDescent="0.45">
      <c r="A539" s="1">
        <v>273</v>
      </c>
      <c r="B539" s="21" t="s">
        <v>346</v>
      </c>
      <c r="C539" s="24" t="s">
        <v>320</v>
      </c>
      <c r="D539">
        <v>0.98625503218988253</v>
      </c>
      <c r="E539">
        <v>41</v>
      </c>
      <c r="F539">
        <v>41.571397520744227</v>
      </c>
      <c r="G539">
        <v>38</v>
      </c>
      <c r="H539">
        <f>(Table1[[#This Row],[xWins]]*3+Table1[[#This Row],[xDraws]])/Table1[[#This Row],[Matches]]</f>
        <v>1.0939841452827428</v>
      </c>
      <c r="I539">
        <f>Table1[[#This Row],[Wins]]*3+Table1[[#This Row],[Draws]]</f>
        <v>41</v>
      </c>
      <c r="J539">
        <f>Table1[[#This Row],[xWins]]*3+Table1[[#This Row],[xDraws]]</f>
        <v>41.571397520744227</v>
      </c>
      <c r="K539">
        <v>0.99048405154691088</v>
      </c>
      <c r="L539">
        <v>0.97490277912360157</v>
      </c>
      <c r="M539">
        <v>1.0228178685426279</v>
      </c>
      <c r="N539">
        <v>10</v>
      </c>
      <c r="O539">
        <v>11</v>
      </c>
      <c r="P539">
        <v>17</v>
      </c>
      <c r="Q539">
        <v>10.096073717070229</v>
      </c>
      <c r="R539">
        <v>11.283176369533541</v>
      </c>
      <c r="S539">
        <v>16.620749913396232</v>
      </c>
      <c r="T539">
        <v>-13</v>
      </c>
      <c r="U539">
        <v>-13.7251575898818</v>
      </c>
      <c r="V539">
        <v>-8.1144431839529219</v>
      </c>
      <c r="W539">
        <v>8.839600773834718</v>
      </c>
      <c r="X539">
        <v>0.80732398268903605</v>
      </c>
      <c r="Y539">
        <v>0.84169656209331689</v>
      </c>
      <c r="Z539">
        <f>Table1[[#This Row],[xGoalsF]]/Table1[[#This Row],[Matches]]</f>
        <v>1.1082748206303401</v>
      </c>
      <c r="AA539">
        <f>Table1[[#This Row],[xGoalsA]]/Table1[[#This Row],[Matches]]</f>
        <v>1.4694631782588083</v>
      </c>
      <c r="AB539">
        <v>34</v>
      </c>
      <c r="AC539">
        <v>42.114443183952922</v>
      </c>
      <c r="AD539">
        <v>47</v>
      </c>
      <c r="AE539">
        <v>55.839600773834718</v>
      </c>
      <c r="AF539">
        <f>Table1[[#This Row],[SHGoalsF]]/Table1[[#This Row],[xSHGoalsF]]</f>
        <v>0.84786361717818981</v>
      </c>
      <c r="AG539">
        <v>20</v>
      </c>
      <c r="AH539">
        <v>23.588699402579429</v>
      </c>
      <c r="AI539">
        <f>Table1[[#This Row],[SHGoalsA]]/Table1[[#This Row],[xSHGoalsA]]</f>
        <v>0.86122022842902834</v>
      </c>
      <c r="AJ539">
        <v>-27</v>
      </c>
      <c r="AK539">
        <v>-31.350866025582469</v>
      </c>
      <c r="AL539">
        <f>Table1[[#This Row],[HTGoalsF]]/Table1[[#This Row],[xHTGoalsF]]</f>
        <v>0.75570515090876678</v>
      </c>
      <c r="AM539">
        <v>14</v>
      </c>
      <c r="AN539">
        <v>18.525743781373489</v>
      </c>
      <c r="AO539">
        <f>Table1[[#This Row],[HTGoalsA]]/Table1[[#This Row],[xHTGoalsA]]</f>
        <v>0.81670205527573825</v>
      </c>
      <c r="AP539">
        <v>20</v>
      </c>
      <c r="AQ539">
        <v>24.488734748252249</v>
      </c>
      <c r="AR539">
        <v>0.90644110328745298</v>
      </c>
      <c r="AS539">
        <v>358</v>
      </c>
      <c r="AT539">
        <v>394.95119837529052</v>
      </c>
      <c r="AU539">
        <v>0.94306921117613818</v>
      </c>
      <c r="AV539">
        <v>435</v>
      </c>
      <c r="AW539">
        <v>461.25988935371419</v>
      </c>
      <c r="AX539">
        <v>0.68364912721564375</v>
      </c>
      <c r="AY539">
        <v>113</v>
      </c>
      <c r="AZ539">
        <v>165.28946721577009</v>
      </c>
      <c r="BA539">
        <v>0.75359822466042381</v>
      </c>
      <c r="BB539">
        <v>150</v>
      </c>
      <c r="BC539">
        <v>199.04505489989839</v>
      </c>
      <c r="BD539">
        <v>1.1361062313195269</v>
      </c>
      <c r="BE539">
        <v>570</v>
      </c>
      <c r="BF539">
        <v>501.71364638848559</v>
      </c>
      <c r="BG539">
        <v>1.23058381296356</v>
      </c>
      <c r="BH539">
        <v>602</v>
      </c>
      <c r="BI539">
        <v>489.19869874627261</v>
      </c>
      <c r="BJ539">
        <v>0.98031497033222892</v>
      </c>
      <c r="BK539">
        <v>68</v>
      </c>
      <c r="BL539">
        <v>69.365461160870353</v>
      </c>
      <c r="BM539">
        <v>1.208538358447472</v>
      </c>
      <c r="BN539">
        <v>76</v>
      </c>
      <c r="BO539">
        <v>62.885881502041919</v>
      </c>
      <c r="BP539">
        <v>0.45943722485827321</v>
      </c>
      <c r="BQ539">
        <v>2</v>
      </c>
      <c r="BR539">
        <v>4.3531518383538872</v>
      </c>
      <c r="BS539">
        <v>2.7171292975528178</v>
      </c>
      <c r="BT539">
        <v>10</v>
      </c>
      <c r="BU539">
        <v>3.6803548542965911</v>
      </c>
    </row>
    <row r="540" spans="1:73" hidden="1" x14ac:dyDescent="0.45">
      <c r="A540" s="1">
        <v>26</v>
      </c>
      <c r="B540" s="22" t="s">
        <v>90</v>
      </c>
      <c r="C540" s="27" t="s">
        <v>64</v>
      </c>
      <c r="D540">
        <v>0.95368307589120638</v>
      </c>
      <c r="E540">
        <v>178</v>
      </c>
      <c r="F540">
        <v>186.6448136700559</v>
      </c>
      <c r="G540">
        <v>190</v>
      </c>
      <c r="H540">
        <f>(Table1[[#This Row],[xWins]]*3+Table1[[#This Row],[xDraws]])/Table1[[#This Row],[Matches]]</f>
        <v>0.98234112457924161</v>
      </c>
      <c r="I540">
        <f>Table1[[#This Row],[Wins]]*3+Table1[[#This Row],[Draws]]</f>
        <v>178</v>
      </c>
      <c r="J540">
        <f>Table1[[#This Row],[xWins]]*3+Table1[[#This Row],[xDraws]]</f>
        <v>186.6448136700559</v>
      </c>
      <c r="K540">
        <v>0.88608446273315422</v>
      </c>
      <c r="L540">
        <v>1.1498611613333061</v>
      </c>
      <c r="M540">
        <v>0.9802167817374341</v>
      </c>
      <c r="N540">
        <v>41</v>
      </c>
      <c r="O540">
        <v>55</v>
      </c>
      <c r="P540">
        <v>94</v>
      </c>
      <c r="Q540">
        <v>46.270984002511753</v>
      </c>
      <c r="R540">
        <v>47.831861662520623</v>
      </c>
      <c r="S540">
        <v>95.897154334967638</v>
      </c>
      <c r="T540">
        <v>-108</v>
      </c>
      <c r="U540">
        <v>-113.89492790797679</v>
      </c>
      <c r="V540">
        <v>-8.9143155006234451</v>
      </c>
      <c r="W540">
        <v>14.809243408600249</v>
      </c>
      <c r="X540">
        <v>0.9551851485490721</v>
      </c>
      <c r="Y540">
        <v>0.95265727045905735</v>
      </c>
      <c r="Z540">
        <f>Table1[[#This Row],[xGoalsF]]/Table1[[#This Row],[Matches]]</f>
        <v>1.046917450003281</v>
      </c>
      <c r="AA540">
        <f>Table1[[#This Row],[xGoalsA]]/Table1[[#This Row],[Matches]]</f>
        <v>1.6463644389926333</v>
      </c>
      <c r="AB540">
        <v>190</v>
      </c>
      <c r="AC540">
        <v>198.91431550062339</v>
      </c>
      <c r="AD540">
        <v>298</v>
      </c>
      <c r="AE540">
        <v>312.80924340860031</v>
      </c>
      <c r="AF540">
        <f>Table1[[#This Row],[SHGoalsF]]/Table1[[#This Row],[xSHGoalsF]]</f>
        <v>0.91441019058162054</v>
      </c>
      <c r="AG540">
        <v>102</v>
      </c>
      <c r="AH540">
        <v>111.5473132852137</v>
      </c>
      <c r="AI540">
        <f>Table1[[#This Row],[SHGoalsA]]/Table1[[#This Row],[xSHGoalsA]]</f>
        <v>0.93554486287295746</v>
      </c>
      <c r="AJ540">
        <v>-164</v>
      </c>
      <c r="AK540">
        <v>-175.29891564619751</v>
      </c>
      <c r="AL540">
        <f>Table1[[#This Row],[HTGoalsF]]/Table1[[#This Row],[xHTGoalsF]]</f>
        <v>1.0072452730268751</v>
      </c>
      <c r="AM540">
        <v>88</v>
      </c>
      <c r="AN540">
        <v>87.367002215409755</v>
      </c>
      <c r="AO540">
        <f>Table1[[#This Row],[HTGoalsA]]/Table1[[#This Row],[xHTGoalsA]]</f>
        <v>0.97447226096015049</v>
      </c>
      <c r="AP540">
        <v>134</v>
      </c>
      <c r="AQ540">
        <v>137.5103277624028</v>
      </c>
      <c r="AR540">
        <v>1.0952303170770441</v>
      </c>
      <c r="AS540">
        <v>2098</v>
      </c>
      <c r="AT540">
        <v>1915.578821447486</v>
      </c>
      <c r="AU540">
        <v>1.233385957949551</v>
      </c>
      <c r="AV540">
        <v>3049</v>
      </c>
      <c r="AW540">
        <v>2472.0566829452368</v>
      </c>
      <c r="AX540">
        <v>0.95139039199845077</v>
      </c>
      <c r="AY540">
        <v>751</v>
      </c>
      <c r="AZ540">
        <v>789.37101563794533</v>
      </c>
      <c r="BA540">
        <v>1.113772387262467</v>
      </c>
      <c r="BB540">
        <v>1193</v>
      </c>
      <c r="BC540">
        <v>1071.134473832904</v>
      </c>
      <c r="BD540">
        <v>0.84964344626125565</v>
      </c>
      <c r="BE540">
        <v>2139</v>
      </c>
      <c r="BF540">
        <v>2517.5266276841048</v>
      </c>
      <c r="BG540">
        <v>0.90825790260150696</v>
      </c>
      <c r="BH540">
        <v>2194</v>
      </c>
      <c r="BI540">
        <v>2415.6134438420681</v>
      </c>
      <c r="BJ540">
        <v>1.027578418509864</v>
      </c>
      <c r="BK540">
        <v>362</v>
      </c>
      <c r="BL540">
        <v>352.28454926578922</v>
      </c>
      <c r="BM540">
        <v>1.056787761267284</v>
      </c>
      <c r="BN540">
        <v>327</v>
      </c>
      <c r="BO540">
        <v>309.42826174279941</v>
      </c>
      <c r="BP540">
        <v>0.8396159814336277</v>
      </c>
      <c r="BQ540">
        <v>18</v>
      </c>
      <c r="BR540">
        <v>21.438372301186259</v>
      </c>
      <c r="BS540">
        <v>1.086204771828609</v>
      </c>
      <c r="BT540">
        <v>19</v>
      </c>
      <c r="BU540">
        <v>17.49209770825605</v>
      </c>
    </row>
    <row r="541" spans="1:73" hidden="1" x14ac:dyDescent="0.45">
      <c r="A541" s="1">
        <v>81</v>
      </c>
      <c r="B541" s="21" t="s">
        <v>148</v>
      </c>
      <c r="C541" t="s">
        <v>140</v>
      </c>
      <c r="D541">
        <v>0.76201715397275804</v>
      </c>
      <c r="E541">
        <v>30</v>
      </c>
      <c r="F541">
        <v>39.369192469743922</v>
      </c>
      <c r="G541">
        <v>36</v>
      </c>
      <c r="H541">
        <f>(Table1[[#This Row],[xWins]]*3+Table1[[#This Row],[xDraws]])/Table1[[#This Row],[Matches]]</f>
        <v>1.0935886797151086</v>
      </c>
      <c r="I541">
        <f>Table1[[#This Row],[Wins]]*3+Table1[[#This Row],[Draws]]</f>
        <v>30</v>
      </c>
      <c r="J541">
        <f>Table1[[#This Row],[xWins]]*3+Table1[[#This Row],[xDraws]]</f>
        <v>39.369192469743908</v>
      </c>
      <c r="K541">
        <v>0.78054319426997998</v>
      </c>
      <c r="L541">
        <v>0.69594470707871026</v>
      </c>
      <c r="M541">
        <v>1.2843450807142101</v>
      </c>
      <c r="N541">
        <v>8</v>
      </c>
      <c r="O541">
        <v>6</v>
      </c>
      <c r="P541">
        <v>22</v>
      </c>
      <c r="Q541">
        <v>10.2492726331208</v>
      </c>
      <c r="R541">
        <v>8.6213745703815086</v>
      </c>
      <c r="S541">
        <v>17.129352796497692</v>
      </c>
      <c r="T541">
        <v>-23</v>
      </c>
      <c r="U541">
        <v>-14.640268857341001</v>
      </c>
      <c r="V541">
        <v>17.13134386171367</v>
      </c>
      <c r="W541">
        <v>-25.491075004372679</v>
      </c>
      <c r="X541">
        <v>1.4296945400490251</v>
      </c>
      <c r="Y541">
        <v>1.467649563927697</v>
      </c>
      <c r="Z541">
        <f>Table1[[#This Row],[xGoalsF]]/Table1[[#This Row],[Matches]]</f>
        <v>1.1074626705079538</v>
      </c>
      <c r="AA541">
        <f>Table1[[#This Row],[xGoalsA]]/Table1[[#This Row],[Matches]]</f>
        <v>1.5141368054340922</v>
      </c>
      <c r="AB541">
        <v>57</v>
      </c>
      <c r="AC541">
        <v>39.868656138286333</v>
      </c>
      <c r="AD541">
        <v>80</v>
      </c>
      <c r="AE541">
        <v>54.508924995627318</v>
      </c>
      <c r="AF541">
        <f>Table1[[#This Row],[SHGoalsF]]/Table1[[#This Row],[xSHGoalsF]]</f>
        <v>1.4788395087475241</v>
      </c>
      <c r="AG541">
        <v>33</v>
      </c>
      <c r="AH541">
        <v>22.314794678395319</v>
      </c>
      <c r="AI541">
        <f>Table1[[#This Row],[SHGoalsA]]/Table1[[#This Row],[xSHGoalsA]]</f>
        <v>1.2718113292952276</v>
      </c>
      <c r="AJ541">
        <v>-39</v>
      </c>
      <c r="AK541">
        <v>-30.66492576505966</v>
      </c>
      <c r="AL541">
        <f>Table1[[#This Row],[HTGoalsF]]/Table1[[#This Row],[xHTGoalsF]]</f>
        <v>1.3672205431743798</v>
      </c>
      <c r="AM541">
        <v>24</v>
      </c>
      <c r="AN541">
        <v>17.55386145989101</v>
      </c>
      <c r="AO541">
        <f>Table1[[#This Row],[HTGoalsA]]/Table1[[#This Row],[xHTGoalsA]]</f>
        <v>1.7195102047914255</v>
      </c>
      <c r="AP541">
        <v>41</v>
      </c>
      <c r="AQ541">
        <v>23.843999230567668</v>
      </c>
      <c r="AR541">
        <v>0.80680083499455546</v>
      </c>
      <c r="AS541">
        <v>302</v>
      </c>
      <c r="AT541">
        <v>374.31790709789982</v>
      </c>
      <c r="AU541">
        <v>0.87327117736283777</v>
      </c>
      <c r="AV541">
        <v>390</v>
      </c>
      <c r="AW541">
        <v>446.59667020930192</v>
      </c>
      <c r="AX541">
        <v>0.88927933105621337</v>
      </c>
      <c r="AY541">
        <v>139</v>
      </c>
      <c r="AZ541">
        <v>156.30634283932719</v>
      </c>
      <c r="BA541">
        <v>0.90851652057706067</v>
      </c>
      <c r="BB541">
        <v>176</v>
      </c>
      <c r="BC541">
        <v>193.72239911301821</v>
      </c>
      <c r="BD541">
        <v>0.82044768588815731</v>
      </c>
      <c r="BE541">
        <v>391</v>
      </c>
      <c r="BF541">
        <v>476.56908139942118</v>
      </c>
      <c r="BG541">
        <v>0.76775342976834282</v>
      </c>
      <c r="BH541">
        <v>355</v>
      </c>
      <c r="BI541">
        <v>462.38803531898981</v>
      </c>
      <c r="BJ541">
        <v>0.94300001225870911</v>
      </c>
      <c r="BK541">
        <v>62</v>
      </c>
      <c r="BL541">
        <v>65.747613143180416</v>
      </c>
      <c r="BM541">
        <v>0.76742038447108796</v>
      </c>
      <c r="BN541">
        <v>46</v>
      </c>
      <c r="BO541">
        <v>59.941071322601829</v>
      </c>
      <c r="BP541">
        <v>1.493869051219334</v>
      </c>
      <c r="BQ541">
        <v>6</v>
      </c>
      <c r="BR541">
        <v>4.0164162950578879</v>
      </c>
      <c r="BS541">
        <v>0.28890231879634343</v>
      </c>
      <c r="BT541">
        <v>1</v>
      </c>
      <c r="BU541">
        <v>3.4613775485302778</v>
      </c>
    </row>
    <row r="542" spans="1:73" hidden="1" x14ac:dyDescent="0.45">
      <c r="A542" s="1">
        <v>37</v>
      </c>
      <c r="B542" s="21" t="s">
        <v>102</v>
      </c>
      <c r="C542" s="24" t="s">
        <v>98</v>
      </c>
      <c r="D542">
        <v>1.211129362481989</v>
      </c>
      <c r="E542">
        <v>45</v>
      </c>
      <c r="F542">
        <v>37.155403373080397</v>
      </c>
      <c r="G542">
        <v>34</v>
      </c>
      <c r="H542">
        <f>(Table1[[#This Row],[xWins]]*3+Table1[[#This Row],[xDraws]])/Table1[[#This Row],[Matches]]</f>
        <v>1.0928059815611881</v>
      </c>
      <c r="I542">
        <f>Table1[[#This Row],[Wins]]*3+Table1[[#This Row],[Draws]]</f>
        <v>45</v>
      </c>
      <c r="J542">
        <f>Table1[[#This Row],[xWins]]*3+Table1[[#This Row],[xDraws]]</f>
        <v>37.155403373080397</v>
      </c>
      <c r="K542">
        <v>1.2397877365684671</v>
      </c>
      <c r="L542">
        <v>1.1086235910317239</v>
      </c>
      <c r="M542">
        <v>0.80233298342413106</v>
      </c>
      <c r="N542">
        <v>12</v>
      </c>
      <c r="O542">
        <v>9</v>
      </c>
      <c r="P542">
        <v>13</v>
      </c>
      <c r="Q542">
        <v>9.6790762209134833</v>
      </c>
      <c r="R542">
        <v>8.1181747103399466</v>
      </c>
      <c r="S542">
        <v>16.20274906874657</v>
      </c>
      <c r="T542">
        <v>-5</v>
      </c>
      <c r="U542">
        <v>-14.54285309657274</v>
      </c>
      <c r="V542">
        <v>16.36592670660599</v>
      </c>
      <c r="W542">
        <v>-6.8230736100332479</v>
      </c>
      <c r="X542">
        <v>1.4348699270211269</v>
      </c>
      <c r="Y542">
        <v>1.1307680249127381</v>
      </c>
      <c r="Z542">
        <f>Table1[[#This Row],[xGoalsF]]/Table1[[#This Row],[Matches]]</f>
        <v>1.1068845086292356</v>
      </c>
      <c r="AA542">
        <f>Table1[[#This Row],[xGoalsA]]/Table1[[#This Row],[Matches]]</f>
        <v>1.5346154820578457</v>
      </c>
      <c r="AB542">
        <v>54</v>
      </c>
      <c r="AC542">
        <v>37.63407329339401</v>
      </c>
      <c r="AD542">
        <v>59</v>
      </c>
      <c r="AE542">
        <v>52.176926389966752</v>
      </c>
      <c r="AF542">
        <f>Table1[[#This Row],[SHGoalsF]]/Table1[[#This Row],[xSHGoalsF]]</f>
        <v>1.4216685953017425</v>
      </c>
      <c r="AG542">
        <v>30</v>
      </c>
      <c r="AH542">
        <v>21.10196433904671</v>
      </c>
      <c r="AI542">
        <f>Table1[[#This Row],[SHGoalsA]]/Table1[[#This Row],[xSHGoalsA]]</f>
        <v>1.1606726331566097</v>
      </c>
      <c r="AJ542">
        <v>-34</v>
      </c>
      <c r="AK542">
        <v>-29.29335889270715</v>
      </c>
      <c r="AL542">
        <f>Table1[[#This Row],[HTGoalsF]]/Table1[[#This Row],[xHTGoalsF]]</f>
        <v>1.4517204106430073</v>
      </c>
      <c r="AM542">
        <v>24</v>
      </c>
      <c r="AN542">
        <v>16.532108954347301</v>
      </c>
      <c r="AO542">
        <f>Table1[[#This Row],[HTGoalsA]]/Table1[[#This Row],[xHTGoalsA]]</f>
        <v>1.0924869998086553</v>
      </c>
      <c r="AP542">
        <v>25</v>
      </c>
      <c r="AQ542">
        <v>22.883567497259602</v>
      </c>
      <c r="AR542">
        <v>1.1249208073205019</v>
      </c>
      <c r="AS542">
        <v>397</v>
      </c>
      <c r="AT542">
        <v>352.91373171915228</v>
      </c>
      <c r="AU542">
        <v>1.4204267397525081</v>
      </c>
      <c r="AV542">
        <v>600</v>
      </c>
      <c r="AW542">
        <v>422.40826873235483</v>
      </c>
      <c r="AX542">
        <v>1.042655101004432</v>
      </c>
      <c r="AY542">
        <v>154</v>
      </c>
      <c r="AZ542">
        <v>147.6998480625526</v>
      </c>
      <c r="BA542">
        <v>1.1811066324532731</v>
      </c>
      <c r="BB542">
        <v>217</v>
      </c>
      <c r="BC542">
        <v>183.72600240951149</v>
      </c>
      <c r="BD542">
        <v>0.90957168902974961</v>
      </c>
      <c r="BE542">
        <v>409</v>
      </c>
      <c r="BF542">
        <v>449.66219258240648</v>
      </c>
      <c r="BG542">
        <v>1.0150272835869421</v>
      </c>
      <c r="BH542">
        <v>443</v>
      </c>
      <c r="BI542">
        <v>436.44147025734111</v>
      </c>
      <c r="BJ542">
        <v>0.90514220892569508</v>
      </c>
      <c r="BK542">
        <v>56</v>
      </c>
      <c r="BL542">
        <v>61.868731175917517</v>
      </c>
      <c r="BM542">
        <v>1.635556569689796</v>
      </c>
      <c r="BN542">
        <v>92</v>
      </c>
      <c r="BO542">
        <v>56.249965121933371</v>
      </c>
      <c r="BP542">
        <v>1.0466462361207269</v>
      </c>
      <c r="BQ542">
        <v>4</v>
      </c>
      <c r="BR542">
        <v>3.8217306497231931</v>
      </c>
      <c r="BS542">
        <v>1.522372259027102</v>
      </c>
      <c r="BT542">
        <v>5</v>
      </c>
      <c r="BU542">
        <v>3.2843478133234871</v>
      </c>
    </row>
    <row r="543" spans="1:73" hidden="1" x14ac:dyDescent="0.45">
      <c r="A543" s="1">
        <v>150</v>
      </c>
      <c r="B543" s="21" t="s">
        <v>219</v>
      </c>
      <c r="C543" t="s">
        <v>193</v>
      </c>
      <c r="D543">
        <v>0.98819320137021005</v>
      </c>
      <c r="E543">
        <v>149</v>
      </c>
      <c r="F543">
        <v>150.78023183462449</v>
      </c>
      <c r="G543">
        <v>138</v>
      </c>
      <c r="H543">
        <f>(Table1[[#This Row],[xWins]]*3+Table1[[#This Row],[xDraws]])/Table1[[#This Row],[Matches]]</f>
        <v>1.0926103756132208</v>
      </c>
      <c r="I543">
        <f>Table1[[#This Row],[Wins]]*3+Table1[[#This Row],[Draws]]</f>
        <v>149</v>
      </c>
      <c r="J543">
        <f>Table1[[#This Row],[xWins]]*3+Table1[[#This Row],[xDraws]]</f>
        <v>150.78023183462449</v>
      </c>
      <c r="K543">
        <v>1.009243740145439</v>
      </c>
      <c r="L543">
        <v>0.9181723712564569</v>
      </c>
      <c r="M543">
        <v>1.038673371571069</v>
      </c>
      <c r="N543">
        <v>39</v>
      </c>
      <c r="O543">
        <v>32</v>
      </c>
      <c r="P543">
        <v>67</v>
      </c>
      <c r="Q543">
        <v>38.642796034959623</v>
      </c>
      <c r="R543">
        <v>34.851843729745603</v>
      </c>
      <c r="S543">
        <v>64.505360235294773</v>
      </c>
      <c r="T543">
        <v>-51</v>
      </c>
      <c r="U543">
        <v>-54.451111807451412</v>
      </c>
      <c r="V543">
        <v>6.4478942147464977</v>
      </c>
      <c r="W543">
        <v>-2.9967824072950862</v>
      </c>
      <c r="X543">
        <v>1.0419915714068031</v>
      </c>
      <c r="Y543">
        <v>1.0144073848567241</v>
      </c>
      <c r="Z543">
        <f>Table1[[#This Row],[xGoalsF]]/Table1[[#This Row],[Matches]]</f>
        <v>1.1126964187337209</v>
      </c>
      <c r="AA543">
        <f>Table1[[#This Row],[xGoalsA]]/Table1[[#This Row],[Matches]]</f>
        <v>1.5072696927007603</v>
      </c>
      <c r="AB543">
        <v>160</v>
      </c>
      <c r="AC543">
        <v>153.5521057852535</v>
      </c>
      <c r="AD543">
        <v>211</v>
      </c>
      <c r="AE543">
        <v>208.00321759270491</v>
      </c>
      <c r="AF543">
        <f>Table1[[#This Row],[SHGoalsF]]/Table1[[#This Row],[xSHGoalsF]]</f>
        <v>1.0455404883481485</v>
      </c>
      <c r="AG543">
        <v>90</v>
      </c>
      <c r="AH543">
        <v>86.079880217925535</v>
      </c>
      <c r="AI543">
        <f>Table1[[#This Row],[SHGoalsA]]/Table1[[#This Row],[xSHGoalsA]]</f>
        <v>1.0190068584839012</v>
      </c>
      <c r="AJ543">
        <v>-119</v>
      </c>
      <c r="AK543">
        <v>-116.78037199577891</v>
      </c>
      <c r="AL543">
        <f>Table1[[#This Row],[HTGoalsF]]/Table1[[#This Row],[xHTGoalsF]]</f>
        <v>1.0374639255103519</v>
      </c>
      <c r="AM543">
        <v>70</v>
      </c>
      <c r="AN543">
        <v>67.472225567327968</v>
      </c>
      <c r="AO543">
        <f>Table1[[#This Row],[HTGoalsA]]/Table1[[#This Row],[xHTGoalsA]]</f>
        <v>1.0085192957749625</v>
      </c>
      <c r="AP543">
        <v>92</v>
      </c>
      <c r="AQ543">
        <v>91.222845596926064</v>
      </c>
      <c r="AR543">
        <v>0.73988722764423931</v>
      </c>
      <c r="AS543">
        <v>1065</v>
      </c>
      <c r="AT543">
        <v>1439.4085479633191</v>
      </c>
      <c r="AU543">
        <v>0.91894652144893096</v>
      </c>
      <c r="AV543">
        <v>1564</v>
      </c>
      <c r="AW543">
        <v>1701.9488767790251</v>
      </c>
      <c r="AX543">
        <v>0.91632580576168943</v>
      </c>
      <c r="AY543">
        <v>549</v>
      </c>
      <c r="AZ543">
        <v>599.13187705506948</v>
      </c>
      <c r="BA543">
        <v>1.0346249932415239</v>
      </c>
      <c r="BB543">
        <v>759</v>
      </c>
      <c r="BC543">
        <v>733.59913491169459</v>
      </c>
      <c r="BD543">
        <v>0.69651505934300662</v>
      </c>
      <c r="BE543">
        <v>1268</v>
      </c>
      <c r="BF543">
        <v>1820.4918658844949</v>
      </c>
      <c r="BG543">
        <v>0.73580834949246632</v>
      </c>
      <c r="BH543">
        <v>1306</v>
      </c>
      <c r="BI543">
        <v>1774.9187011819461</v>
      </c>
      <c r="BJ543">
        <v>0.72910240642881996</v>
      </c>
      <c r="BK543">
        <v>184</v>
      </c>
      <c r="BL543">
        <v>252.36509765650229</v>
      </c>
      <c r="BM543">
        <v>0.84736490294200095</v>
      </c>
      <c r="BN543">
        <v>193</v>
      </c>
      <c r="BO543">
        <v>227.76492079140331</v>
      </c>
      <c r="BP543">
        <v>0.76930875581054337</v>
      </c>
      <c r="BQ543">
        <v>12</v>
      </c>
      <c r="BR543">
        <v>15.59841859248931</v>
      </c>
      <c r="BS543">
        <v>1.218236271995109</v>
      </c>
      <c r="BT543">
        <v>16</v>
      </c>
      <c r="BU543">
        <v>13.133741268265441</v>
      </c>
    </row>
    <row r="544" spans="1:73" hidden="1" x14ac:dyDescent="0.45">
      <c r="A544" s="1">
        <v>105</v>
      </c>
      <c r="B544" s="21" t="s">
        <v>173</v>
      </c>
      <c r="C544" s="25" t="s">
        <v>160</v>
      </c>
      <c r="D544">
        <v>0.94550283587339268</v>
      </c>
      <c r="E544">
        <v>189</v>
      </c>
      <c r="F544">
        <v>199.89363630561121</v>
      </c>
      <c r="G544">
        <v>186</v>
      </c>
      <c r="H544">
        <f>(Table1[[#This Row],[xWins]]*3+Table1[[#This Row],[xDraws]])/Table1[[#This Row],[Matches]]</f>
        <v>1.0746969693850066</v>
      </c>
      <c r="I544">
        <f>Table1[[#This Row],[Wins]]*3+Table1[[#This Row],[Draws]]</f>
        <v>189</v>
      </c>
      <c r="J544">
        <f>Table1[[#This Row],[xWins]]*3+Table1[[#This Row],[xDraws]]</f>
        <v>199.89363630561124</v>
      </c>
      <c r="K544">
        <v>0.81469586149397355</v>
      </c>
      <c r="L544">
        <v>1.349222815447108</v>
      </c>
      <c r="M544">
        <v>0.91058492648442102</v>
      </c>
      <c r="N544">
        <v>41</v>
      </c>
      <c r="O544">
        <v>66</v>
      </c>
      <c r="P544">
        <v>79</v>
      </c>
      <c r="Q544">
        <v>50.3255287498515</v>
      </c>
      <c r="R544">
        <v>48.917050056056752</v>
      </c>
      <c r="S544">
        <v>86.757421194091762</v>
      </c>
      <c r="T544">
        <v>-82</v>
      </c>
      <c r="U544">
        <v>-84.529412922151209</v>
      </c>
      <c r="V544">
        <v>-22.374281792201032</v>
      </c>
      <c r="W544">
        <v>24.903694714352241</v>
      </c>
      <c r="X544">
        <v>0.89052300712204957</v>
      </c>
      <c r="Y544">
        <v>0.91379932077720472</v>
      </c>
      <c r="Z544">
        <f>Table1[[#This Row],[xGoalsF]]/Table1[[#This Row],[Matches]]</f>
        <v>1.0987864612483924</v>
      </c>
      <c r="AA544">
        <f>Table1[[#This Row],[xGoalsA]]/Table1[[#This Row],[Matches]]</f>
        <v>1.5532456705072699</v>
      </c>
      <c r="AB544">
        <v>182</v>
      </c>
      <c r="AC544">
        <v>204.374281792201</v>
      </c>
      <c r="AD544">
        <v>264</v>
      </c>
      <c r="AE544">
        <v>288.90369471435218</v>
      </c>
      <c r="AF544">
        <f>Table1[[#This Row],[SHGoalsF]]/Table1[[#This Row],[xSHGoalsF]]</f>
        <v>0.92529249182778373</v>
      </c>
      <c r="AG544">
        <v>106</v>
      </c>
      <c r="AH544">
        <v>114.5583703922768</v>
      </c>
      <c r="AI544">
        <f>Table1[[#This Row],[SHGoalsA]]/Table1[[#This Row],[xSHGoalsA]]</f>
        <v>0.89837453691163172</v>
      </c>
      <c r="AJ544">
        <v>-146</v>
      </c>
      <c r="AK544">
        <v>-162.51573703536661</v>
      </c>
      <c r="AL544">
        <f>Table1[[#This Row],[HTGoalsF]]/Table1[[#This Row],[xHTGoalsF]]</f>
        <v>0.84617523571735576</v>
      </c>
      <c r="AM544">
        <v>76</v>
      </c>
      <c r="AN544">
        <v>89.815911399924204</v>
      </c>
      <c r="AO544">
        <f>Table1[[#This Row],[HTGoalsA]]/Table1[[#This Row],[xHTGoalsA]]</f>
        <v>0.93363325246310036</v>
      </c>
      <c r="AP544">
        <v>118</v>
      </c>
      <c r="AQ544">
        <v>126.3879576789856</v>
      </c>
      <c r="AR544">
        <v>0.98153431352931753</v>
      </c>
      <c r="AS544">
        <v>1890</v>
      </c>
      <c r="AT544">
        <v>1925.5567267985759</v>
      </c>
      <c r="AU544">
        <v>1.0826022129079469</v>
      </c>
      <c r="AV544">
        <v>2524</v>
      </c>
      <c r="AW544">
        <v>2331.4195832099349</v>
      </c>
      <c r="AX544">
        <v>0.80318225994238956</v>
      </c>
      <c r="AY544">
        <v>646</v>
      </c>
      <c r="AZ544">
        <v>804.30063289288296</v>
      </c>
      <c r="BA544">
        <v>0.83127950535848416</v>
      </c>
      <c r="BB544">
        <v>840</v>
      </c>
      <c r="BC544">
        <v>1010.490448261148</v>
      </c>
      <c r="BD544">
        <v>1.013345201634569</v>
      </c>
      <c r="BE544">
        <v>2486</v>
      </c>
      <c r="BF544">
        <v>2453.260740752487</v>
      </c>
      <c r="BG544">
        <v>1.060558570951551</v>
      </c>
      <c r="BH544">
        <v>2527</v>
      </c>
      <c r="BI544">
        <v>2382.706687979271</v>
      </c>
      <c r="BJ544">
        <v>1.2699780113813119</v>
      </c>
      <c r="BK544">
        <v>430</v>
      </c>
      <c r="BL544">
        <v>338.58853944431962</v>
      </c>
      <c r="BM544">
        <v>1.382825803226003</v>
      </c>
      <c r="BN544">
        <v>423</v>
      </c>
      <c r="BO544">
        <v>305.89536224532452</v>
      </c>
      <c r="BP544">
        <v>0.4391460961639666</v>
      </c>
      <c r="BQ544">
        <v>9</v>
      </c>
      <c r="BR544">
        <v>20.494318584673511</v>
      </c>
      <c r="BS544">
        <v>1.180526081110447</v>
      </c>
      <c r="BT544">
        <v>21</v>
      </c>
      <c r="BU544">
        <v>17.788679416761909</v>
      </c>
    </row>
    <row r="545" spans="1:73" hidden="1" x14ac:dyDescent="0.45">
      <c r="A545" s="1">
        <v>84</v>
      </c>
      <c r="B545" s="21" t="s">
        <v>151</v>
      </c>
      <c r="C545" t="s">
        <v>140</v>
      </c>
      <c r="D545">
        <v>1.066806273966233</v>
      </c>
      <c r="E545">
        <v>142</v>
      </c>
      <c r="F545">
        <v>133.10757863474541</v>
      </c>
      <c r="G545">
        <v>122</v>
      </c>
      <c r="H545">
        <f>(Table1[[#This Row],[xWins]]*3+Table1[[#This Row],[xDraws]])/Table1[[#This Row],[Matches]]</f>
        <v>1.0910457265143061</v>
      </c>
      <c r="I545">
        <f>Table1[[#This Row],[Wins]]*3+Table1[[#This Row],[Draws]]</f>
        <v>142</v>
      </c>
      <c r="J545">
        <f>Table1[[#This Row],[xWins]]*3+Table1[[#This Row],[xDraws]]</f>
        <v>133.10757863474535</v>
      </c>
      <c r="K545">
        <v>1.157320518130792</v>
      </c>
      <c r="L545">
        <v>0.74779584072550076</v>
      </c>
      <c r="M545">
        <v>1.034168750136143</v>
      </c>
      <c r="N545">
        <v>40</v>
      </c>
      <c r="O545">
        <v>22</v>
      </c>
      <c r="P545">
        <v>60</v>
      </c>
      <c r="Q545">
        <v>34.562594694687228</v>
      </c>
      <c r="R545">
        <v>29.419794550683669</v>
      </c>
      <c r="S545">
        <v>58.017610754629096</v>
      </c>
      <c r="T545">
        <v>-58</v>
      </c>
      <c r="U545">
        <v>-50.064245634283537</v>
      </c>
      <c r="V545">
        <v>3.1450370305360589</v>
      </c>
      <c r="W545">
        <v>-11.08079139625252</v>
      </c>
      <c r="X545">
        <v>1.0233216261477021</v>
      </c>
      <c r="Y545">
        <v>1.059922338408861</v>
      </c>
      <c r="Z545">
        <f>Table1[[#This Row],[xGoalsF]]/Table1[[#This Row],[Matches]]</f>
        <v>1.105368548930032</v>
      </c>
      <c r="AA545">
        <f>Table1[[#This Row],[xGoalsA]]/Table1[[#This Row],[Matches]]</f>
        <v>1.5157312180635041</v>
      </c>
      <c r="AB545">
        <v>138</v>
      </c>
      <c r="AC545">
        <v>134.85496296946391</v>
      </c>
      <c r="AD545">
        <v>196</v>
      </c>
      <c r="AE545">
        <v>184.91920860374751</v>
      </c>
      <c r="AF545">
        <f>Table1[[#This Row],[SHGoalsF]]/Table1[[#This Row],[xSHGoalsF]]</f>
        <v>0.92570739700072679</v>
      </c>
      <c r="AG545">
        <v>70</v>
      </c>
      <c r="AH545">
        <v>75.617846661697399</v>
      </c>
      <c r="AI545">
        <f>Table1[[#This Row],[SHGoalsA]]/Table1[[#This Row],[xSHGoalsA]]</f>
        <v>1.0877203747810136</v>
      </c>
      <c r="AJ545">
        <v>-113</v>
      </c>
      <c r="AK545">
        <v>-103.8869939553627</v>
      </c>
      <c r="AL545">
        <f>Table1[[#This Row],[HTGoalsF]]/Table1[[#This Row],[xHTGoalsF]]</f>
        <v>1.1479289377745177</v>
      </c>
      <c r="AM545">
        <v>68</v>
      </c>
      <c r="AN545">
        <v>59.237116307766541</v>
      </c>
      <c r="AO545">
        <f>Table1[[#This Row],[HTGoalsA]]/Table1[[#This Row],[xHTGoalsA]]</f>
        <v>1.0242839882897661</v>
      </c>
      <c r="AP545">
        <v>83</v>
      </c>
      <c r="AQ545">
        <v>81.032214648384809</v>
      </c>
      <c r="AR545">
        <v>0.85233863716392166</v>
      </c>
      <c r="AS545">
        <v>1079</v>
      </c>
      <c r="AT545">
        <v>1265.928766986644</v>
      </c>
      <c r="AU545">
        <v>0.98264007170625967</v>
      </c>
      <c r="AV545">
        <v>1484</v>
      </c>
      <c r="AW545">
        <v>1510.2172634006031</v>
      </c>
      <c r="AX545">
        <v>0.82518518237439686</v>
      </c>
      <c r="AY545">
        <v>436</v>
      </c>
      <c r="AZ545">
        <v>528.36624955558318</v>
      </c>
      <c r="BA545">
        <v>0.97368291017574904</v>
      </c>
      <c r="BB545">
        <v>636</v>
      </c>
      <c r="BC545">
        <v>653.19006152136581</v>
      </c>
      <c r="BD545">
        <v>0.84932096644134625</v>
      </c>
      <c r="BE545">
        <v>1367</v>
      </c>
      <c r="BF545">
        <v>1609.521080973343</v>
      </c>
      <c r="BG545">
        <v>0.79239199344875966</v>
      </c>
      <c r="BH545">
        <v>1241</v>
      </c>
      <c r="BI545">
        <v>1566.144042671034</v>
      </c>
      <c r="BJ545">
        <v>0.90820985683234967</v>
      </c>
      <c r="BK545">
        <v>202</v>
      </c>
      <c r="BL545">
        <v>222.4155557004575</v>
      </c>
      <c r="BM545">
        <v>0.90644951945775898</v>
      </c>
      <c r="BN545">
        <v>183</v>
      </c>
      <c r="BO545">
        <v>201.88658725250491</v>
      </c>
      <c r="BP545">
        <v>0.80737504243801006</v>
      </c>
      <c r="BQ545">
        <v>11</v>
      </c>
      <c r="BR545">
        <v>13.624399345790501</v>
      </c>
      <c r="BS545">
        <v>0.77717266387470207</v>
      </c>
      <c r="BT545">
        <v>9</v>
      </c>
      <c r="BU545">
        <v>11.58043819391337</v>
      </c>
    </row>
    <row r="546" spans="1:73" hidden="1" x14ac:dyDescent="0.45">
      <c r="A546" s="1">
        <v>269</v>
      </c>
      <c r="B546" s="21" t="s">
        <v>342</v>
      </c>
      <c r="C546" s="24" t="s">
        <v>320</v>
      </c>
      <c r="D546">
        <v>1.04733583217299</v>
      </c>
      <c r="E546">
        <v>73</v>
      </c>
      <c r="F546">
        <v>69.700661199131503</v>
      </c>
      <c r="G546">
        <v>64</v>
      </c>
      <c r="H546">
        <f>(Table1[[#This Row],[xWins]]*3+Table1[[#This Row],[xDraws]])/Table1[[#This Row],[Matches]]</f>
        <v>1.0890728312364297</v>
      </c>
      <c r="I546">
        <f>Table1[[#This Row],[Wins]]*3+Table1[[#This Row],[Draws]]</f>
        <v>73</v>
      </c>
      <c r="J546">
        <f>Table1[[#This Row],[xWins]]*3+Table1[[#This Row],[xDraws]]</f>
        <v>69.700661199131503</v>
      </c>
      <c r="K546">
        <v>1.0694854959171289</v>
      </c>
      <c r="L546">
        <v>0.98911490167848404</v>
      </c>
      <c r="M546">
        <v>0.96565196153890054</v>
      </c>
      <c r="N546">
        <v>18</v>
      </c>
      <c r="O546">
        <v>19</v>
      </c>
      <c r="P546">
        <v>27</v>
      </c>
      <c r="Q546">
        <v>16.830522778211439</v>
      </c>
      <c r="R546">
        <v>19.20909286449718</v>
      </c>
      <c r="S546">
        <v>27.960384357291371</v>
      </c>
      <c r="T546">
        <v>-24</v>
      </c>
      <c r="U546">
        <v>-23.399099375856711</v>
      </c>
      <c r="V546">
        <v>-3.9217680493031821</v>
      </c>
      <c r="W546">
        <v>3.3208674251598889</v>
      </c>
      <c r="X546">
        <v>0.944702900714815</v>
      </c>
      <c r="Y546">
        <v>0.96479180571791423</v>
      </c>
      <c r="Z546">
        <f>Table1[[#This Row],[xGoalsF]]/Table1[[#This Row],[Matches]]</f>
        <v>1.1081526257703622</v>
      </c>
      <c r="AA546">
        <f>Table1[[#This Row],[xGoalsA]]/Table1[[#This Row],[Matches]]</f>
        <v>1.4737635535181233</v>
      </c>
      <c r="AB546">
        <v>67</v>
      </c>
      <c r="AC546">
        <v>70.921768049303182</v>
      </c>
      <c r="AD546">
        <v>91</v>
      </c>
      <c r="AE546">
        <v>94.320867425159889</v>
      </c>
      <c r="AF546">
        <f>Table1[[#This Row],[SHGoalsF]]/Table1[[#This Row],[xSHGoalsF]]</f>
        <v>0.93115852377713781</v>
      </c>
      <c r="AG546">
        <v>37</v>
      </c>
      <c r="AH546">
        <v>39.735446817276333</v>
      </c>
      <c r="AI546">
        <f>Table1[[#This Row],[SHGoalsA]]/Table1[[#This Row],[xSHGoalsA]]</f>
        <v>1.1123330806463232</v>
      </c>
      <c r="AJ546">
        <v>-59</v>
      </c>
      <c r="AK546">
        <v>-53.041666229793272</v>
      </c>
      <c r="AL546">
        <f>Table1[[#This Row],[HTGoalsF]]/Table1[[#This Row],[xHTGoalsF]]</f>
        <v>0.96196020610444544</v>
      </c>
      <c r="AM546">
        <v>30</v>
      </c>
      <c r="AN546">
        <v>31.186321232026859</v>
      </c>
      <c r="AO546">
        <f>Table1[[#This Row],[HTGoalsA]]/Table1[[#This Row],[xHTGoalsA]]</f>
        <v>0.77520879942782994</v>
      </c>
      <c r="AP546">
        <v>32</v>
      </c>
      <c r="AQ546">
        <v>41.279201195366618</v>
      </c>
      <c r="AR546">
        <v>0.87065313668530353</v>
      </c>
      <c r="AS546">
        <v>581</v>
      </c>
      <c r="AT546">
        <v>667.31511726006875</v>
      </c>
      <c r="AU546">
        <v>0.9302332707213905</v>
      </c>
      <c r="AV546">
        <v>725</v>
      </c>
      <c r="AW546">
        <v>779.37440297933733</v>
      </c>
      <c r="AX546">
        <v>0.69335921574335435</v>
      </c>
      <c r="AY546">
        <v>193</v>
      </c>
      <c r="AZ546">
        <v>278.354993512394</v>
      </c>
      <c r="BA546">
        <v>0.78073637138493013</v>
      </c>
      <c r="BB546">
        <v>262</v>
      </c>
      <c r="BC546">
        <v>335.58062567937532</v>
      </c>
      <c r="BD546">
        <v>1.140575957644423</v>
      </c>
      <c r="BE546">
        <v>962</v>
      </c>
      <c r="BF546">
        <v>843.43352457364881</v>
      </c>
      <c r="BG546">
        <v>1.206746575742075</v>
      </c>
      <c r="BH546">
        <v>996</v>
      </c>
      <c r="BI546">
        <v>825.35970685271764</v>
      </c>
      <c r="BJ546">
        <v>1.117596907614699</v>
      </c>
      <c r="BK546">
        <v>131</v>
      </c>
      <c r="BL546">
        <v>117.2157860382729</v>
      </c>
      <c r="BM546">
        <v>1.2687931963860331</v>
      </c>
      <c r="BN546">
        <v>136</v>
      </c>
      <c r="BO546">
        <v>107.1884688437608</v>
      </c>
      <c r="BP546">
        <v>1.9195797137251109</v>
      </c>
      <c r="BQ546">
        <v>14</v>
      </c>
      <c r="BR546">
        <v>7.2932631554184262</v>
      </c>
      <c r="BS546">
        <v>1.450774191612461</v>
      </c>
      <c r="BT546">
        <v>9</v>
      </c>
      <c r="BU546">
        <v>6.2035843014252698</v>
      </c>
    </row>
    <row r="547" spans="1:73" hidden="1" x14ac:dyDescent="0.45">
      <c r="A547" s="1">
        <v>252</v>
      </c>
      <c r="B547" s="21" t="s">
        <v>325</v>
      </c>
      <c r="C547" s="24" t="s">
        <v>320</v>
      </c>
      <c r="D547">
        <v>0.85320677231948339</v>
      </c>
      <c r="E547">
        <v>26</v>
      </c>
      <c r="F547">
        <v>30.473269603003448</v>
      </c>
      <c r="G547">
        <v>28</v>
      </c>
      <c r="H547">
        <f>(Table1[[#This Row],[xWins]]*3+Table1[[#This Row],[xDraws]])/Table1[[#This Row],[Matches]]</f>
        <v>1.0883310572501232</v>
      </c>
      <c r="I547">
        <f>Table1[[#This Row],[Wins]]*3+Table1[[#This Row],[Draws]]</f>
        <v>26</v>
      </c>
      <c r="J547">
        <f>Table1[[#This Row],[xWins]]*3+Table1[[#This Row],[xDraws]]</f>
        <v>30.473269603003452</v>
      </c>
      <c r="K547">
        <v>0.93830470295702861</v>
      </c>
      <c r="L547">
        <v>0.6178575551074148</v>
      </c>
      <c r="M547">
        <v>1.28542379952379</v>
      </c>
      <c r="N547">
        <v>7</v>
      </c>
      <c r="O547">
        <v>5</v>
      </c>
      <c r="P547">
        <v>16</v>
      </c>
      <c r="Q547">
        <v>7.4602631511275481</v>
      </c>
      <c r="R547">
        <v>8.0924801496208101</v>
      </c>
      <c r="S547">
        <v>12.447256699251639</v>
      </c>
      <c r="T547">
        <v>-15</v>
      </c>
      <c r="U547">
        <v>-10.29321572151378</v>
      </c>
      <c r="V547">
        <v>-1.0088128769197939</v>
      </c>
      <c r="W547">
        <v>-3.6979714015664271</v>
      </c>
      <c r="X547">
        <v>0.96746689784855755</v>
      </c>
      <c r="Y547">
        <v>1.089534861290244</v>
      </c>
      <c r="Z547">
        <f>Table1[[#This Row],[xGoalsF]]/Table1[[#This Row],[Matches]]</f>
        <v>1.1074576027471355</v>
      </c>
      <c r="AA547">
        <f>Table1[[#This Row],[xGoalsA]]/Table1[[#This Row],[Matches]]</f>
        <v>1.4750724499440562</v>
      </c>
      <c r="AB547">
        <v>30</v>
      </c>
      <c r="AC547">
        <v>31.008812876919791</v>
      </c>
      <c r="AD547">
        <v>45</v>
      </c>
      <c r="AE547">
        <v>41.302028598433573</v>
      </c>
      <c r="AF547">
        <f>Table1[[#This Row],[SHGoalsF]]/Table1[[#This Row],[xSHGoalsF]]</f>
        <v>1.1474752266622708</v>
      </c>
      <c r="AG547">
        <v>20</v>
      </c>
      <c r="AH547">
        <v>17.429570186168799</v>
      </c>
      <c r="AI547">
        <f>Table1[[#This Row],[SHGoalsA]]/Table1[[#This Row],[xSHGoalsA]]</f>
        <v>1.2016955715660484</v>
      </c>
      <c r="AJ547">
        <v>-28</v>
      </c>
      <c r="AK547">
        <v>-23.300410405532599</v>
      </c>
      <c r="AL547">
        <f>Table1[[#This Row],[HTGoalsF]]/Table1[[#This Row],[xHTGoalsF]]</f>
        <v>0.73641809250608137</v>
      </c>
      <c r="AM547">
        <v>10</v>
      </c>
      <c r="AN547">
        <v>13.579242690751</v>
      </c>
      <c r="AO547">
        <f>Table1[[#This Row],[HTGoalsA]]/Table1[[#This Row],[xHTGoalsA]]</f>
        <v>0.94435954689362456</v>
      </c>
      <c r="AP547">
        <v>17</v>
      </c>
      <c r="AQ547">
        <v>18.001618192900981</v>
      </c>
      <c r="AR547">
        <v>1.117515872797382</v>
      </c>
      <c r="AS547">
        <v>326</v>
      </c>
      <c r="AT547">
        <v>291.71845155447511</v>
      </c>
      <c r="AU547">
        <v>1.0119700992034899</v>
      </c>
      <c r="AV547">
        <v>346</v>
      </c>
      <c r="AW547">
        <v>341.90733527831759</v>
      </c>
      <c r="AX547">
        <v>0.79528964379781486</v>
      </c>
      <c r="AY547">
        <v>97</v>
      </c>
      <c r="AZ547">
        <v>121.9681417411493</v>
      </c>
      <c r="BA547">
        <v>0.88644671430054855</v>
      </c>
      <c r="BB547">
        <v>131</v>
      </c>
      <c r="BC547">
        <v>147.78102043433671</v>
      </c>
      <c r="BD547">
        <v>1.1706849613139121</v>
      </c>
      <c r="BE547">
        <v>432</v>
      </c>
      <c r="BF547">
        <v>369.01473434419722</v>
      </c>
      <c r="BG547">
        <v>1.147317639249015</v>
      </c>
      <c r="BH547">
        <v>413</v>
      </c>
      <c r="BI547">
        <v>359.9700604885079</v>
      </c>
      <c r="BJ547">
        <v>1.098403106253371</v>
      </c>
      <c r="BK547">
        <v>56</v>
      </c>
      <c r="BL547">
        <v>50.983104182047313</v>
      </c>
      <c r="BM547">
        <v>1.1028260054763981</v>
      </c>
      <c r="BN547">
        <v>51</v>
      </c>
      <c r="BO547">
        <v>46.244828963721297</v>
      </c>
      <c r="BP547">
        <v>1.266298722656545</v>
      </c>
      <c r="BQ547">
        <v>4</v>
      </c>
      <c r="BR547">
        <v>3.1588123153188321</v>
      </c>
      <c r="BS547">
        <v>2.2539832751436331</v>
      </c>
      <c r="BT547">
        <v>6</v>
      </c>
      <c r="BU547">
        <v>2.6619540908606152</v>
      </c>
    </row>
    <row r="548" spans="1:73" hidden="1" x14ac:dyDescent="0.45">
      <c r="A548" s="1">
        <v>80</v>
      </c>
      <c r="B548" s="21" t="s">
        <v>147</v>
      </c>
      <c r="C548" t="s">
        <v>140</v>
      </c>
      <c r="D548">
        <v>0.79157182907747203</v>
      </c>
      <c r="E548">
        <v>31</v>
      </c>
      <c r="F548">
        <v>39.162586212963873</v>
      </c>
      <c r="G548">
        <v>36</v>
      </c>
      <c r="H548">
        <f>(Table1[[#This Row],[xWins]]*3+Table1[[#This Row],[xDraws]])/Table1[[#This Row],[Matches]]</f>
        <v>1.0878496170267749</v>
      </c>
      <c r="I548">
        <f>Table1[[#This Row],[Wins]]*3+Table1[[#This Row],[Draws]]</f>
        <v>31</v>
      </c>
      <c r="J548">
        <f>Table1[[#This Row],[xWins]]*3+Table1[[#This Row],[xDraws]]</f>
        <v>39.162586212963895</v>
      </c>
      <c r="K548">
        <v>0.6907375934731278</v>
      </c>
      <c r="L548">
        <v>1.1415130384007079</v>
      </c>
      <c r="M548">
        <v>1.110747185444185</v>
      </c>
      <c r="N548">
        <v>7</v>
      </c>
      <c r="O548">
        <v>10</v>
      </c>
      <c r="P548">
        <v>19</v>
      </c>
      <c r="Q548">
        <v>10.134094432015781</v>
      </c>
      <c r="R548">
        <v>8.7603029169165509</v>
      </c>
      <c r="S548">
        <v>17.10560265106767</v>
      </c>
      <c r="T548">
        <v>-30</v>
      </c>
      <c r="U548">
        <v>-14.422158281615641</v>
      </c>
      <c r="V548">
        <v>2.3087073354361891</v>
      </c>
      <c r="W548">
        <v>-17.886549053820541</v>
      </c>
      <c r="X548">
        <v>1.0581665947478049</v>
      </c>
      <c r="Y548">
        <v>1.3305379483487441</v>
      </c>
      <c r="Z548">
        <f>Table1[[#This Row],[xGoalsF]]/Table1[[#This Row],[Matches]]</f>
        <v>1.1025359073489946</v>
      </c>
      <c r="AA548">
        <f>Table1[[#This Row],[xGoalsA]]/Table1[[#This Row],[Matches]]</f>
        <v>1.5031514151716516</v>
      </c>
      <c r="AB548">
        <v>42</v>
      </c>
      <c r="AC548">
        <v>39.691292664563811</v>
      </c>
      <c r="AD548">
        <v>72</v>
      </c>
      <c r="AE548">
        <v>54.113450946179462</v>
      </c>
      <c r="AF548">
        <f>Table1[[#This Row],[SHGoalsF]]/Table1[[#This Row],[xSHGoalsF]]</f>
        <v>1.0290089528471893</v>
      </c>
      <c r="AG548">
        <v>23</v>
      </c>
      <c r="AH548">
        <v>22.35160339116657</v>
      </c>
      <c r="AI548">
        <f>Table1[[#This Row],[SHGoalsA]]/Table1[[#This Row],[xSHGoalsA]]</f>
        <v>1.2123119803324438</v>
      </c>
      <c r="AJ548">
        <v>-37</v>
      </c>
      <c r="AK548">
        <v>-30.520196616265189</v>
      </c>
      <c r="AL548">
        <f>Table1[[#This Row],[HTGoalsF]]/Table1[[#This Row],[xHTGoalsF]]</f>
        <v>1.0957520460963524</v>
      </c>
      <c r="AM548">
        <v>19</v>
      </c>
      <c r="AN548">
        <v>17.339689273397241</v>
      </c>
      <c r="AO548">
        <f>Table1[[#This Row],[HTGoalsA]]/Table1[[#This Row],[xHTGoalsA]]</f>
        <v>1.4834748742407668</v>
      </c>
      <c r="AP548">
        <v>35</v>
      </c>
      <c r="AQ548">
        <v>23.59325432991427</v>
      </c>
      <c r="AR548">
        <v>0.78357028000280726</v>
      </c>
      <c r="AS548">
        <v>293</v>
      </c>
      <c r="AT548">
        <v>373.92944510216779</v>
      </c>
      <c r="AU548">
        <v>0.80634135558638842</v>
      </c>
      <c r="AV548">
        <v>360</v>
      </c>
      <c r="AW548">
        <v>446.46103973942951</v>
      </c>
      <c r="AX548">
        <v>0.84758851008639347</v>
      </c>
      <c r="AY548">
        <v>132</v>
      </c>
      <c r="AZ548">
        <v>155.73594784401391</v>
      </c>
      <c r="BA548">
        <v>0.87411463643432696</v>
      </c>
      <c r="BB548">
        <v>169</v>
      </c>
      <c r="BC548">
        <v>193.33848554393489</v>
      </c>
      <c r="BD548">
        <v>0.63996403985834582</v>
      </c>
      <c r="BE548">
        <v>305</v>
      </c>
      <c r="BF548">
        <v>476.58927846556952</v>
      </c>
      <c r="BG548">
        <v>0.79856423347167405</v>
      </c>
      <c r="BH548">
        <v>370</v>
      </c>
      <c r="BI548">
        <v>463.33154490461447</v>
      </c>
      <c r="BJ548">
        <v>1.097092462723041</v>
      </c>
      <c r="BK548">
        <v>72</v>
      </c>
      <c r="BL548">
        <v>65.628014453122944</v>
      </c>
      <c r="BM548">
        <v>0.95383830829490446</v>
      </c>
      <c r="BN548">
        <v>57</v>
      </c>
      <c r="BO548">
        <v>59.758556040692113</v>
      </c>
      <c r="BP548">
        <v>0.25056390513693749</v>
      </c>
      <c r="BQ548">
        <v>1</v>
      </c>
      <c r="BR548">
        <v>3.9909978233037302</v>
      </c>
      <c r="BS548">
        <v>1.155421367317699</v>
      </c>
      <c r="BT548">
        <v>4</v>
      </c>
      <c r="BU548">
        <v>3.4619404774259701</v>
      </c>
    </row>
    <row r="549" spans="1:73" hidden="1" x14ac:dyDescent="0.45">
      <c r="A549" s="1">
        <v>251</v>
      </c>
      <c r="B549" s="21" t="s">
        <v>324</v>
      </c>
      <c r="C549" s="24" t="s">
        <v>320</v>
      </c>
      <c r="D549">
        <v>0.9437946161849996</v>
      </c>
      <c r="E549">
        <v>39</v>
      </c>
      <c r="F549">
        <v>41.322549770039529</v>
      </c>
      <c r="G549">
        <v>38</v>
      </c>
      <c r="H549">
        <f>(Table1[[#This Row],[xWins]]*3+Table1[[#This Row],[xDraws]])/Table1[[#This Row],[Matches]]</f>
        <v>1.0874355202641981</v>
      </c>
      <c r="I549">
        <f>Table1[[#This Row],[Wins]]*3+Table1[[#This Row],[Draws]]</f>
        <v>39</v>
      </c>
      <c r="J549">
        <f>Table1[[#This Row],[xWins]]*3+Table1[[#This Row],[xDraws]]</f>
        <v>41.322549770039529</v>
      </c>
      <c r="K549">
        <v>0.89393352274823079</v>
      </c>
      <c r="L549">
        <v>1.079237474228202</v>
      </c>
      <c r="M549">
        <v>1.011111779605951</v>
      </c>
      <c r="N549">
        <v>9</v>
      </c>
      <c r="O549">
        <v>12</v>
      </c>
      <c r="P549">
        <v>17</v>
      </c>
      <c r="Q549">
        <v>10.067862733608189</v>
      </c>
      <c r="R549">
        <v>11.11896156921496</v>
      </c>
      <c r="S549">
        <v>16.813175697176849</v>
      </c>
      <c r="T549">
        <v>-24</v>
      </c>
      <c r="U549">
        <v>-14.471755430056151</v>
      </c>
      <c r="V549">
        <v>-12.079253851916761</v>
      </c>
      <c r="W549">
        <v>2.55100928197291</v>
      </c>
      <c r="X549">
        <v>0.71294039826786193</v>
      </c>
      <c r="Y549">
        <v>0.95489011930356282</v>
      </c>
      <c r="Z549">
        <f>Table1[[#This Row],[xGoalsF]]/Table1[[#This Row],[Matches]]</f>
        <v>1.1073487855767568</v>
      </c>
      <c r="AA549">
        <f>Table1[[#This Row],[xGoalsA]]/Table1[[#This Row],[Matches]]</f>
        <v>1.4881844547887608</v>
      </c>
      <c r="AB549">
        <v>30</v>
      </c>
      <c r="AC549">
        <v>42.079253851916761</v>
      </c>
      <c r="AD549">
        <v>54</v>
      </c>
      <c r="AE549">
        <v>56.55100928197291</v>
      </c>
      <c r="AF549">
        <f>Table1[[#This Row],[SHGoalsF]]/Table1[[#This Row],[xSHGoalsF]]</f>
        <v>0.55145512885389392</v>
      </c>
      <c r="AG549">
        <v>13</v>
      </c>
      <c r="AH549">
        <v>23.573994183385871</v>
      </c>
      <c r="AI549">
        <f>Table1[[#This Row],[SHGoalsA]]/Table1[[#This Row],[xSHGoalsA]]</f>
        <v>0.90995524983709908</v>
      </c>
      <c r="AJ549">
        <v>-29</v>
      </c>
      <c r="AK549">
        <v>-31.86969909255604</v>
      </c>
      <c r="AL549">
        <f>Table1[[#This Row],[HTGoalsF]]/Table1[[#This Row],[xHTGoalsF]]</f>
        <v>0.918657738637915</v>
      </c>
      <c r="AM549">
        <v>17</v>
      </c>
      <c r="AN549">
        <v>18.50525966853089</v>
      </c>
      <c r="AO549">
        <f>Table1[[#This Row],[HTGoalsA]]/Table1[[#This Row],[xHTGoalsA]]</f>
        <v>1.012912191781447</v>
      </c>
      <c r="AP549">
        <v>25</v>
      </c>
      <c r="AQ549">
        <v>24.68131018941687</v>
      </c>
      <c r="AR549">
        <v>1.034323648549345</v>
      </c>
      <c r="AS549">
        <v>410</v>
      </c>
      <c r="AT549">
        <v>396.39430131471079</v>
      </c>
      <c r="AU549">
        <v>0.8490246182932657</v>
      </c>
      <c r="AV549">
        <v>396</v>
      </c>
      <c r="AW549">
        <v>466.41757078381409</v>
      </c>
      <c r="AX549">
        <v>0.7559256204623459</v>
      </c>
      <c r="AY549">
        <v>125</v>
      </c>
      <c r="AZ549">
        <v>165.36018441013599</v>
      </c>
      <c r="BA549">
        <v>0.68624739322954664</v>
      </c>
      <c r="BB549">
        <v>138</v>
      </c>
      <c r="BC549">
        <v>201.0936600437324</v>
      </c>
      <c r="BD549">
        <v>1.118854589252269</v>
      </c>
      <c r="BE549">
        <v>563</v>
      </c>
      <c r="BF549">
        <v>503.19318114094989</v>
      </c>
      <c r="BG549">
        <v>1.2699176667753651</v>
      </c>
      <c r="BH549">
        <v>624</v>
      </c>
      <c r="BI549">
        <v>491.3704378839696</v>
      </c>
      <c r="BJ549">
        <v>1.3685589951899051</v>
      </c>
      <c r="BK549">
        <v>95</v>
      </c>
      <c r="BL549">
        <v>69.416079492296618</v>
      </c>
      <c r="BM549">
        <v>1.161673557858014</v>
      </c>
      <c r="BN549">
        <v>73</v>
      </c>
      <c r="BO549">
        <v>62.8403732754348</v>
      </c>
      <c r="BP549">
        <v>2.5561129861551271</v>
      </c>
      <c r="BQ549">
        <v>11</v>
      </c>
      <c r="BR549">
        <v>4.3034091448931058</v>
      </c>
      <c r="BS549">
        <v>1.1046613173177999</v>
      </c>
      <c r="BT549">
        <v>4</v>
      </c>
      <c r="BU549">
        <v>3.6210193452888331</v>
      </c>
    </row>
    <row r="550" spans="1:73" hidden="1" x14ac:dyDescent="0.45">
      <c r="A550" s="1">
        <v>215</v>
      </c>
      <c r="B550" s="21" t="s">
        <v>286</v>
      </c>
      <c r="C550" s="28" t="s">
        <v>258</v>
      </c>
      <c r="D550">
        <v>1.000906782034813</v>
      </c>
      <c r="E550">
        <v>277</v>
      </c>
      <c r="F550">
        <v>276.74904893427492</v>
      </c>
      <c r="G550">
        <v>263</v>
      </c>
      <c r="H550">
        <f>(Table1[[#This Row],[xWins]]*3+Table1[[#This Row],[xDraws]])/Table1[[#This Row],[Matches]]</f>
        <v>1.0522777526018057</v>
      </c>
      <c r="I550">
        <f>Table1[[#This Row],[Wins]]*3+Table1[[#This Row],[Draws]]</f>
        <v>277</v>
      </c>
      <c r="J550">
        <f>Table1[[#This Row],[xWins]]*3+Table1[[#This Row],[xDraws]]</f>
        <v>276.74904893427487</v>
      </c>
      <c r="K550">
        <v>0.99713298749641999</v>
      </c>
      <c r="L550">
        <v>1.012235454427405</v>
      </c>
      <c r="M550">
        <v>0.99480346455949664</v>
      </c>
      <c r="N550">
        <v>69</v>
      </c>
      <c r="O550">
        <v>70</v>
      </c>
      <c r="P550">
        <v>124</v>
      </c>
      <c r="Q550">
        <v>69.198392656975187</v>
      </c>
      <c r="R550">
        <v>69.153870963349306</v>
      </c>
      <c r="S550">
        <v>124.64773637967549</v>
      </c>
      <c r="T550">
        <v>-136</v>
      </c>
      <c r="U550">
        <v>-129.28155570492609</v>
      </c>
      <c r="V550">
        <v>-46.029660623370212</v>
      </c>
      <c r="W550">
        <v>39.311216328296268</v>
      </c>
      <c r="X550">
        <v>0.83907382009595222</v>
      </c>
      <c r="Y550">
        <v>0.90534516097147388</v>
      </c>
      <c r="Z550">
        <f>Table1[[#This Row],[xGoalsF]]/Table1[[#This Row],[Matches]]</f>
        <v>1.087565249518518</v>
      </c>
      <c r="AA550">
        <f>Table1[[#This Row],[xGoalsA]]/Table1[[#This Row],[Matches]]</f>
        <v>1.5791301001075906</v>
      </c>
      <c r="AB550">
        <v>240</v>
      </c>
      <c r="AC550">
        <v>286.02966062337021</v>
      </c>
      <c r="AD550">
        <v>376</v>
      </c>
      <c r="AE550">
        <v>415.31121632829633</v>
      </c>
      <c r="AF550">
        <f>Table1[[#This Row],[SHGoalsF]]/Table1[[#This Row],[xSHGoalsF]]</f>
        <v>0.8853927594564811</v>
      </c>
      <c r="AG550">
        <v>142</v>
      </c>
      <c r="AH550">
        <v>160.38080104378761</v>
      </c>
      <c r="AI550">
        <f>Table1[[#This Row],[SHGoalsA]]/Table1[[#This Row],[xSHGoalsA]]</f>
        <v>0.880210793291474</v>
      </c>
      <c r="AJ550">
        <v>-205</v>
      </c>
      <c r="AK550">
        <v>-232.89875739130599</v>
      </c>
      <c r="AL550">
        <f>Table1[[#This Row],[HTGoalsF]]/Table1[[#This Row],[xHTGoalsF]]</f>
        <v>0.77995136866267722</v>
      </c>
      <c r="AM550">
        <v>98</v>
      </c>
      <c r="AN550">
        <v>125.64885957958261</v>
      </c>
      <c r="AO550">
        <f>Table1[[#This Row],[HTGoalsA]]/Table1[[#This Row],[xHTGoalsA]]</f>
        <v>0.9374359678966202</v>
      </c>
      <c r="AP550">
        <v>171</v>
      </c>
      <c r="AQ550">
        <v>182.4124589369903</v>
      </c>
      <c r="AR550">
        <v>1.00528300250186</v>
      </c>
      <c r="AS550">
        <v>2722</v>
      </c>
      <c r="AT550">
        <v>2707.6952392766261</v>
      </c>
      <c r="AU550">
        <v>1.1244243040991291</v>
      </c>
      <c r="AV550">
        <v>3753</v>
      </c>
      <c r="AW550">
        <v>3337.7080042812172</v>
      </c>
      <c r="AX550">
        <v>0.80961864646296156</v>
      </c>
      <c r="AY550">
        <v>908</v>
      </c>
      <c r="AZ550">
        <v>1121.515671565674</v>
      </c>
      <c r="BA550">
        <v>0.87710768500340519</v>
      </c>
      <c r="BB550">
        <v>1264</v>
      </c>
      <c r="BC550">
        <v>1441.100131274181</v>
      </c>
      <c r="BD550">
        <v>1.182218475036777</v>
      </c>
      <c r="BE550">
        <v>4101</v>
      </c>
      <c r="BF550">
        <v>3468.901972516057</v>
      </c>
      <c r="BG550">
        <v>1.1053126392857799</v>
      </c>
      <c r="BH550">
        <v>3708</v>
      </c>
      <c r="BI550">
        <v>3354.706956391994</v>
      </c>
      <c r="BJ550">
        <v>1.343876387670913</v>
      </c>
      <c r="BK550">
        <v>646</v>
      </c>
      <c r="BL550">
        <v>480.69897345215628</v>
      </c>
      <c r="BM550">
        <v>1.2314044455603439</v>
      </c>
      <c r="BN550">
        <v>532</v>
      </c>
      <c r="BO550">
        <v>432.02702566005138</v>
      </c>
      <c r="BP550">
        <v>1.0259468946176979</v>
      </c>
      <c r="BQ550">
        <v>30</v>
      </c>
      <c r="BR550">
        <v>29.24127959973892</v>
      </c>
      <c r="BS550">
        <v>1.2937877871332519</v>
      </c>
      <c r="BT550">
        <v>32</v>
      </c>
      <c r="BU550">
        <v>24.733577112290529</v>
      </c>
    </row>
    <row r="551" spans="1:73" hidden="1" x14ac:dyDescent="0.45">
      <c r="A551" s="1">
        <v>204</v>
      </c>
      <c r="B551" s="21" t="s">
        <v>275</v>
      </c>
      <c r="C551" s="28" t="s">
        <v>258</v>
      </c>
      <c r="D551">
        <v>0.9326597697243495</v>
      </c>
      <c r="E551">
        <v>158</v>
      </c>
      <c r="F551">
        <v>169.4079718338204</v>
      </c>
      <c r="G551">
        <v>150</v>
      </c>
      <c r="H551">
        <f>(Table1[[#This Row],[xWins]]*3+Table1[[#This Row],[xDraws]])/Table1[[#This Row],[Matches]]</f>
        <v>1.1293864788921357</v>
      </c>
      <c r="I551">
        <f>Table1[[#This Row],[Wins]]*3+Table1[[#This Row],[Draws]]</f>
        <v>158</v>
      </c>
      <c r="J551">
        <f>Table1[[#This Row],[xWins]]*3+Table1[[#This Row],[xDraws]]</f>
        <v>169.40797183382037</v>
      </c>
      <c r="K551">
        <v>0.87247865150767978</v>
      </c>
      <c r="L551">
        <v>1.1356084515147269</v>
      </c>
      <c r="M551">
        <v>1.0044286924777941</v>
      </c>
      <c r="N551">
        <v>38</v>
      </c>
      <c r="O551">
        <v>44</v>
      </c>
      <c r="P551">
        <v>68</v>
      </c>
      <c r="Q551">
        <v>43.554074285180967</v>
      </c>
      <c r="R551">
        <v>38.745748978277483</v>
      </c>
      <c r="S551">
        <v>67.700176736541536</v>
      </c>
      <c r="T551">
        <v>-64</v>
      </c>
      <c r="U551">
        <v>-55.395262439799517</v>
      </c>
      <c r="V551">
        <v>-8.6395261824850422</v>
      </c>
      <c r="W551">
        <v>3.4788622284565918E-2</v>
      </c>
      <c r="X551">
        <v>0.94966470500915035</v>
      </c>
      <c r="Y551">
        <v>0.99984676964047814</v>
      </c>
      <c r="Z551">
        <f>Table1[[#This Row],[xGoalsF]]/Table1[[#This Row],[Matches]]</f>
        <v>1.1442635078832335</v>
      </c>
      <c r="AA551">
        <f>Table1[[#This Row],[xGoalsA]]/Table1[[#This Row],[Matches]]</f>
        <v>1.5135652574818972</v>
      </c>
      <c r="AB551">
        <v>163</v>
      </c>
      <c r="AC551">
        <v>171.63952618248501</v>
      </c>
      <c r="AD551">
        <v>227</v>
      </c>
      <c r="AE551">
        <v>227.03478862228459</v>
      </c>
      <c r="AF551">
        <f>Table1[[#This Row],[SHGoalsF]]/Table1[[#This Row],[xSHGoalsF]]</f>
        <v>0.91422077044112526</v>
      </c>
      <c r="AG551">
        <v>88</v>
      </c>
      <c r="AH551">
        <v>96.25683734743707</v>
      </c>
      <c r="AI551">
        <f>Table1[[#This Row],[SHGoalsA]]/Table1[[#This Row],[xSHGoalsA]]</f>
        <v>0.990151788267435</v>
      </c>
      <c r="AJ551">
        <v>-126</v>
      </c>
      <c r="AK551">
        <v>-127.2532166209329</v>
      </c>
      <c r="AL551">
        <f>Table1[[#This Row],[HTGoalsF]]/Table1[[#This Row],[xHTGoalsF]]</f>
        <v>0.99492338571412109</v>
      </c>
      <c r="AM551">
        <v>75</v>
      </c>
      <c r="AN551">
        <v>75.382688835047972</v>
      </c>
      <c r="AO551">
        <f>Table1[[#This Row],[HTGoalsA]]/Table1[[#This Row],[xHTGoalsA]]</f>
        <v>1.0122109521248255</v>
      </c>
      <c r="AP551">
        <v>101</v>
      </c>
      <c r="AQ551">
        <v>99.781572001351677</v>
      </c>
      <c r="AR551">
        <v>1.0509294504243061</v>
      </c>
      <c r="AS551">
        <v>1665</v>
      </c>
      <c r="AT551">
        <v>1584.311867297816</v>
      </c>
      <c r="AU551">
        <v>1.1305599146993841</v>
      </c>
      <c r="AV551">
        <v>2104</v>
      </c>
      <c r="AW551">
        <v>1861.0247653787139</v>
      </c>
      <c r="AX551">
        <v>0.94025893904747504</v>
      </c>
      <c r="AY551">
        <v>623</v>
      </c>
      <c r="AZ551">
        <v>662.58343752746157</v>
      </c>
      <c r="BA551">
        <v>0.98668033159725843</v>
      </c>
      <c r="BB551">
        <v>792</v>
      </c>
      <c r="BC551">
        <v>802.6915857518859</v>
      </c>
      <c r="BD551">
        <v>0.9811001530661333</v>
      </c>
      <c r="BE551">
        <v>1940</v>
      </c>
      <c r="BF551">
        <v>1977.3720286732339</v>
      </c>
      <c r="BG551">
        <v>1.2448509898098721</v>
      </c>
      <c r="BH551">
        <v>2398</v>
      </c>
      <c r="BI551">
        <v>1926.334974731594</v>
      </c>
      <c r="BJ551">
        <v>1.202811599576076</v>
      </c>
      <c r="BK551">
        <v>326</v>
      </c>
      <c r="BL551">
        <v>271.03163963075917</v>
      </c>
      <c r="BM551">
        <v>1.4572022749792299</v>
      </c>
      <c r="BN551">
        <v>364</v>
      </c>
      <c r="BO551">
        <v>249.79373574282141</v>
      </c>
      <c r="BP551">
        <v>0.9175393501276492</v>
      </c>
      <c r="BQ551">
        <v>15</v>
      </c>
      <c r="BR551">
        <v>16.34807269891278</v>
      </c>
      <c r="BS551">
        <v>1.374248732359761</v>
      </c>
      <c r="BT551">
        <v>20</v>
      </c>
      <c r="BU551">
        <v>14.553406184088271</v>
      </c>
    </row>
    <row r="552" spans="1:73" hidden="1" x14ac:dyDescent="0.45">
      <c r="A552" s="1">
        <v>184</v>
      </c>
      <c r="B552" s="21" t="s">
        <v>254</v>
      </c>
      <c r="C552" s="24" t="s">
        <v>234</v>
      </c>
      <c r="D552">
        <v>1.0531465370376221</v>
      </c>
      <c r="E552">
        <v>152</v>
      </c>
      <c r="F552">
        <v>144.3293925910427</v>
      </c>
      <c r="G552">
        <v>133</v>
      </c>
      <c r="H552">
        <f>(Table1[[#This Row],[xWins]]*3+Table1[[#This Row],[xDraws]])/Table1[[#This Row],[Matches]]</f>
        <v>1.0851834029401706</v>
      </c>
      <c r="I552">
        <f>Table1[[#This Row],[Wins]]*3+Table1[[#This Row],[Draws]]</f>
        <v>152</v>
      </c>
      <c r="J552">
        <f>Table1[[#This Row],[xWins]]*3+Table1[[#This Row],[xDraws]]</f>
        <v>144.32939259104268</v>
      </c>
      <c r="K552">
        <v>0.9919965667359929</v>
      </c>
      <c r="L552">
        <v>1.2409030507586629</v>
      </c>
      <c r="M552">
        <v>0.86528487855076597</v>
      </c>
      <c r="N552">
        <v>36</v>
      </c>
      <c r="O552">
        <v>44</v>
      </c>
      <c r="P552">
        <v>53</v>
      </c>
      <c r="Q552">
        <v>36.290448180130582</v>
      </c>
      <c r="R552">
        <v>35.45804805065093</v>
      </c>
      <c r="S552">
        <v>61.251503769218488</v>
      </c>
      <c r="T552">
        <v>-58</v>
      </c>
      <c r="U552">
        <v>-59.283866302280053</v>
      </c>
      <c r="V552">
        <v>-23.59052417473097</v>
      </c>
      <c r="W552">
        <v>24.874390477011019</v>
      </c>
      <c r="X552">
        <v>0.83907197066427119</v>
      </c>
      <c r="Y552">
        <v>0.8791768591548611</v>
      </c>
      <c r="Z552">
        <f>Table1[[#This Row],[xGoalsF]]/Table1[[#This Row],[Matches]]</f>
        <v>1.1021843922912105</v>
      </c>
      <c r="AA552">
        <f>Table1[[#This Row],[xGoalsA]]/Table1[[#This Row],[Matches]]</f>
        <v>1.5479277479474511</v>
      </c>
      <c r="AB552">
        <v>123</v>
      </c>
      <c r="AC552">
        <v>146.590524174731</v>
      </c>
      <c r="AD552">
        <v>181</v>
      </c>
      <c r="AE552">
        <v>205.87439047701099</v>
      </c>
      <c r="AF552">
        <f>Table1[[#This Row],[SHGoalsF]]/Table1[[#This Row],[xSHGoalsF]]</f>
        <v>0.80356026592256113</v>
      </c>
      <c r="AG552">
        <v>66</v>
      </c>
      <c r="AH552">
        <v>82.134474287657724</v>
      </c>
      <c r="AI552">
        <f>Table1[[#This Row],[SHGoalsA]]/Table1[[#This Row],[xSHGoalsA]]</f>
        <v>0.86013108543530381</v>
      </c>
      <c r="AJ552">
        <v>-99</v>
      </c>
      <c r="AK552">
        <v>-115.0987351537203</v>
      </c>
      <c r="AL552">
        <f>Table1[[#This Row],[HTGoalsF]]/Table1[[#This Row],[xHTGoalsF]]</f>
        <v>0.88432350570448826</v>
      </c>
      <c r="AM552">
        <v>57</v>
      </c>
      <c r="AN552">
        <v>64.456049887073249</v>
      </c>
      <c r="AO552">
        <f>Table1[[#This Row],[HTGoalsA]]/Table1[[#This Row],[xHTGoalsA]]</f>
        <v>0.90332589401820451</v>
      </c>
      <c r="AP552">
        <v>82</v>
      </c>
      <c r="AQ552">
        <v>90.775655323290749</v>
      </c>
      <c r="AR552">
        <v>0.87596754756401041</v>
      </c>
      <c r="AS552">
        <v>1207</v>
      </c>
      <c r="AT552">
        <v>1377.9049273646749</v>
      </c>
      <c r="AU552">
        <v>1.020973291020387</v>
      </c>
      <c r="AV552">
        <v>1698</v>
      </c>
      <c r="AW552">
        <v>1663.118922829975</v>
      </c>
      <c r="AX552">
        <v>0.75376518437345563</v>
      </c>
      <c r="AY552">
        <v>435</v>
      </c>
      <c r="AZ552">
        <v>577.10280206372295</v>
      </c>
      <c r="BA552">
        <v>0.84109480340135168</v>
      </c>
      <c r="BB552">
        <v>607</v>
      </c>
      <c r="BC552">
        <v>721.67845710770985</v>
      </c>
      <c r="BD552">
        <v>1.169636898134641</v>
      </c>
      <c r="BE552">
        <v>2056</v>
      </c>
      <c r="BF552">
        <v>1757.8104822778309</v>
      </c>
      <c r="BG552">
        <v>1.2317490523914061</v>
      </c>
      <c r="BH552">
        <v>2098</v>
      </c>
      <c r="BI552">
        <v>1703.2690189018549</v>
      </c>
      <c r="BJ552">
        <v>1.352556026596889</v>
      </c>
      <c r="BK552">
        <v>327</v>
      </c>
      <c r="BL552">
        <v>241.76447671654051</v>
      </c>
      <c r="BM552">
        <v>1.276119800262008</v>
      </c>
      <c r="BN552">
        <v>280</v>
      </c>
      <c r="BO552">
        <v>219.41513637082619</v>
      </c>
      <c r="BP552">
        <v>1.571107445432196</v>
      </c>
      <c r="BQ552">
        <v>23</v>
      </c>
      <c r="BR552">
        <v>14.63935523115858</v>
      </c>
      <c r="BS552">
        <v>1.019481259781247</v>
      </c>
      <c r="BT552">
        <v>13</v>
      </c>
      <c r="BU552">
        <v>12.751583097063939</v>
      </c>
    </row>
    <row r="553" spans="1:73" hidden="1" x14ac:dyDescent="0.45">
      <c r="A553" s="1">
        <v>293</v>
      </c>
      <c r="B553" s="21" t="s">
        <v>359</v>
      </c>
      <c r="C553" s="24" t="s">
        <v>357</v>
      </c>
      <c r="D553">
        <v>0.72501903668140166</v>
      </c>
      <c r="E553">
        <v>33</v>
      </c>
      <c r="F553">
        <v>45.516046242108999</v>
      </c>
      <c r="G553">
        <v>42</v>
      </c>
      <c r="H553">
        <f>(Table1[[#This Row],[xWins]]*3+Table1[[#This Row],[xDraws]])/Table1[[#This Row],[Matches]]</f>
        <v>1.0837153867168812</v>
      </c>
      <c r="I553">
        <f>Table1[[#This Row],[Wins]]*3+Table1[[#This Row],[Draws]]</f>
        <v>33</v>
      </c>
      <c r="J553">
        <f>Table1[[#This Row],[xWins]]*3+Table1[[#This Row],[xDraws]]</f>
        <v>45.516046242109006</v>
      </c>
      <c r="K553">
        <v>0.45044900555637729</v>
      </c>
      <c r="L553">
        <v>1.4734847130064099</v>
      </c>
      <c r="M553">
        <v>1.016911507678754</v>
      </c>
      <c r="N553">
        <v>5</v>
      </c>
      <c r="O553">
        <v>18</v>
      </c>
      <c r="P553">
        <v>19</v>
      </c>
      <c r="Q553">
        <v>11.100035605193961</v>
      </c>
      <c r="R553">
        <v>12.21593942652712</v>
      </c>
      <c r="S553">
        <v>18.684024968278919</v>
      </c>
      <c r="T553">
        <v>-17</v>
      </c>
      <c r="U553">
        <v>-16.20269617447325</v>
      </c>
      <c r="V553">
        <v>-7.4443222757022909</v>
      </c>
      <c r="W553">
        <v>6.647018450175544</v>
      </c>
      <c r="X553">
        <v>0.8397151274700192</v>
      </c>
      <c r="Y553">
        <v>0.8938972896936499</v>
      </c>
      <c r="Z553">
        <f>Table1[[#This Row],[xGoalsF]]/Table1[[#This Row],[Matches]]</f>
        <v>1.1058171970405308</v>
      </c>
      <c r="AA553">
        <f>Table1[[#This Row],[xGoalsA]]/Table1[[#This Row],[Matches]]</f>
        <v>1.4915956773851318</v>
      </c>
      <c r="AB553">
        <v>39</v>
      </c>
      <c r="AC553">
        <v>46.444322275702291</v>
      </c>
      <c r="AD553">
        <v>56</v>
      </c>
      <c r="AE553">
        <v>62.647018450175537</v>
      </c>
      <c r="AF553">
        <f>Table1[[#This Row],[SHGoalsF]]/Table1[[#This Row],[xSHGoalsF]]</f>
        <v>0.80661697617532124</v>
      </c>
      <c r="AG553">
        <v>21</v>
      </c>
      <c r="AH553">
        <v>26.03466158073466</v>
      </c>
      <c r="AI553">
        <f>Table1[[#This Row],[SHGoalsA]]/Table1[[#This Row],[xSHGoalsA]]</f>
        <v>1.0199541179938547</v>
      </c>
      <c r="AJ553">
        <v>-36</v>
      </c>
      <c r="AK553">
        <v>-35.295705331145989</v>
      </c>
      <c r="AL553">
        <f>Table1[[#This Row],[HTGoalsF]]/Table1[[#This Row],[xHTGoalsF]]</f>
        <v>0.88193528883300953</v>
      </c>
      <c r="AM553">
        <v>18</v>
      </c>
      <c r="AN553">
        <v>20.409660694967631</v>
      </c>
      <c r="AO553">
        <f>Table1[[#This Row],[HTGoalsA]]/Table1[[#This Row],[xHTGoalsA]]</f>
        <v>0.73122631856695341</v>
      </c>
      <c r="AP553">
        <v>20</v>
      </c>
      <c r="AQ553">
        <v>27.351313119029559</v>
      </c>
      <c r="AR553">
        <v>0.90978295096192641</v>
      </c>
      <c r="AS553">
        <v>397</v>
      </c>
      <c r="AT553">
        <v>436.36781671963217</v>
      </c>
      <c r="AU553">
        <v>1.032365168855941</v>
      </c>
      <c r="AV553">
        <v>530</v>
      </c>
      <c r="AW553">
        <v>513.38423262317338</v>
      </c>
      <c r="AX553">
        <v>0.67159712277176797</v>
      </c>
      <c r="AY553">
        <v>123</v>
      </c>
      <c r="AZ553">
        <v>183.14551362632869</v>
      </c>
      <c r="BA553">
        <v>0.82244516917307897</v>
      </c>
      <c r="BB553">
        <v>183</v>
      </c>
      <c r="BC553">
        <v>222.5072343533806</v>
      </c>
      <c r="BD553">
        <v>1.241191361184107</v>
      </c>
      <c r="BE553">
        <v>691</v>
      </c>
      <c r="BF553">
        <v>556.72317872143412</v>
      </c>
      <c r="BG553">
        <v>1.3541077974030331</v>
      </c>
      <c r="BH553">
        <v>732</v>
      </c>
      <c r="BI553">
        <v>540.57734650362499</v>
      </c>
      <c r="BJ553">
        <v>1.541626038927389</v>
      </c>
      <c r="BK553">
        <v>118</v>
      </c>
      <c r="BL553">
        <v>76.542557676374201</v>
      </c>
      <c r="BM553">
        <v>1.6605753267787291</v>
      </c>
      <c r="BN553">
        <v>115</v>
      </c>
      <c r="BO553">
        <v>69.253106526087578</v>
      </c>
      <c r="BP553">
        <v>2.295712480763644</v>
      </c>
      <c r="BQ553">
        <v>11</v>
      </c>
      <c r="BR553">
        <v>4.7915407927481271</v>
      </c>
      <c r="BS553">
        <v>1.7371335201501921</v>
      </c>
      <c r="BT553">
        <v>7</v>
      </c>
      <c r="BU553">
        <v>4.0296269220542023</v>
      </c>
    </row>
    <row r="554" spans="1:73" hidden="1" x14ac:dyDescent="0.45">
      <c r="A554" s="1">
        <v>419</v>
      </c>
      <c r="B554" s="21" t="s">
        <v>442</v>
      </c>
      <c r="C554" s="24" t="s">
        <v>439</v>
      </c>
      <c r="D554">
        <v>0.85323705758134427</v>
      </c>
      <c r="E554">
        <v>60</v>
      </c>
      <c r="F554">
        <v>70.320433772626942</v>
      </c>
      <c r="G554">
        <v>65</v>
      </c>
      <c r="H554">
        <f>(Table1[[#This Row],[xWins]]*3+Table1[[#This Row],[xDraws]])/Table1[[#This Row],[Matches]]</f>
        <v>1.0818528272711838</v>
      </c>
      <c r="I554">
        <f>Table1[[#This Row],[Wins]]*3+Table1[[#This Row],[Draws]]</f>
        <v>60</v>
      </c>
      <c r="J554">
        <f>Table1[[#This Row],[xWins]]*3+Table1[[#This Row],[xDraws]]</f>
        <v>70.320433772626942</v>
      </c>
      <c r="K554">
        <v>0.73717241107039211</v>
      </c>
      <c r="L554">
        <v>1.205816990817113</v>
      </c>
      <c r="M554">
        <v>1.0350767477091509</v>
      </c>
      <c r="N554">
        <v>13</v>
      </c>
      <c r="O554">
        <v>21</v>
      </c>
      <c r="P554">
        <v>31</v>
      </c>
      <c r="Q554">
        <v>17.634951884761509</v>
      </c>
      <c r="R554">
        <v>17.41557811834241</v>
      </c>
      <c r="S554">
        <v>29.949469996896092</v>
      </c>
      <c r="T554">
        <v>-34</v>
      </c>
      <c r="U554">
        <v>-29.17988691170828</v>
      </c>
      <c r="V554">
        <v>-16.650959861354689</v>
      </c>
      <c r="W554">
        <v>11.830846773062969</v>
      </c>
      <c r="X554">
        <v>0.76761009352038745</v>
      </c>
      <c r="Y554">
        <v>0.88266639474237174</v>
      </c>
      <c r="Z554">
        <f>Table1[[#This Row],[xGoalsF]]/Table1[[#This Row],[Matches]]</f>
        <v>1.1023224594054568</v>
      </c>
      <c r="AA554">
        <f>Table1[[#This Row],[xGoalsA]]/Table1[[#This Row],[Matches]]</f>
        <v>1.5512437965086616</v>
      </c>
      <c r="AB554">
        <v>55</v>
      </c>
      <c r="AC554">
        <v>71.650959861354693</v>
      </c>
      <c r="AD554">
        <v>89</v>
      </c>
      <c r="AE554">
        <v>100.830846773063</v>
      </c>
      <c r="AF554">
        <f>Table1[[#This Row],[SHGoalsF]]/Table1[[#This Row],[xSHGoalsF]]</f>
        <v>0.82311803507551895</v>
      </c>
      <c r="AG554">
        <v>33</v>
      </c>
      <c r="AH554">
        <v>40.091455409517707</v>
      </c>
      <c r="AI554">
        <f>Table1[[#This Row],[SHGoalsA]]/Table1[[#This Row],[xSHGoalsA]]</f>
        <v>0.8144254719629952</v>
      </c>
      <c r="AJ554">
        <v>-46</v>
      </c>
      <c r="AK554">
        <v>-56.481534018241128</v>
      </c>
      <c r="AL554">
        <f>Table1[[#This Row],[HTGoalsF]]/Table1[[#This Row],[xHTGoalsF]]</f>
        <v>0.69709586326281625</v>
      </c>
      <c r="AM554">
        <v>22</v>
      </c>
      <c r="AN554">
        <v>31.55950445183699</v>
      </c>
      <c r="AO554">
        <f>Table1[[#This Row],[HTGoalsA]]/Table1[[#This Row],[xHTGoalsA]]</f>
        <v>0.96957534015732549</v>
      </c>
      <c r="AP554">
        <v>43</v>
      </c>
      <c r="AQ554">
        <v>44.349312754821838</v>
      </c>
      <c r="AR554">
        <v>0.6555461433750075</v>
      </c>
      <c r="AS554">
        <v>440</v>
      </c>
      <c r="AT554">
        <v>671.19607741830077</v>
      </c>
      <c r="AU554">
        <v>0.66526898539902612</v>
      </c>
      <c r="AV554">
        <v>540</v>
      </c>
      <c r="AW554">
        <v>811.70175049737179</v>
      </c>
      <c r="AX554">
        <v>0.75661587917259054</v>
      </c>
      <c r="AY554">
        <v>213</v>
      </c>
      <c r="AZ554">
        <v>281.5166927674444</v>
      </c>
      <c r="BA554">
        <v>0.70757779507243657</v>
      </c>
      <c r="BB554">
        <v>250</v>
      </c>
      <c r="BC554">
        <v>353.31804042042728</v>
      </c>
      <c r="BD554">
        <v>1.3372310770825919</v>
      </c>
      <c r="BE554">
        <v>1145</v>
      </c>
      <c r="BF554">
        <v>856.24692667031138</v>
      </c>
      <c r="BG554">
        <v>1.432152394618244</v>
      </c>
      <c r="BH554">
        <v>1187</v>
      </c>
      <c r="BI554">
        <v>828.82241056225575</v>
      </c>
      <c r="BJ554">
        <v>1.858941878185806</v>
      </c>
      <c r="BK554">
        <v>220</v>
      </c>
      <c r="BL554">
        <v>118.34689539336441</v>
      </c>
      <c r="BM554">
        <v>1.5265130282717789</v>
      </c>
      <c r="BN554">
        <v>164</v>
      </c>
      <c r="BO554">
        <v>107.4343926076218</v>
      </c>
      <c r="BP554">
        <v>0.69413195535773287</v>
      </c>
      <c r="BQ554">
        <v>5</v>
      </c>
      <c r="BR554">
        <v>7.2032413454055204</v>
      </c>
      <c r="BS554">
        <v>1.8060198837691459</v>
      </c>
      <c r="BT554">
        <v>11</v>
      </c>
      <c r="BU554">
        <v>6.0907413583083621</v>
      </c>
    </row>
    <row r="555" spans="1:73" hidden="1" x14ac:dyDescent="0.45">
      <c r="A555" s="1">
        <v>43</v>
      </c>
      <c r="B555" s="21" t="s">
        <v>108</v>
      </c>
      <c r="C555" s="24" t="s">
        <v>98</v>
      </c>
      <c r="D555">
        <v>1.0421477497681939</v>
      </c>
      <c r="E555">
        <v>71</v>
      </c>
      <c r="F555">
        <v>68.12853553231065</v>
      </c>
      <c r="G555">
        <v>63</v>
      </c>
      <c r="H555">
        <f>(Table1[[#This Row],[xWins]]*3+Table1[[#This Row],[xDraws]])/Table1[[#This Row],[Matches]]</f>
        <v>1.0814053259096927</v>
      </c>
      <c r="I555">
        <f>Table1[[#This Row],[Wins]]*3+Table1[[#This Row],[Draws]]</f>
        <v>71</v>
      </c>
      <c r="J555">
        <f>Table1[[#This Row],[xWins]]*3+Table1[[#This Row],[xDraws]]</f>
        <v>68.128535532310636</v>
      </c>
      <c r="K555">
        <v>1.075156810538977</v>
      </c>
      <c r="L555">
        <v>0.92635399049847833</v>
      </c>
      <c r="M555">
        <v>0.99287952856324135</v>
      </c>
      <c r="N555">
        <v>19</v>
      </c>
      <c r="O555">
        <v>14</v>
      </c>
      <c r="P555">
        <v>30</v>
      </c>
      <c r="Q555">
        <v>17.671840808481949</v>
      </c>
      <c r="R555">
        <v>15.113013106864789</v>
      </c>
      <c r="S555">
        <v>30.215146084653259</v>
      </c>
      <c r="T555">
        <v>-28</v>
      </c>
      <c r="U555">
        <v>-28.31370366612293</v>
      </c>
      <c r="V555">
        <v>4.4684554956989047</v>
      </c>
      <c r="W555">
        <v>-4.1547518295759724</v>
      </c>
      <c r="X555">
        <v>1.0642651551544711</v>
      </c>
      <c r="Y555">
        <v>1.042462479346359</v>
      </c>
      <c r="Z555">
        <f>Table1[[#This Row],[xGoalsF]]/Table1[[#This Row],[Matches]]</f>
        <v>1.1036753095920808</v>
      </c>
      <c r="AA555">
        <f>Table1[[#This Row],[xGoalsA]]/Table1[[#This Row],[Matches]]</f>
        <v>1.5530991773083178</v>
      </c>
      <c r="AB555">
        <v>74</v>
      </c>
      <c r="AC555">
        <v>69.531544504301095</v>
      </c>
      <c r="AD555">
        <v>102</v>
      </c>
      <c r="AE555">
        <v>97.845248170424028</v>
      </c>
      <c r="AF555">
        <f>Table1[[#This Row],[SHGoalsF]]/Table1[[#This Row],[xSHGoalsF]]</f>
        <v>1.0531707216871011</v>
      </c>
      <c r="AG555">
        <v>41</v>
      </c>
      <c r="AH555">
        <v>38.930060583455123</v>
      </c>
      <c r="AI555">
        <f>Table1[[#This Row],[SHGoalsA]]/Table1[[#This Row],[xSHGoalsA]]</f>
        <v>0.92846707460865774</v>
      </c>
      <c r="AJ555">
        <v>-51</v>
      </c>
      <c r="AK555">
        <v>-54.929249937587862</v>
      </c>
      <c r="AL555">
        <f>Table1[[#This Row],[HTGoalsF]]/Table1[[#This Row],[xHTGoalsF]]</f>
        <v>1.0783790774773554</v>
      </c>
      <c r="AM555">
        <v>33</v>
      </c>
      <c r="AN555">
        <v>30.601483920845968</v>
      </c>
      <c r="AO555">
        <f>Table1[[#This Row],[HTGoalsA]]/Table1[[#This Row],[xHTGoalsA]]</f>
        <v>1.1883680235819039</v>
      </c>
      <c r="AP555">
        <v>51</v>
      </c>
      <c r="AQ555">
        <v>42.915998232836174</v>
      </c>
      <c r="AR555">
        <v>0.90165225657689629</v>
      </c>
      <c r="AS555">
        <v>589</v>
      </c>
      <c r="AT555">
        <v>653.24519037541813</v>
      </c>
      <c r="AU555">
        <v>1.047971087432912</v>
      </c>
      <c r="AV555">
        <v>830</v>
      </c>
      <c r="AW555">
        <v>792.00658296132031</v>
      </c>
      <c r="AX555">
        <v>0.7854716421322937</v>
      </c>
      <c r="AY555">
        <v>214</v>
      </c>
      <c r="AZ555">
        <v>272.44777344101351</v>
      </c>
      <c r="BA555">
        <v>0.97157483941392264</v>
      </c>
      <c r="BB555">
        <v>333</v>
      </c>
      <c r="BC555">
        <v>342.74251091235919</v>
      </c>
      <c r="BD555">
        <v>0.94027773390537261</v>
      </c>
      <c r="BE555">
        <v>783</v>
      </c>
      <c r="BF555">
        <v>832.73268287218559</v>
      </c>
      <c r="BG555">
        <v>1.1114749882878689</v>
      </c>
      <c r="BH555">
        <v>896</v>
      </c>
      <c r="BI555">
        <v>806.13599895775451</v>
      </c>
      <c r="BJ555">
        <v>1.217919917070341</v>
      </c>
      <c r="BK555">
        <v>140</v>
      </c>
      <c r="BL555">
        <v>114.9500866500029</v>
      </c>
      <c r="BM555">
        <v>1.0969553812299739</v>
      </c>
      <c r="BN555">
        <v>114</v>
      </c>
      <c r="BO555">
        <v>103.9240081690252</v>
      </c>
      <c r="BP555">
        <v>1.6882853627422401</v>
      </c>
      <c r="BQ555">
        <v>12</v>
      </c>
      <c r="BR555">
        <v>7.1078031385101248</v>
      </c>
      <c r="BS555">
        <v>1.844135561533504</v>
      </c>
      <c r="BT555">
        <v>11</v>
      </c>
      <c r="BU555">
        <v>5.9648543357912773</v>
      </c>
    </row>
    <row r="556" spans="1:73" hidden="1" x14ac:dyDescent="0.45">
      <c r="A556" s="1">
        <v>209</v>
      </c>
      <c r="B556" s="21" t="s">
        <v>280</v>
      </c>
      <c r="C556" s="28" t="s">
        <v>258</v>
      </c>
      <c r="D556">
        <v>0.89645976679729733</v>
      </c>
      <c r="E556">
        <v>146</v>
      </c>
      <c r="F556">
        <v>162.86285833172559</v>
      </c>
      <c r="G556">
        <v>150</v>
      </c>
      <c r="H556">
        <f>(Table1[[#This Row],[xWins]]*3+Table1[[#This Row],[xDraws]])/Table1[[#This Row],[Matches]]</f>
        <v>1.0857523888781706</v>
      </c>
      <c r="I556">
        <f>Table1[[#This Row],[Wins]]*3+Table1[[#This Row],[Draws]]</f>
        <v>146</v>
      </c>
      <c r="J556">
        <f>Table1[[#This Row],[xWins]]*3+Table1[[#This Row],[xDraws]]</f>
        <v>162.86285833172559</v>
      </c>
      <c r="K556">
        <v>0.82043669431959154</v>
      </c>
      <c r="L556">
        <v>1.1417058378759639</v>
      </c>
      <c r="M556">
        <v>1.028280110578778</v>
      </c>
      <c r="N556">
        <v>34</v>
      </c>
      <c r="O556">
        <v>44</v>
      </c>
      <c r="P556">
        <v>72</v>
      </c>
      <c r="Q556">
        <v>41.441344878165211</v>
      </c>
      <c r="R556">
        <v>38.538823697229958</v>
      </c>
      <c r="S556">
        <v>70.019831424604817</v>
      </c>
      <c r="T556">
        <v>-91</v>
      </c>
      <c r="U556">
        <v>-66.289033693097167</v>
      </c>
      <c r="V556">
        <v>-9.2134139301795699</v>
      </c>
      <c r="W556">
        <v>-15.497552376723259</v>
      </c>
      <c r="X556">
        <v>0.94490027017792566</v>
      </c>
      <c r="Y556">
        <v>1.0663699782784559</v>
      </c>
      <c r="Z556">
        <f>Table1[[#This Row],[xGoalsF]]/Table1[[#This Row],[Matches]]</f>
        <v>1.1147560928678639</v>
      </c>
      <c r="AA556">
        <f>Table1[[#This Row],[xGoalsA]]/Table1[[#This Row],[Matches]]</f>
        <v>1.5566829841551781</v>
      </c>
      <c r="AB556">
        <v>158</v>
      </c>
      <c r="AC556">
        <v>167.2134139301796</v>
      </c>
      <c r="AD556">
        <v>249</v>
      </c>
      <c r="AE556">
        <v>233.50244762327671</v>
      </c>
      <c r="AF556">
        <f>Table1[[#This Row],[SHGoalsF]]/Table1[[#This Row],[xSHGoalsF]]</f>
        <v>0.80951160897412899</v>
      </c>
      <c r="AG556">
        <v>76</v>
      </c>
      <c r="AH556">
        <v>93.883767888532986</v>
      </c>
      <c r="AI556">
        <f>Table1[[#This Row],[SHGoalsA]]/Table1[[#This Row],[xSHGoalsA]]</f>
        <v>1.1111075815518741</v>
      </c>
      <c r="AJ556">
        <v>-146</v>
      </c>
      <c r="AK556">
        <v>-131.4004174070013</v>
      </c>
      <c r="AL556">
        <f>Table1[[#This Row],[HTGoalsF]]/Table1[[#This Row],[xHTGoalsF]]</f>
        <v>1.1182380445888038</v>
      </c>
      <c r="AM556">
        <v>82</v>
      </c>
      <c r="AN556">
        <v>73.329646041646583</v>
      </c>
      <c r="AO556">
        <f>Table1[[#This Row],[HTGoalsA]]/Table1[[#This Row],[xHTGoalsA]]</f>
        <v>1.0087948278973737</v>
      </c>
      <c r="AP556">
        <v>103</v>
      </c>
      <c r="AQ556">
        <v>102.10203021627539</v>
      </c>
      <c r="AR556">
        <v>1.1348782402338919</v>
      </c>
      <c r="AS556">
        <v>1774</v>
      </c>
      <c r="AT556">
        <v>1563.1632866926659</v>
      </c>
      <c r="AU556">
        <v>1.12894736598394</v>
      </c>
      <c r="AV556">
        <v>2130</v>
      </c>
      <c r="AW556">
        <v>1886.7132907862249</v>
      </c>
      <c r="AX556">
        <v>0.85342648711739</v>
      </c>
      <c r="AY556">
        <v>554</v>
      </c>
      <c r="AZ556">
        <v>649.14788603672264</v>
      </c>
      <c r="BA556">
        <v>0.9409281492063758</v>
      </c>
      <c r="BB556">
        <v>765</v>
      </c>
      <c r="BC556">
        <v>813.02701024008888</v>
      </c>
      <c r="BD556">
        <v>1.1713747828704779</v>
      </c>
      <c r="BE556">
        <v>2313</v>
      </c>
      <c r="BF556">
        <v>1974.6028630836211</v>
      </c>
      <c r="BG556">
        <v>1.1653784074923801</v>
      </c>
      <c r="BH556">
        <v>2235</v>
      </c>
      <c r="BI556">
        <v>1917.831998285599</v>
      </c>
      <c r="BJ556">
        <v>1.3111593978981291</v>
      </c>
      <c r="BK556">
        <v>357</v>
      </c>
      <c r="BL556">
        <v>272.27810788855533</v>
      </c>
      <c r="BM556">
        <v>1.452903272150456</v>
      </c>
      <c r="BN556">
        <v>359</v>
      </c>
      <c r="BO556">
        <v>247.0914663635113</v>
      </c>
      <c r="BP556">
        <v>1.6327255968049641</v>
      </c>
      <c r="BQ556">
        <v>27</v>
      </c>
      <c r="BR556">
        <v>16.536765303879331</v>
      </c>
      <c r="BS556">
        <v>1.620511701547104</v>
      </c>
      <c r="BT556">
        <v>23</v>
      </c>
      <c r="BU556">
        <v>14.19304777499717</v>
      </c>
    </row>
    <row r="557" spans="1:73" hidden="1" x14ac:dyDescent="0.45">
      <c r="A557" s="1">
        <v>239</v>
      </c>
      <c r="B557" s="21" t="s">
        <v>311</v>
      </c>
      <c r="C557" s="23" t="s">
        <v>292</v>
      </c>
      <c r="D557">
        <v>0.84885558238584291</v>
      </c>
      <c r="E557">
        <v>88</v>
      </c>
      <c r="F557">
        <v>103.6689889611871</v>
      </c>
      <c r="G557">
        <v>100</v>
      </c>
      <c r="H557">
        <f>(Table1[[#This Row],[xWins]]*3+Table1[[#This Row],[xDraws]])/Table1[[#This Row],[Matches]]</f>
        <v>1.036689889611871</v>
      </c>
      <c r="I557">
        <f>Table1[[#This Row],[Wins]]*3+Table1[[#This Row],[Draws]]</f>
        <v>88</v>
      </c>
      <c r="J557">
        <f>Table1[[#This Row],[xWins]]*3+Table1[[#This Row],[xDraws]]</f>
        <v>103.6689889611871</v>
      </c>
      <c r="K557">
        <v>0.71974583696446504</v>
      </c>
      <c r="L557">
        <v>1.266631367373114</v>
      </c>
      <c r="M557">
        <v>1.017761439876584</v>
      </c>
      <c r="N557">
        <v>19</v>
      </c>
      <c r="O557">
        <v>31</v>
      </c>
      <c r="P557">
        <v>50</v>
      </c>
      <c r="Q557">
        <v>26.398207567455589</v>
      </c>
      <c r="R557">
        <v>24.474366258820321</v>
      </c>
      <c r="S557">
        <v>49.127426173724089</v>
      </c>
      <c r="T557">
        <v>-81</v>
      </c>
      <c r="U557">
        <v>-52.015653746303059</v>
      </c>
      <c r="V557">
        <v>-6.5160615938677893</v>
      </c>
      <c r="W557">
        <v>-22.468284659829148</v>
      </c>
      <c r="X557">
        <v>0.93939452861953199</v>
      </c>
      <c r="Y557">
        <v>1.140838983721324</v>
      </c>
      <c r="Z557">
        <f>Table1[[#This Row],[xGoalsF]]/Table1[[#This Row],[Matches]]</f>
        <v>1.075160615938678</v>
      </c>
      <c r="AA557">
        <f>Table1[[#This Row],[xGoalsA]]/Table1[[#This Row],[Matches]]</f>
        <v>1.5953171534017079</v>
      </c>
      <c r="AB557">
        <v>101</v>
      </c>
      <c r="AC557">
        <v>107.5160615938678</v>
      </c>
      <c r="AD557">
        <v>182</v>
      </c>
      <c r="AE557">
        <v>159.53171534017079</v>
      </c>
      <c r="AF557">
        <f>Table1[[#This Row],[SHGoalsF]]/Table1[[#This Row],[xSHGoalsF]]</f>
        <v>1.0805528205860413</v>
      </c>
      <c r="AG557">
        <v>65</v>
      </c>
      <c r="AH557">
        <v>60.154393900658221</v>
      </c>
      <c r="AI557">
        <f>Table1[[#This Row],[SHGoalsA]]/Table1[[#This Row],[xSHGoalsA]]</f>
        <v>1.209944111525513</v>
      </c>
      <c r="AJ557">
        <v>-108</v>
      </c>
      <c r="AK557">
        <v>-89.260321176184107</v>
      </c>
      <c r="AL557">
        <f>Table1[[#This Row],[HTGoalsF]]/Table1[[#This Row],[xHTGoalsF]]</f>
        <v>0.76010836935037795</v>
      </c>
      <c r="AM557">
        <v>36</v>
      </c>
      <c r="AN557">
        <v>47.361667693209569</v>
      </c>
      <c r="AO557">
        <f>Table1[[#This Row],[HTGoalsA]]/Table1[[#This Row],[xHTGoalsA]]</f>
        <v>1.0530600805686607</v>
      </c>
      <c r="AP557">
        <v>74</v>
      </c>
      <c r="AQ557">
        <v>70.271394163986741</v>
      </c>
      <c r="AR557">
        <v>1.065664093703395</v>
      </c>
      <c r="AS557">
        <v>1091</v>
      </c>
      <c r="AT557">
        <v>1023.774758337365</v>
      </c>
      <c r="AU557">
        <v>1.2043280857325751</v>
      </c>
      <c r="AV557">
        <v>1536</v>
      </c>
      <c r="AW557">
        <v>1275.399966335315</v>
      </c>
      <c r="AX557">
        <v>0.87873011198877871</v>
      </c>
      <c r="AY557">
        <v>374</v>
      </c>
      <c r="AZ557">
        <v>425.61418448896387</v>
      </c>
      <c r="BA557">
        <v>1.0123819697125409</v>
      </c>
      <c r="BB557">
        <v>559</v>
      </c>
      <c r="BC557">
        <v>552.16313281312625</v>
      </c>
      <c r="BD557">
        <v>1.09286057935522</v>
      </c>
      <c r="BE557">
        <v>1444</v>
      </c>
      <c r="BF557">
        <v>1321.303034694462</v>
      </c>
      <c r="BG557">
        <v>1.1372626393420999</v>
      </c>
      <c r="BH557">
        <v>1451</v>
      </c>
      <c r="BI557">
        <v>1275.870629883168</v>
      </c>
      <c r="BJ557">
        <v>1.0647135069680249</v>
      </c>
      <c r="BK557">
        <v>195</v>
      </c>
      <c r="BL557">
        <v>183.14785970481361</v>
      </c>
      <c r="BM557">
        <v>1.148969873795344</v>
      </c>
      <c r="BN557">
        <v>187</v>
      </c>
      <c r="BO557">
        <v>162.7544849216026</v>
      </c>
      <c r="BP557">
        <v>0.89764745824194703</v>
      </c>
      <c r="BQ557">
        <v>10</v>
      </c>
      <c r="BR557">
        <v>11.14023095390379</v>
      </c>
      <c r="BS557">
        <v>0.43374633350002523</v>
      </c>
      <c r="BT557">
        <v>4</v>
      </c>
      <c r="BU557">
        <v>9.2219799709264123</v>
      </c>
    </row>
    <row r="558" spans="1:73" hidden="1" x14ac:dyDescent="0.45">
      <c r="A558" s="1">
        <v>648</v>
      </c>
      <c r="B558" s="21" t="s">
        <v>549</v>
      </c>
      <c r="C558" s="24" t="s">
        <v>535</v>
      </c>
      <c r="D558">
        <v>0.81597470079569678</v>
      </c>
      <c r="E558">
        <v>37</v>
      </c>
      <c r="F558">
        <v>45.344543113799347</v>
      </c>
      <c r="G558">
        <v>42</v>
      </c>
      <c r="H558">
        <f>(Table1[[#This Row],[xWins]]*3+Table1[[#This Row],[xDraws]])/Table1[[#This Row],[Matches]]</f>
        <v>1.0796319788999842</v>
      </c>
      <c r="I558">
        <f>Table1[[#This Row],[Wins]]*3+Table1[[#This Row],[Draws]]</f>
        <v>37</v>
      </c>
      <c r="J558">
        <f>Table1[[#This Row],[xWins]]*3+Table1[[#This Row],[xDraws]]</f>
        <v>45.34454311379934</v>
      </c>
      <c r="K558">
        <v>0.62457415085381296</v>
      </c>
      <c r="L558">
        <v>1.36499742262123</v>
      </c>
      <c r="M558">
        <v>0.99629118933056959</v>
      </c>
      <c r="N558">
        <v>7</v>
      </c>
      <c r="O558">
        <v>16</v>
      </c>
      <c r="P558">
        <v>19</v>
      </c>
      <c r="Q558">
        <v>11.207636419840259</v>
      </c>
      <c r="R558">
        <v>11.72163385427856</v>
      </c>
      <c r="S558">
        <v>19.070729725881169</v>
      </c>
      <c r="T558">
        <v>-15</v>
      </c>
      <c r="U558">
        <v>-16.89082043209358</v>
      </c>
      <c r="V558">
        <v>15.800099875938241</v>
      </c>
      <c r="W558">
        <v>-13.909279443844669</v>
      </c>
      <c r="X558">
        <v>1.341994243137103</v>
      </c>
      <c r="Y558">
        <v>1.220464742219332</v>
      </c>
      <c r="Z558">
        <f>Table1[[#This Row],[xGoalsF]]/Table1[[#This Row],[Matches]]</f>
        <v>1.0999976220014704</v>
      </c>
      <c r="AA558">
        <f>Table1[[#This Row],[xGoalsA]]/Table1[[#This Row],[Matches]]</f>
        <v>1.5021600132417936</v>
      </c>
      <c r="AB558">
        <v>62</v>
      </c>
      <c r="AC558">
        <v>46.199900124061763</v>
      </c>
      <c r="AD558">
        <v>77</v>
      </c>
      <c r="AE558">
        <v>63.090720556155333</v>
      </c>
      <c r="AF558">
        <f>Table1[[#This Row],[SHGoalsF]]/Table1[[#This Row],[xSHGoalsF]]</f>
        <v>1.1933020807905139</v>
      </c>
      <c r="AG558">
        <v>31</v>
      </c>
      <c r="AH558">
        <v>25.978333985191551</v>
      </c>
      <c r="AI558">
        <f>Table1[[#This Row],[SHGoalsA]]/Table1[[#This Row],[xSHGoalsA]]</f>
        <v>1.0155172190576798</v>
      </c>
      <c r="AJ558">
        <v>-36</v>
      </c>
      <c r="AK558">
        <v>-35.44991588956529</v>
      </c>
      <c r="AL558">
        <f>Table1[[#This Row],[HTGoalsF]]/Table1[[#This Row],[xHTGoalsF]]</f>
        <v>1.5330167696759807</v>
      </c>
      <c r="AM558">
        <v>31</v>
      </c>
      <c r="AN558">
        <v>20.221566138870209</v>
      </c>
      <c r="AO558">
        <f>Table1[[#This Row],[HTGoalsA]]/Table1[[#This Row],[xHTGoalsA]]</f>
        <v>1.4833142701361901</v>
      </c>
      <c r="AP558">
        <v>41</v>
      </c>
      <c r="AQ558">
        <v>27.640804666590039</v>
      </c>
      <c r="AR558">
        <v>0.97656317349016708</v>
      </c>
      <c r="AS558">
        <v>426</v>
      </c>
      <c r="AT558">
        <v>436.22369915661102</v>
      </c>
      <c r="AU558">
        <v>0.83775310958943905</v>
      </c>
      <c r="AV558">
        <v>433</v>
      </c>
      <c r="AW558">
        <v>516.85872012125628</v>
      </c>
      <c r="AX558">
        <v>0.93619183652447191</v>
      </c>
      <c r="AY558">
        <v>170</v>
      </c>
      <c r="AZ558">
        <v>181.5867147817799</v>
      </c>
      <c r="BA558">
        <v>0.85959194529298344</v>
      </c>
      <c r="BB558">
        <v>192</v>
      </c>
      <c r="BC558">
        <v>223.36179515334879</v>
      </c>
      <c r="BD558">
        <v>1.17283569642692</v>
      </c>
      <c r="BE558">
        <v>654</v>
      </c>
      <c r="BF558">
        <v>557.62286396332479</v>
      </c>
      <c r="BG558">
        <v>1.0917152123097069</v>
      </c>
      <c r="BH558">
        <v>592</v>
      </c>
      <c r="BI558">
        <v>542.26596215282598</v>
      </c>
      <c r="BJ558">
        <v>1.0500116886800051</v>
      </c>
      <c r="BK558">
        <v>81</v>
      </c>
      <c r="BL558">
        <v>77.141998392253157</v>
      </c>
      <c r="BM558">
        <v>1.0129701289474651</v>
      </c>
      <c r="BN558">
        <v>70</v>
      </c>
      <c r="BO558">
        <v>69.103715894104454</v>
      </c>
      <c r="BP558">
        <v>1.049311144106668</v>
      </c>
      <c r="BQ558">
        <v>5</v>
      </c>
      <c r="BR558">
        <v>4.7650308758102007</v>
      </c>
      <c r="BS558">
        <v>1.499761498055443</v>
      </c>
      <c r="BT558">
        <v>6</v>
      </c>
      <c r="BU558">
        <v>4.0006361063272156</v>
      </c>
    </row>
    <row r="559" spans="1:73" hidden="1" x14ac:dyDescent="0.45">
      <c r="A559" s="1">
        <v>96</v>
      </c>
      <c r="B559" s="21" t="s">
        <v>164</v>
      </c>
      <c r="C559" s="25" t="s">
        <v>160</v>
      </c>
      <c r="D559">
        <v>0.97605106036164935</v>
      </c>
      <c r="E559">
        <v>194</v>
      </c>
      <c r="F559">
        <v>198.76009348129651</v>
      </c>
      <c r="G559">
        <v>182</v>
      </c>
      <c r="H559">
        <f>(Table1[[#This Row],[xWins]]*3+Table1[[#This Row],[xDraws]])/Table1[[#This Row],[Matches]]</f>
        <v>1.0920884257214094</v>
      </c>
      <c r="I559">
        <f>Table1[[#This Row],[Wins]]*3+Table1[[#This Row],[Draws]]</f>
        <v>194</v>
      </c>
      <c r="J559">
        <f>Table1[[#This Row],[xWins]]*3+Table1[[#This Row],[xDraws]]</f>
        <v>198.76009348129651</v>
      </c>
      <c r="K559">
        <v>0.95106934928277687</v>
      </c>
      <c r="L559">
        <v>1.055931058799271</v>
      </c>
      <c r="M559">
        <v>0.99787455055109775</v>
      </c>
      <c r="N559">
        <v>48</v>
      </c>
      <c r="O559">
        <v>50</v>
      </c>
      <c r="P559">
        <v>84</v>
      </c>
      <c r="Q559">
        <v>50.469505758121528</v>
      </c>
      <c r="R559">
        <v>47.351576206931909</v>
      </c>
      <c r="S559">
        <v>84.178918034946562</v>
      </c>
      <c r="T559">
        <v>-102</v>
      </c>
      <c r="U559">
        <v>-79.926756699353575</v>
      </c>
      <c r="V559">
        <v>-21.657403063040931</v>
      </c>
      <c r="W559">
        <v>-0.41584023760549371</v>
      </c>
      <c r="X559">
        <v>0.89313292909263264</v>
      </c>
      <c r="Y559">
        <v>1.001471562446937</v>
      </c>
      <c r="Z559">
        <f>Table1[[#This Row],[xGoalsF]]/Table1[[#This Row],[Matches]]</f>
        <v>1.113502214632093</v>
      </c>
      <c r="AA559">
        <f>Table1[[#This Row],[xGoalsA]]/Table1[[#This Row],[Matches]]</f>
        <v>1.5526602184746952</v>
      </c>
      <c r="AB559">
        <v>181</v>
      </c>
      <c r="AC559">
        <v>202.6574030630409</v>
      </c>
      <c r="AD559">
        <v>283</v>
      </c>
      <c r="AE559">
        <v>282.58415976239451</v>
      </c>
      <c r="AF559">
        <f>Table1[[#This Row],[SHGoalsF]]/Table1[[#This Row],[xSHGoalsF]]</f>
        <v>0.91670327303075105</v>
      </c>
      <c r="AG559">
        <v>104</v>
      </c>
      <c r="AH559">
        <v>113.45001491721661</v>
      </c>
      <c r="AI559">
        <f>Table1[[#This Row],[SHGoalsA]]/Table1[[#This Row],[xSHGoalsA]]</f>
        <v>1.0085377976570913</v>
      </c>
      <c r="AJ559">
        <v>-160</v>
      </c>
      <c r="AK559">
        <v>-158.6455166793867</v>
      </c>
      <c r="AL559">
        <f>Table1[[#This Row],[HTGoalsF]]/Table1[[#This Row],[xHTGoalsF]]</f>
        <v>0.863157207048038</v>
      </c>
      <c r="AM559">
        <v>77</v>
      </c>
      <c r="AN559">
        <v>89.207388145824353</v>
      </c>
      <c r="AO559">
        <f>Table1[[#This Row],[HTGoalsA]]/Table1[[#This Row],[xHTGoalsA]]</f>
        <v>0.99242655026988513</v>
      </c>
      <c r="AP559">
        <v>123</v>
      </c>
      <c r="AQ559">
        <v>123.9386430830078</v>
      </c>
      <c r="AR559">
        <v>1.105893822825619</v>
      </c>
      <c r="AS559">
        <v>2095</v>
      </c>
      <c r="AT559">
        <v>1894.3952455102431</v>
      </c>
      <c r="AU559">
        <v>0.97054974531084437</v>
      </c>
      <c r="AV559">
        <v>2212</v>
      </c>
      <c r="AW559">
        <v>2279.1206846296659</v>
      </c>
      <c r="AX559">
        <v>0.86460127763740513</v>
      </c>
      <c r="AY559">
        <v>686</v>
      </c>
      <c r="AZ559">
        <v>793.42931561997227</v>
      </c>
      <c r="BA559">
        <v>0.78434805945495301</v>
      </c>
      <c r="BB559">
        <v>774</v>
      </c>
      <c r="BC559">
        <v>986.80680173781025</v>
      </c>
      <c r="BD559">
        <v>1.088002341736992</v>
      </c>
      <c r="BE559">
        <v>2608</v>
      </c>
      <c r="BF559">
        <v>2397.0536642745992</v>
      </c>
      <c r="BG559">
        <v>0.96803979451940458</v>
      </c>
      <c r="BH559">
        <v>2254</v>
      </c>
      <c r="BI559">
        <v>2328.4166753899058</v>
      </c>
      <c r="BJ559">
        <v>1.39459192305705</v>
      </c>
      <c r="BK559">
        <v>460</v>
      </c>
      <c r="BL559">
        <v>329.84559310485997</v>
      </c>
      <c r="BM559">
        <v>1.329108519296855</v>
      </c>
      <c r="BN559">
        <v>398</v>
      </c>
      <c r="BO559">
        <v>299.44883673648849</v>
      </c>
      <c r="BP559">
        <v>1.43941228911736</v>
      </c>
      <c r="BQ559">
        <v>29</v>
      </c>
      <c r="BR559">
        <v>20.147111581062461</v>
      </c>
      <c r="BS559">
        <v>0.69206123647798223</v>
      </c>
      <c r="BT559">
        <v>12</v>
      </c>
      <c r="BU559">
        <v>17.33950605450762</v>
      </c>
    </row>
    <row r="560" spans="1:73" hidden="1" x14ac:dyDescent="0.45">
      <c r="A560" s="1">
        <v>268</v>
      </c>
      <c r="B560" s="21" t="s">
        <v>341</v>
      </c>
      <c r="C560" s="24" t="s">
        <v>320</v>
      </c>
      <c r="D560">
        <v>0.93668684062181029</v>
      </c>
      <c r="E560">
        <v>105</v>
      </c>
      <c r="F560">
        <v>112.09722977457101</v>
      </c>
      <c r="G560">
        <v>104</v>
      </c>
      <c r="H560">
        <f>(Table1[[#This Row],[xWins]]*3+Table1[[#This Row],[xDraws]])/Table1[[#This Row],[Matches]]</f>
        <v>1.0778579786016438</v>
      </c>
      <c r="I560">
        <f>Table1[[#This Row],[Wins]]*3+Table1[[#This Row],[Draws]]</f>
        <v>105</v>
      </c>
      <c r="J560">
        <f>Table1[[#This Row],[xWins]]*3+Table1[[#This Row],[xDraws]]</f>
        <v>112.09722977457096</v>
      </c>
      <c r="K560">
        <v>0.88038508943499383</v>
      </c>
      <c r="L560">
        <v>1.088575901548164</v>
      </c>
      <c r="M560">
        <v>1.012399393197007</v>
      </c>
      <c r="N560">
        <v>24</v>
      </c>
      <c r="O560">
        <v>33</v>
      </c>
      <c r="P560">
        <v>47</v>
      </c>
      <c r="Q560">
        <v>27.260797903111371</v>
      </c>
      <c r="R560">
        <v>30.31483606523685</v>
      </c>
      <c r="S560">
        <v>46.424366031651793</v>
      </c>
      <c r="T560">
        <v>-47</v>
      </c>
      <c r="U560">
        <v>-40.828931149415311</v>
      </c>
      <c r="V560">
        <v>-23.360628858194062</v>
      </c>
      <c r="W560">
        <v>17.189560007609369</v>
      </c>
      <c r="X560">
        <v>0.79572839803844564</v>
      </c>
      <c r="Y560">
        <v>0.88923507479004049</v>
      </c>
      <c r="Z560">
        <f>Table1[[#This Row],[xGoalsF]]/Table1[[#This Row],[Matches]]</f>
        <v>1.0996214313287895</v>
      </c>
      <c r="AA560">
        <f>Table1[[#This Row],[xGoalsA]]/Table1[[#This Row],[Matches]]</f>
        <v>1.4922073077654749</v>
      </c>
      <c r="AB560">
        <v>91</v>
      </c>
      <c r="AC560">
        <v>114.3606288581941</v>
      </c>
      <c r="AD560">
        <v>138</v>
      </c>
      <c r="AE560">
        <v>155.1895600076094</v>
      </c>
      <c r="AF560">
        <f>Table1[[#This Row],[SHGoalsF]]/Table1[[#This Row],[xSHGoalsF]]</f>
        <v>0.90196716673505473</v>
      </c>
      <c r="AG560">
        <v>58</v>
      </c>
      <c r="AH560">
        <v>64.30389280127423</v>
      </c>
      <c r="AI560">
        <f>Table1[[#This Row],[SHGoalsA]]/Table1[[#This Row],[xSHGoalsA]]</f>
        <v>0.92648184738216832</v>
      </c>
      <c r="AJ560">
        <v>-81</v>
      </c>
      <c r="AK560">
        <v>-87.427508945664187</v>
      </c>
      <c r="AL560">
        <f>Table1[[#This Row],[HTGoalsF]]/Table1[[#This Row],[xHTGoalsF]]</f>
        <v>0.65925193289621387</v>
      </c>
      <c r="AM560">
        <v>33</v>
      </c>
      <c r="AN560">
        <v>50.056736056919831</v>
      </c>
      <c r="AO560">
        <f>Table1[[#This Row],[HTGoalsA]]/Table1[[#This Row],[xHTGoalsA]]</f>
        <v>0.84117878822606806</v>
      </c>
      <c r="AP560">
        <v>57</v>
      </c>
      <c r="AQ560">
        <v>67.762051061945186</v>
      </c>
      <c r="AR560">
        <v>1.1061228539318839</v>
      </c>
      <c r="AS560">
        <v>1194</v>
      </c>
      <c r="AT560">
        <v>1079.446099278885</v>
      </c>
      <c r="AU560">
        <v>1.0134848823051319</v>
      </c>
      <c r="AV560">
        <v>1298</v>
      </c>
      <c r="AW560">
        <v>1280.729513249127</v>
      </c>
      <c r="AX560">
        <v>0.85443188390886848</v>
      </c>
      <c r="AY560">
        <v>383</v>
      </c>
      <c r="AZ560">
        <v>448.25106273872359</v>
      </c>
      <c r="BA560">
        <v>0.87264427406852041</v>
      </c>
      <c r="BB560">
        <v>480</v>
      </c>
      <c r="BC560">
        <v>550.05231142135494</v>
      </c>
      <c r="BD560">
        <v>1.1219987471106501</v>
      </c>
      <c r="BE560">
        <v>1547</v>
      </c>
      <c r="BF560">
        <v>1378.7894184229749</v>
      </c>
      <c r="BG560">
        <v>1.0668966056309741</v>
      </c>
      <c r="BH560">
        <v>1434</v>
      </c>
      <c r="BI560">
        <v>1344.085258525982</v>
      </c>
      <c r="BJ560">
        <v>1.12634614068439</v>
      </c>
      <c r="BK560">
        <v>216</v>
      </c>
      <c r="BL560">
        <v>191.77053322946901</v>
      </c>
      <c r="BM560">
        <v>0.91307390555551282</v>
      </c>
      <c r="BN560">
        <v>158</v>
      </c>
      <c r="BO560">
        <v>173.04185240500661</v>
      </c>
      <c r="BP560">
        <v>1.940573229896795</v>
      </c>
      <c r="BQ560">
        <v>23</v>
      </c>
      <c r="BR560">
        <v>11.852168032444309</v>
      </c>
      <c r="BS560">
        <v>1.5065914078353571</v>
      </c>
      <c r="BT560">
        <v>15</v>
      </c>
      <c r="BU560">
        <v>9.9562495325469342</v>
      </c>
    </row>
    <row r="561" spans="1:73" hidden="1" x14ac:dyDescent="0.45">
      <c r="A561" s="1">
        <v>425</v>
      </c>
      <c r="B561" s="21" t="s">
        <v>448</v>
      </c>
      <c r="C561" s="24" t="s">
        <v>439</v>
      </c>
      <c r="D561">
        <v>0.81302141216861823</v>
      </c>
      <c r="E561">
        <v>28</v>
      </c>
      <c r="F561">
        <v>34.439437364034497</v>
      </c>
      <c r="G561">
        <v>32</v>
      </c>
      <c r="H561">
        <f>(Table1[[#This Row],[xWins]]*3+Table1[[#This Row],[xDraws]])/Table1[[#This Row],[Matches]]</f>
        <v>1.076232417626078</v>
      </c>
      <c r="I561">
        <f>Table1[[#This Row],[Wins]]*3+Table1[[#This Row],[Draws]]</f>
        <v>28</v>
      </c>
      <c r="J561">
        <f>Table1[[#This Row],[xWins]]*3+Table1[[#This Row],[xDraws]]</f>
        <v>34.439437364034497</v>
      </c>
      <c r="K561">
        <v>0.79995483994229177</v>
      </c>
      <c r="L561">
        <v>0.85491427366423811</v>
      </c>
      <c r="M561">
        <v>1.195096077175946</v>
      </c>
      <c r="N561">
        <v>7</v>
      </c>
      <c r="O561">
        <v>7</v>
      </c>
      <c r="P561">
        <v>18</v>
      </c>
      <c r="Q561">
        <v>8.7504939660156005</v>
      </c>
      <c r="R561">
        <v>8.187955465987697</v>
      </c>
      <c r="S561">
        <v>15.061550567996701</v>
      </c>
      <c r="T561">
        <v>-28</v>
      </c>
      <c r="U561">
        <v>-15.00139473111099</v>
      </c>
      <c r="V561">
        <v>-16.550331726534949</v>
      </c>
      <c r="W561">
        <v>3.5517264576459411</v>
      </c>
      <c r="X561">
        <v>0.53445352201364416</v>
      </c>
      <c r="Y561">
        <v>0.92974074860486311</v>
      </c>
      <c r="Z561">
        <f>Table1[[#This Row],[xGoalsF]]/Table1[[#This Row],[Matches]]</f>
        <v>1.1109478664542172</v>
      </c>
      <c r="AA561">
        <f>Table1[[#This Row],[xGoalsA]]/Table1[[#This Row],[Matches]]</f>
        <v>1.5797414518014357</v>
      </c>
      <c r="AB561">
        <v>19</v>
      </c>
      <c r="AC561">
        <v>35.550331726534949</v>
      </c>
      <c r="AD561">
        <v>47</v>
      </c>
      <c r="AE561">
        <v>50.551726457645941</v>
      </c>
      <c r="AF561">
        <f>Table1[[#This Row],[SHGoalsF]]/Table1[[#This Row],[xSHGoalsF]]</f>
        <v>0.65353022985155884</v>
      </c>
      <c r="AG561">
        <v>13</v>
      </c>
      <c r="AH561">
        <v>19.891964298197479</v>
      </c>
      <c r="AI561">
        <f>Table1[[#This Row],[SHGoalsA]]/Table1[[#This Row],[xSHGoalsA]]</f>
        <v>0.81417001267387512</v>
      </c>
      <c r="AJ561">
        <v>-23</v>
      </c>
      <c r="AK561">
        <v>-28.249628016222339</v>
      </c>
      <c r="AL561">
        <f>Table1[[#This Row],[HTGoalsF]]/Table1[[#This Row],[xHTGoalsF]]</f>
        <v>0.38318170955304059</v>
      </c>
      <c r="AM561">
        <v>6</v>
      </c>
      <c r="AN561">
        <v>15.658367428337471</v>
      </c>
      <c r="AO561">
        <f>Table1[[#This Row],[HTGoalsA]]/Table1[[#This Row],[xHTGoalsA]]</f>
        <v>1.0761319192916279</v>
      </c>
      <c r="AP561">
        <v>24</v>
      </c>
      <c r="AQ561">
        <v>22.302098441423599</v>
      </c>
      <c r="AR561">
        <v>0.58219392503695655</v>
      </c>
      <c r="AS561">
        <v>194</v>
      </c>
      <c r="AT561">
        <v>333.22230215247481</v>
      </c>
      <c r="AU561">
        <v>0.83762499744027452</v>
      </c>
      <c r="AV561">
        <v>340</v>
      </c>
      <c r="AW561">
        <v>405.90956697688949</v>
      </c>
      <c r="AX561">
        <v>0.68588661555708974</v>
      </c>
      <c r="AY561">
        <v>95</v>
      </c>
      <c r="AZ561">
        <v>138.50685790513529</v>
      </c>
      <c r="BA561">
        <v>1.0037868677198269</v>
      </c>
      <c r="BB561">
        <v>175</v>
      </c>
      <c r="BC561">
        <v>174.339798245742</v>
      </c>
      <c r="BD561">
        <v>1.095558537559483</v>
      </c>
      <c r="BE561">
        <v>461</v>
      </c>
      <c r="BF561">
        <v>420.78992969827499</v>
      </c>
      <c r="BG561">
        <v>1.270943048351777</v>
      </c>
      <c r="BH561">
        <v>518</v>
      </c>
      <c r="BI561">
        <v>407.57137046523718</v>
      </c>
      <c r="BJ561">
        <v>1.575220027333494</v>
      </c>
      <c r="BK561">
        <v>92</v>
      </c>
      <c r="BL561">
        <v>58.404539304731962</v>
      </c>
      <c r="BM561">
        <v>1.891225805501026</v>
      </c>
      <c r="BN561">
        <v>99</v>
      </c>
      <c r="BO561">
        <v>52.347001459073667</v>
      </c>
      <c r="BP561">
        <v>2.0037186942537359</v>
      </c>
      <c r="BQ561">
        <v>7</v>
      </c>
      <c r="BR561">
        <v>3.493504362700512</v>
      </c>
      <c r="BS561">
        <v>1.632282278575478</v>
      </c>
      <c r="BT561">
        <v>5</v>
      </c>
      <c r="BU561">
        <v>3.0631956651294341</v>
      </c>
    </row>
    <row r="562" spans="1:73" hidden="1" x14ac:dyDescent="0.45">
      <c r="A562" s="1">
        <v>122</v>
      </c>
      <c r="B562" s="21" t="s">
        <v>190</v>
      </c>
      <c r="C562" s="25" t="s">
        <v>160</v>
      </c>
      <c r="D562">
        <v>0.93254865749489402</v>
      </c>
      <c r="E562">
        <v>156</v>
      </c>
      <c r="F562">
        <v>167.28349641193299</v>
      </c>
      <c r="G562">
        <v>149</v>
      </c>
      <c r="H562">
        <f>(Table1[[#This Row],[xWins]]*3+Table1[[#This Row],[xDraws]])/Table1[[#This Row],[Matches]]</f>
        <v>1.122708029610288</v>
      </c>
      <c r="I562">
        <f>Table1[[#This Row],[Wins]]*3+Table1[[#This Row],[Draws]]</f>
        <v>156</v>
      </c>
      <c r="J562">
        <f>Table1[[#This Row],[xWins]]*3+Table1[[#This Row],[xDraws]]</f>
        <v>167.28349641193293</v>
      </c>
      <c r="K562">
        <v>0.89999751745038148</v>
      </c>
      <c r="L562">
        <v>1.034063011853837</v>
      </c>
      <c r="M562">
        <v>1.0429076233965739</v>
      </c>
      <c r="N562">
        <v>38</v>
      </c>
      <c r="O562">
        <v>42</v>
      </c>
      <c r="P562">
        <v>69</v>
      </c>
      <c r="Q562">
        <v>42.222338687834217</v>
      </c>
      <c r="R562">
        <v>40.616480348430287</v>
      </c>
      <c r="S562">
        <v>66.16118096373549</v>
      </c>
      <c r="T562">
        <v>-58</v>
      </c>
      <c r="U562">
        <v>-58.200063919247611</v>
      </c>
      <c r="V562">
        <v>-35.432250852909483</v>
      </c>
      <c r="W562">
        <v>35.632314772157088</v>
      </c>
      <c r="X562">
        <v>0.78963499761187561</v>
      </c>
      <c r="Y562">
        <v>0.84277478342848089</v>
      </c>
      <c r="Z562">
        <f>Table1[[#This Row],[xGoalsF]]/Table1[[#This Row],[Matches]]</f>
        <v>1.1304177909591242</v>
      </c>
      <c r="AA562">
        <f>Table1[[#This Row],[xGoalsA]]/Table1[[#This Row],[Matches]]</f>
        <v>1.5210222467930006</v>
      </c>
      <c r="AB562">
        <v>133</v>
      </c>
      <c r="AC562">
        <v>168.4322508529095</v>
      </c>
      <c r="AD562">
        <v>191</v>
      </c>
      <c r="AE562">
        <v>226.63231477215709</v>
      </c>
      <c r="AF562">
        <f>Table1[[#This Row],[SHGoalsF]]/Table1[[#This Row],[xSHGoalsF]]</f>
        <v>0.90922675260868158</v>
      </c>
      <c r="AG562">
        <v>86</v>
      </c>
      <c r="AH562">
        <v>94.585866235518907</v>
      </c>
      <c r="AI562">
        <f>Table1[[#This Row],[SHGoalsA]]/Table1[[#This Row],[xSHGoalsA]]</f>
        <v>0.83970543316604518</v>
      </c>
      <c r="AJ562">
        <v>-107</v>
      </c>
      <c r="AK562">
        <v>-127.4256373411384</v>
      </c>
      <c r="AL562">
        <f>Table1[[#This Row],[HTGoalsF]]/Table1[[#This Row],[xHTGoalsF]]</f>
        <v>0.63645634438996845</v>
      </c>
      <c r="AM562">
        <v>47</v>
      </c>
      <c r="AN562">
        <v>73.846384617390569</v>
      </c>
      <c r="AO562">
        <f>Table1[[#This Row],[HTGoalsA]]/Table1[[#This Row],[xHTGoalsA]]</f>
        <v>0.84671719863219519</v>
      </c>
      <c r="AP562">
        <v>84</v>
      </c>
      <c r="AQ562">
        <v>99.206677431018733</v>
      </c>
      <c r="AR562">
        <v>1.039713583986007</v>
      </c>
      <c r="AS562">
        <v>1627</v>
      </c>
      <c r="AT562">
        <v>1564.854037746127</v>
      </c>
      <c r="AU562">
        <v>0.84225413230574464</v>
      </c>
      <c r="AV562">
        <v>1551</v>
      </c>
      <c r="AW562">
        <v>1841.4869580443631</v>
      </c>
      <c r="AX562">
        <v>0.81577813710387947</v>
      </c>
      <c r="AY562">
        <v>536</v>
      </c>
      <c r="AZ562">
        <v>657.04138860949502</v>
      </c>
      <c r="BA562">
        <v>0.71320508940040273</v>
      </c>
      <c r="BB562">
        <v>567</v>
      </c>
      <c r="BC562">
        <v>795.00273964208736</v>
      </c>
      <c r="BD562">
        <v>1.1733147462932501</v>
      </c>
      <c r="BE562">
        <v>2303</v>
      </c>
      <c r="BF562">
        <v>1962.8151843106591</v>
      </c>
      <c r="BG562">
        <v>1.031711580399348</v>
      </c>
      <c r="BH562">
        <v>1970</v>
      </c>
      <c r="BI562">
        <v>1909.448374358137</v>
      </c>
      <c r="BJ562">
        <v>1.608532638205971</v>
      </c>
      <c r="BK562">
        <v>432</v>
      </c>
      <c r="BL562">
        <v>268.56775531879691</v>
      </c>
      <c r="BM562">
        <v>1.439132371345351</v>
      </c>
      <c r="BN562">
        <v>354</v>
      </c>
      <c r="BO562">
        <v>245.98154210725491</v>
      </c>
      <c r="BP562">
        <v>0.97823718331667731</v>
      </c>
      <c r="BQ562">
        <v>16</v>
      </c>
      <c r="BR562">
        <v>16.355951575826001</v>
      </c>
      <c r="BS562">
        <v>0.9727452474570949</v>
      </c>
      <c r="BT562">
        <v>14</v>
      </c>
      <c r="BU562">
        <v>14.392257414362231</v>
      </c>
    </row>
    <row r="563" spans="1:73" hidden="1" x14ac:dyDescent="0.45">
      <c r="A563" s="1">
        <v>490</v>
      </c>
      <c r="B563" s="21" t="s">
        <v>488</v>
      </c>
      <c r="C563" s="26" t="s">
        <v>475</v>
      </c>
      <c r="D563">
        <v>1.0399869448767589</v>
      </c>
      <c r="E563">
        <v>115</v>
      </c>
      <c r="F563">
        <v>110.57831116680779</v>
      </c>
      <c r="G563">
        <v>103</v>
      </c>
      <c r="H563">
        <f>(Table1[[#This Row],[xWins]]*3+Table1[[#This Row],[xDraws]])/Table1[[#This Row],[Matches]]</f>
        <v>1.0735758365709493</v>
      </c>
      <c r="I563">
        <f>Table1[[#This Row],[Wins]]*3+Table1[[#This Row],[Draws]]</f>
        <v>115</v>
      </c>
      <c r="J563">
        <f>Table1[[#This Row],[xWins]]*3+Table1[[#This Row],[xDraws]]</f>
        <v>110.57831116680779</v>
      </c>
      <c r="K563">
        <v>1.1065053251160399</v>
      </c>
      <c r="L563">
        <v>0.82925262121267362</v>
      </c>
      <c r="M563">
        <v>1.0319075260577391</v>
      </c>
      <c r="N563">
        <v>31</v>
      </c>
      <c r="O563">
        <v>22</v>
      </c>
      <c r="P563">
        <v>50</v>
      </c>
      <c r="Q563">
        <v>28.016132680381819</v>
      </c>
      <c r="R563">
        <v>26.529913125662329</v>
      </c>
      <c r="S563">
        <v>48.453954193955838</v>
      </c>
      <c r="T563">
        <v>-45</v>
      </c>
      <c r="U563">
        <v>-45.934795689762623</v>
      </c>
      <c r="V563">
        <v>10.7923846248441</v>
      </c>
      <c r="W563">
        <v>-9.8575889350814805</v>
      </c>
      <c r="X563">
        <v>1.095332673416709</v>
      </c>
      <c r="Y563">
        <v>1.0619419353340089</v>
      </c>
      <c r="Z563">
        <f>Table1[[#This Row],[xGoalsF]]/Table1[[#This Row],[Matches]]</f>
        <v>1.0991030618947175</v>
      </c>
      <c r="AA563">
        <f>Table1[[#This Row],[xGoalsA]]/Table1[[#This Row],[Matches]]</f>
        <v>1.5450719520865872</v>
      </c>
      <c r="AB563">
        <v>124</v>
      </c>
      <c r="AC563">
        <v>113.2076153751559</v>
      </c>
      <c r="AD563">
        <v>169</v>
      </c>
      <c r="AE563">
        <v>159.14241106491849</v>
      </c>
      <c r="AF563">
        <f>Table1[[#This Row],[SHGoalsF]]/Table1[[#This Row],[xSHGoalsF]]</f>
        <v>1.19707515348271</v>
      </c>
      <c r="AG563">
        <v>76</v>
      </c>
      <c r="AH563">
        <v>63.48807740173158</v>
      </c>
      <c r="AI563">
        <f>Table1[[#This Row],[SHGoalsA]]/Table1[[#This Row],[xSHGoalsA]]</f>
        <v>1.007116242401106</v>
      </c>
      <c r="AJ563">
        <v>-90</v>
      </c>
      <c r="AK563">
        <v>-89.364063661040163</v>
      </c>
      <c r="AL563">
        <f>Table1[[#This Row],[HTGoalsF]]/Table1[[#This Row],[xHTGoalsF]]</f>
        <v>0.9654152463294523</v>
      </c>
      <c r="AM563">
        <v>48</v>
      </c>
      <c r="AN563">
        <v>49.719537973424323</v>
      </c>
      <c r="AO563">
        <f>Table1[[#This Row],[HTGoalsA]]/Table1[[#This Row],[xHTGoalsA]]</f>
        <v>1.1321563628147646</v>
      </c>
      <c r="AP563">
        <v>79</v>
      </c>
      <c r="AQ563">
        <v>69.778347403878357</v>
      </c>
      <c r="AR563">
        <v>1.1696005611630691</v>
      </c>
      <c r="AS563">
        <v>1248</v>
      </c>
      <c r="AT563">
        <v>1067.0309517968849</v>
      </c>
      <c r="AU563">
        <v>1.048158644468004</v>
      </c>
      <c r="AV563">
        <v>1351</v>
      </c>
      <c r="AW563">
        <v>1288.927021811382</v>
      </c>
      <c r="AX563">
        <v>0.94686351999555129</v>
      </c>
      <c r="AY563">
        <v>423</v>
      </c>
      <c r="AZ563">
        <v>446.73808956330618</v>
      </c>
      <c r="BA563">
        <v>0.90856267148511494</v>
      </c>
      <c r="BB563">
        <v>507</v>
      </c>
      <c r="BC563">
        <v>558.02424633104272</v>
      </c>
      <c r="BD563">
        <v>0.92241464447107779</v>
      </c>
      <c r="BE563">
        <v>1256</v>
      </c>
      <c r="BF563">
        <v>1361.643603046007</v>
      </c>
      <c r="BG563">
        <v>1.1371569219217821</v>
      </c>
      <c r="BH563">
        <v>1500</v>
      </c>
      <c r="BI563">
        <v>1319.079162324419</v>
      </c>
      <c r="BJ563">
        <v>0.94077503444080923</v>
      </c>
      <c r="BK563">
        <v>177</v>
      </c>
      <c r="BL563">
        <v>188.14274775606441</v>
      </c>
      <c r="BM563">
        <v>1.4674924496774311</v>
      </c>
      <c r="BN563">
        <v>248</v>
      </c>
      <c r="BO563">
        <v>168.99575875467889</v>
      </c>
      <c r="BP563">
        <v>1.317434802065959</v>
      </c>
      <c r="BQ563">
        <v>15</v>
      </c>
      <c r="BR563">
        <v>11.385762677953769</v>
      </c>
      <c r="BS563">
        <v>2.4545692275317719</v>
      </c>
      <c r="BT563">
        <v>24</v>
      </c>
      <c r="BU563">
        <v>9.7776830780745811</v>
      </c>
    </row>
    <row r="564" spans="1:73" hidden="1" x14ac:dyDescent="0.45">
      <c r="A564" s="1">
        <v>450</v>
      </c>
      <c r="B564" s="21" t="s">
        <v>458</v>
      </c>
      <c r="C564" s="24" t="s">
        <v>466</v>
      </c>
      <c r="D564">
        <v>0.92780192654056748</v>
      </c>
      <c r="E564">
        <v>219</v>
      </c>
      <c r="F564">
        <v>236.04176035349539</v>
      </c>
      <c r="G564">
        <v>220</v>
      </c>
      <c r="H564">
        <f>(Table1[[#This Row],[xWins]]*3+Table1[[#This Row],[xDraws]])/Table1[[#This Row],[Matches]]</f>
        <v>1.0729170925158882</v>
      </c>
      <c r="I564">
        <f>Table1[[#This Row],[Wins]]*3+Table1[[#This Row],[Draws]]</f>
        <v>219</v>
      </c>
      <c r="J564">
        <f>Table1[[#This Row],[xWins]]*3+Table1[[#This Row],[xDraws]]</f>
        <v>236.04176035349542</v>
      </c>
      <c r="K564">
        <v>0.91715609614831473</v>
      </c>
      <c r="L564">
        <v>0.96191844638137725</v>
      </c>
      <c r="M564">
        <v>1.0683945467747</v>
      </c>
      <c r="N564">
        <v>55</v>
      </c>
      <c r="O564">
        <v>54</v>
      </c>
      <c r="P564">
        <v>111</v>
      </c>
      <c r="Q564">
        <v>59.967981711049831</v>
      </c>
      <c r="R564">
        <v>56.137815220345942</v>
      </c>
      <c r="S564">
        <v>103.8942030686042</v>
      </c>
      <c r="T564">
        <v>-132</v>
      </c>
      <c r="U564">
        <v>-99.470605780519747</v>
      </c>
      <c r="V564">
        <v>-11.827893621406931</v>
      </c>
      <c r="W564">
        <v>-20.70150059807332</v>
      </c>
      <c r="X564">
        <v>0.95088652961437703</v>
      </c>
      <c r="Y564">
        <v>1.060833358461633</v>
      </c>
      <c r="Z564">
        <f>Table1[[#This Row],[xGoalsF]]/Table1[[#This Row],[Matches]]</f>
        <v>1.0946722437336678</v>
      </c>
      <c r="AA564">
        <f>Table1[[#This Row],[xGoalsA]]/Table1[[#This Row],[Matches]]</f>
        <v>1.5468113609178484</v>
      </c>
      <c r="AB564">
        <v>229</v>
      </c>
      <c r="AC564">
        <v>240.8278936214069</v>
      </c>
      <c r="AD564">
        <v>361</v>
      </c>
      <c r="AE564">
        <v>340.29849940192668</v>
      </c>
      <c r="AF564">
        <f>Table1[[#This Row],[SHGoalsF]]/Table1[[#This Row],[xSHGoalsF]]</f>
        <v>0.85143915018992022</v>
      </c>
      <c r="AG564">
        <v>115</v>
      </c>
      <c r="AH564">
        <v>135.06543594377629</v>
      </c>
      <c r="AI564">
        <f>Table1[[#This Row],[SHGoalsA]]/Table1[[#This Row],[xSHGoalsA]]</f>
        <v>1.0834541271461393</v>
      </c>
      <c r="AJ564">
        <v>-207</v>
      </c>
      <c r="AK564">
        <v>-191.05561999680239</v>
      </c>
      <c r="AL564">
        <f>Table1[[#This Row],[HTGoalsF]]/Table1[[#This Row],[xHTGoalsF]]</f>
        <v>1.0778872059448328</v>
      </c>
      <c r="AM564">
        <v>114</v>
      </c>
      <c r="AN564">
        <v>105.76245767763071</v>
      </c>
      <c r="AO564">
        <f>Table1[[#This Row],[HTGoalsA]]/Table1[[#This Row],[xHTGoalsA]]</f>
        <v>1.0318750255545683</v>
      </c>
      <c r="AP564">
        <v>154</v>
      </c>
      <c r="AQ564">
        <v>149.24287940512431</v>
      </c>
      <c r="AR564">
        <v>0.82510277285744105</v>
      </c>
      <c r="AS564">
        <v>1874</v>
      </c>
      <c r="AT564">
        <v>2271.2322169395788</v>
      </c>
      <c r="AU564">
        <v>0.87589519196186105</v>
      </c>
      <c r="AV564">
        <v>2417</v>
      </c>
      <c r="AW564">
        <v>2759.4625728979258</v>
      </c>
      <c r="AX564">
        <v>0.85274086381466696</v>
      </c>
      <c r="AY564">
        <v>805</v>
      </c>
      <c r="AZ564">
        <v>944.01480468391992</v>
      </c>
      <c r="BA564">
        <v>0.93689595198294384</v>
      </c>
      <c r="BB564">
        <v>1115</v>
      </c>
      <c r="BC564">
        <v>1190.1001361358201</v>
      </c>
      <c r="BD564">
        <v>0.84035419851589166</v>
      </c>
      <c r="BE564">
        <v>2436</v>
      </c>
      <c r="BF564">
        <v>2898.7776871967799</v>
      </c>
      <c r="BG564">
        <v>0.94880739096526023</v>
      </c>
      <c r="BH564">
        <v>2671</v>
      </c>
      <c r="BI564">
        <v>2815.1129780752271</v>
      </c>
      <c r="BJ564">
        <v>0.91375648877934579</v>
      </c>
      <c r="BK564">
        <v>367</v>
      </c>
      <c r="BL564">
        <v>401.63873472489593</v>
      </c>
      <c r="BM564">
        <v>1.0740631448307849</v>
      </c>
      <c r="BN564">
        <v>390</v>
      </c>
      <c r="BO564">
        <v>363.10714307345802</v>
      </c>
      <c r="BP564">
        <v>0.76724856225448401</v>
      </c>
      <c r="BQ564">
        <v>19</v>
      </c>
      <c r="BR564">
        <v>24.763813104022478</v>
      </c>
      <c r="BS564">
        <v>1.0995147019047911</v>
      </c>
      <c r="BT564">
        <v>23</v>
      </c>
      <c r="BU564">
        <v>20.918319655166929</v>
      </c>
    </row>
    <row r="565" spans="1:73" hidden="1" x14ac:dyDescent="0.45">
      <c r="A565" s="1">
        <v>475</v>
      </c>
      <c r="B565" s="21" t="s">
        <v>329</v>
      </c>
      <c r="C565" s="26" t="s">
        <v>475</v>
      </c>
      <c r="D565">
        <v>0.95389703263920256</v>
      </c>
      <c r="E565">
        <v>104</v>
      </c>
      <c r="F565">
        <v>109.02644252101</v>
      </c>
      <c r="G565">
        <v>102</v>
      </c>
      <c r="H565">
        <f>(Table1[[#This Row],[xWins]]*3+Table1[[#This Row],[xDraws]])/Table1[[#This Row],[Matches]]</f>
        <v>1.0688866913824508</v>
      </c>
      <c r="I565">
        <f>Table1[[#This Row],[Wins]]*3+Table1[[#This Row],[Draws]]</f>
        <v>104</v>
      </c>
      <c r="J565">
        <f>Table1[[#This Row],[xWins]]*3+Table1[[#This Row],[xDraws]]</f>
        <v>109.02644252100998</v>
      </c>
      <c r="K565">
        <v>0.99048380419572002</v>
      </c>
      <c r="L565">
        <v>0.84409167966166576</v>
      </c>
      <c r="M565">
        <v>1.0949127388912121</v>
      </c>
      <c r="N565">
        <v>27</v>
      </c>
      <c r="O565">
        <v>23</v>
      </c>
      <c r="P565">
        <v>52</v>
      </c>
      <c r="Q565">
        <v>27.259405843515221</v>
      </c>
      <c r="R565">
        <v>27.248224990464319</v>
      </c>
      <c r="S565">
        <v>47.49236916602046</v>
      </c>
      <c r="T565">
        <v>-46</v>
      </c>
      <c r="U565">
        <v>-45.063957371293412</v>
      </c>
      <c r="V565">
        <v>3.6338918927949919</v>
      </c>
      <c r="W565">
        <v>-4.5699345215015796</v>
      </c>
      <c r="X565">
        <v>1.0326301417420181</v>
      </c>
      <c r="Y565">
        <v>1.0292139142659229</v>
      </c>
      <c r="Z565">
        <f>Table1[[#This Row],[xGoalsF]]/Table1[[#This Row],[Matches]]</f>
        <v>1.0918245892863234</v>
      </c>
      <c r="AA565">
        <f>Table1[[#This Row],[xGoalsA]]/Table1[[#This Row],[Matches]]</f>
        <v>1.5336280929264547</v>
      </c>
      <c r="AB565">
        <v>115</v>
      </c>
      <c r="AC565">
        <v>111.36610810720499</v>
      </c>
      <c r="AD565">
        <v>161</v>
      </c>
      <c r="AE565">
        <v>156.43006547849839</v>
      </c>
      <c r="AF565">
        <f>Table1[[#This Row],[SHGoalsF]]/Table1[[#This Row],[xSHGoalsF]]</f>
        <v>0.97681438984522906</v>
      </c>
      <c r="AG565">
        <v>61</v>
      </c>
      <c r="AH565">
        <v>62.447892490266362</v>
      </c>
      <c r="AI565">
        <f>Table1[[#This Row],[SHGoalsA]]/Table1[[#This Row],[xSHGoalsA]]</f>
        <v>0.9422648055519337</v>
      </c>
      <c r="AJ565">
        <v>-83</v>
      </c>
      <c r="AK565">
        <v>-88.08564164866857</v>
      </c>
      <c r="AL565">
        <f>Table1[[#This Row],[HTGoalsF]]/Table1[[#This Row],[xHTGoalsF]]</f>
        <v>1.1038832737247617</v>
      </c>
      <c r="AM565">
        <v>54</v>
      </c>
      <c r="AN565">
        <v>48.918215616938653</v>
      </c>
      <c r="AO565">
        <f>Table1[[#This Row],[HTGoalsA]]/Table1[[#This Row],[xHTGoalsA]]</f>
        <v>1.1412781852431952</v>
      </c>
      <c r="AP565">
        <v>78</v>
      </c>
      <c r="AQ565">
        <v>68.34442382982985</v>
      </c>
      <c r="AR565">
        <v>1.097588968993007</v>
      </c>
      <c r="AS565">
        <v>1155</v>
      </c>
      <c r="AT565">
        <v>1052.306494169366</v>
      </c>
      <c r="AU565">
        <v>1.0717369070342979</v>
      </c>
      <c r="AV565">
        <v>1365</v>
      </c>
      <c r="AW565">
        <v>1273.633473887932</v>
      </c>
      <c r="AX565">
        <v>0.86753171555376773</v>
      </c>
      <c r="AY565">
        <v>380</v>
      </c>
      <c r="AZ565">
        <v>438.02433177608532</v>
      </c>
      <c r="BA565">
        <v>0.92858474632719434</v>
      </c>
      <c r="BB565">
        <v>511</v>
      </c>
      <c r="BC565">
        <v>550.29979979871973</v>
      </c>
      <c r="BD565">
        <v>1.036679355447748</v>
      </c>
      <c r="BE565">
        <v>1397</v>
      </c>
      <c r="BF565">
        <v>1347.5719301814649</v>
      </c>
      <c r="BG565">
        <v>0.93134046029052042</v>
      </c>
      <c r="BH565">
        <v>1220</v>
      </c>
      <c r="BI565">
        <v>1309.9398684122841</v>
      </c>
      <c r="BJ565">
        <v>0.92549222171750511</v>
      </c>
      <c r="BK565">
        <v>173</v>
      </c>
      <c r="BL565">
        <v>186.92755696957769</v>
      </c>
      <c r="BM565">
        <v>1.0074215224802581</v>
      </c>
      <c r="BN565">
        <v>169</v>
      </c>
      <c r="BO565">
        <v>167.75500247793431</v>
      </c>
      <c r="BP565">
        <v>0.87043105901209605</v>
      </c>
      <c r="BQ565">
        <v>10</v>
      </c>
      <c r="BR565">
        <v>11.48856063494517</v>
      </c>
      <c r="BS565">
        <v>0.93921891555256698</v>
      </c>
      <c r="BT565">
        <v>9</v>
      </c>
      <c r="BU565">
        <v>9.5824305185602707</v>
      </c>
    </row>
    <row r="566" spans="1:73" hidden="1" x14ac:dyDescent="0.45">
      <c r="A566" s="1">
        <v>514</v>
      </c>
      <c r="B566" s="21" t="s">
        <v>511</v>
      </c>
      <c r="C566" s="24" t="s">
        <v>495</v>
      </c>
      <c r="D566">
        <v>0.81673182158079971</v>
      </c>
      <c r="E566">
        <v>63</v>
      </c>
      <c r="F566">
        <v>77.136703058860036</v>
      </c>
      <c r="G566">
        <v>72</v>
      </c>
      <c r="H566">
        <f>(Table1[[#This Row],[xWins]]*3+Table1[[#This Row],[xDraws]])/Table1[[#This Row],[Matches]]</f>
        <v>1.0713430980397225</v>
      </c>
      <c r="I566">
        <f>Table1[[#This Row],[Wins]]*3+Table1[[#This Row],[Draws]]</f>
        <v>63</v>
      </c>
      <c r="J566">
        <f>Table1[[#This Row],[xWins]]*3+Table1[[#This Row],[xDraws]]</f>
        <v>77.136703058860022</v>
      </c>
      <c r="K566">
        <v>0.76388382870313476</v>
      </c>
      <c r="L566">
        <v>0.98753392480486979</v>
      </c>
      <c r="M566">
        <v>1.1424793507086599</v>
      </c>
      <c r="N566">
        <v>15</v>
      </c>
      <c r="O566">
        <v>18</v>
      </c>
      <c r="P566">
        <v>39</v>
      </c>
      <c r="Q566">
        <v>19.63649371327298</v>
      </c>
      <c r="R566">
        <v>18.227221919041089</v>
      </c>
      <c r="S566">
        <v>34.136284367685917</v>
      </c>
      <c r="T566">
        <v>-52</v>
      </c>
      <c r="U566">
        <v>-31.444859655605939</v>
      </c>
      <c r="V566">
        <v>-13.191113100840029</v>
      </c>
      <c r="W566">
        <v>-7.3640272435540339</v>
      </c>
      <c r="X566">
        <v>0.83342685076237299</v>
      </c>
      <c r="Y566">
        <v>1.0665608758171741</v>
      </c>
      <c r="Z566">
        <f>Table1[[#This Row],[xGoalsF]]/Table1[[#This Row],[Matches]]</f>
        <v>1.0998765708450005</v>
      </c>
      <c r="AA566">
        <f>Table1[[#This Row],[xGoalsA]]/Table1[[#This Row],[Matches]]</f>
        <v>1.5366107327284166</v>
      </c>
      <c r="AB566">
        <v>66</v>
      </c>
      <c r="AC566">
        <v>79.191113100840028</v>
      </c>
      <c r="AD566">
        <v>118</v>
      </c>
      <c r="AE566">
        <v>110.63597275644599</v>
      </c>
      <c r="AF566">
        <f>Table1[[#This Row],[SHGoalsF]]/Table1[[#This Row],[xSHGoalsF]]</f>
        <v>0.94608413505122846</v>
      </c>
      <c r="AG566">
        <v>42</v>
      </c>
      <c r="AH566">
        <v>44.393514745626497</v>
      </c>
      <c r="AI566">
        <f>Table1[[#This Row],[SHGoalsA]]/Table1[[#This Row],[xSHGoalsA]]</f>
        <v>1.045813646736951</v>
      </c>
      <c r="AJ566">
        <v>-65</v>
      </c>
      <c r="AK566">
        <v>-62.152564372062713</v>
      </c>
      <c r="AL566">
        <f>Table1[[#This Row],[HTGoalsF]]/Table1[[#This Row],[xHTGoalsF]]</f>
        <v>0.68970277072021602</v>
      </c>
      <c r="AM566">
        <v>24</v>
      </c>
      <c r="AN566">
        <v>34.797598355213523</v>
      </c>
      <c r="AO566">
        <f>Table1[[#This Row],[HTGoalsA]]/Table1[[#This Row],[xHTGoalsA]]</f>
        <v>1.093157469041957</v>
      </c>
      <c r="AP566">
        <v>53</v>
      </c>
      <c r="AQ566">
        <v>48.48340838438326</v>
      </c>
      <c r="AR566">
        <v>1.0267166098744349</v>
      </c>
      <c r="AS566">
        <v>765</v>
      </c>
      <c r="AT566">
        <v>745.09362431913689</v>
      </c>
      <c r="AU566">
        <v>1.073300967860342</v>
      </c>
      <c r="AV566">
        <v>968</v>
      </c>
      <c r="AW566">
        <v>901.89054979586717</v>
      </c>
      <c r="AX566">
        <v>0.85354827613310069</v>
      </c>
      <c r="AY566">
        <v>265</v>
      </c>
      <c r="AZ566">
        <v>310.46867225899757</v>
      </c>
      <c r="BA566">
        <v>0.89137554298119759</v>
      </c>
      <c r="BB566">
        <v>347</v>
      </c>
      <c r="BC566">
        <v>389.28597798349011</v>
      </c>
      <c r="BD566">
        <v>1.056418221553306</v>
      </c>
      <c r="BE566">
        <v>1007</v>
      </c>
      <c r="BF566">
        <v>953.22096822540266</v>
      </c>
      <c r="BG566">
        <v>1.0684186297952409</v>
      </c>
      <c r="BH566">
        <v>989</v>
      </c>
      <c r="BI566">
        <v>925.66712374674614</v>
      </c>
      <c r="BJ566">
        <v>1.1975089709138971</v>
      </c>
      <c r="BK566">
        <v>158</v>
      </c>
      <c r="BL566">
        <v>131.94055646983591</v>
      </c>
      <c r="BM566">
        <v>1.133606636180938</v>
      </c>
      <c r="BN566">
        <v>134</v>
      </c>
      <c r="BO566">
        <v>118.20678860123741</v>
      </c>
      <c r="BP566">
        <v>0.98371049576152825</v>
      </c>
      <c r="BQ566">
        <v>8</v>
      </c>
      <c r="BR566">
        <v>8.1324739691903876</v>
      </c>
      <c r="BS566">
        <v>0.72429820509005194</v>
      </c>
      <c r="BT566">
        <v>5</v>
      </c>
      <c r="BU566">
        <v>6.9032340061899653</v>
      </c>
    </row>
    <row r="567" spans="1:73" hidden="1" x14ac:dyDescent="0.45">
      <c r="A567" s="1">
        <v>466</v>
      </c>
      <c r="B567" s="22" t="s">
        <v>322</v>
      </c>
      <c r="C567" s="26" t="s">
        <v>475</v>
      </c>
      <c r="D567">
        <v>0.80708940035965882</v>
      </c>
      <c r="E567">
        <v>88</v>
      </c>
      <c r="F567">
        <v>109.0337699402136</v>
      </c>
      <c r="G567">
        <v>112</v>
      </c>
      <c r="H567">
        <f>(Table1[[#This Row],[xWins]]*3+Table1[[#This Row],[xDraws]])/Table1[[#This Row],[Matches]]</f>
        <v>0.97351580303762153</v>
      </c>
      <c r="I567">
        <f>Table1[[#This Row],[Wins]]*3+Table1[[#This Row],[Draws]]</f>
        <v>88</v>
      </c>
      <c r="J567">
        <f>Table1[[#This Row],[xWins]]*3+Table1[[#This Row],[xDraws]]</f>
        <v>109.03376994021362</v>
      </c>
      <c r="K567">
        <v>0.75199058368114624</v>
      </c>
      <c r="L567">
        <v>0.9574110462992983</v>
      </c>
      <c r="M567">
        <v>1.139633902498427</v>
      </c>
      <c r="N567">
        <v>20</v>
      </c>
      <c r="O567">
        <v>28</v>
      </c>
      <c r="P567">
        <v>64</v>
      </c>
      <c r="Q567">
        <v>26.596077708973361</v>
      </c>
      <c r="R567">
        <v>29.24553681329353</v>
      </c>
      <c r="S567">
        <v>56.158385477733113</v>
      </c>
      <c r="T567">
        <v>-89</v>
      </c>
      <c r="U567">
        <v>-65.995158904923954</v>
      </c>
      <c r="V567">
        <v>-14.187366908744959</v>
      </c>
      <c r="W567">
        <v>-8.8174741863310828</v>
      </c>
      <c r="X567">
        <v>0.87893433154963863</v>
      </c>
      <c r="Y567">
        <v>1.0481349088684371</v>
      </c>
      <c r="Z567">
        <f>Table1[[#This Row],[xGoalsF]]/Table1[[#This Row],[Matches]]</f>
        <v>1.0463157759709376</v>
      </c>
      <c r="AA567">
        <f>Table1[[#This Row],[xGoalsA]]/Table1[[#This Row],[Matches]]</f>
        <v>1.6355582661934722</v>
      </c>
      <c r="AB567">
        <v>103</v>
      </c>
      <c r="AC567">
        <v>117.18736690874501</v>
      </c>
      <c r="AD567">
        <v>192</v>
      </c>
      <c r="AE567">
        <v>183.18252581366889</v>
      </c>
      <c r="AF567">
        <f>Table1[[#This Row],[SHGoalsF]]/Table1[[#This Row],[xSHGoalsF]]</f>
        <v>0.86737256624884795</v>
      </c>
      <c r="AG567">
        <v>57</v>
      </c>
      <c r="AH567">
        <v>65.715705358897395</v>
      </c>
      <c r="AI567">
        <f>Table1[[#This Row],[SHGoalsA]]/Table1[[#This Row],[xSHGoalsA]]</f>
        <v>1.1367343542748083</v>
      </c>
      <c r="AJ567">
        <v>-117</v>
      </c>
      <c r="AK567">
        <v>-102.92642213196891</v>
      </c>
      <c r="AL567">
        <f>Table1[[#This Row],[HTGoalsF]]/Table1[[#This Row],[xHTGoalsF]]</f>
        <v>0.89369564950708746</v>
      </c>
      <c r="AM567">
        <v>46</v>
      </c>
      <c r="AN567">
        <v>51.471661549847568</v>
      </c>
      <c r="AO567">
        <f>Table1[[#This Row],[HTGoalsA]]/Table1[[#This Row],[xHTGoalsA]]</f>
        <v>0.93450836209858934</v>
      </c>
      <c r="AP567">
        <v>75</v>
      </c>
      <c r="AQ567">
        <v>80.256103681699969</v>
      </c>
      <c r="AR567">
        <v>1.036959397357007</v>
      </c>
      <c r="AS567">
        <v>1172</v>
      </c>
      <c r="AT567">
        <v>1130.227473695868</v>
      </c>
      <c r="AU567">
        <v>1.1629433319842459</v>
      </c>
      <c r="AV567">
        <v>1686</v>
      </c>
      <c r="AW567">
        <v>1449.7696952467149</v>
      </c>
      <c r="AX567">
        <v>0.89317925504269757</v>
      </c>
      <c r="AY567">
        <v>417</v>
      </c>
      <c r="AZ567">
        <v>466.87156877604122</v>
      </c>
      <c r="BA567">
        <v>0.94996548618104981</v>
      </c>
      <c r="BB567">
        <v>597</v>
      </c>
      <c r="BC567">
        <v>628.44388420888413</v>
      </c>
      <c r="BD567">
        <v>0.9549221887380579</v>
      </c>
      <c r="BE567">
        <v>1415</v>
      </c>
      <c r="BF567">
        <v>1481.796126101061</v>
      </c>
      <c r="BG567">
        <v>0.93168369657037031</v>
      </c>
      <c r="BH567">
        <v>1329</v>
      </c>
      <c r="BI567">
        <v>1426.4497757041311</v>
      </c>
      <c r="BJ567">
        <v>0.94020772371368133</v>
      </c>
      <c r="BK567">
        <v>195</v>
      </c>
      <c r="BL567">
        <v>207.40097648823689</v>
      </c>
      <c r="BM567">
        <v>0.85445282541665324</v>
      </c>
      <c r="BN567">
        <v>155</v>
      </c>
      <c r="BO567">
        <v>181.40264200591531</v>
      </c>
      <c r="BP567">
        <v>1.6008588300629969</v>
      </c>
      <c r="BQ567">
        <v>20</v>
      </c>
      <c r="BR567">
        <v>12.49329398970986</v>
      </c>
      <c r="BS567">
        <v>1.162320060277795</v>
      </c>
      <c r="BT567">
        <v>12</v>
      </c>
      <c r="BU567">
        <v>10.32417869234056</v>
      </c>
    </row>
    <row r="568" spans="1:73" hidden="1" x14ac:dyDescent="0.45">
      <c r="A568" s="1">
        <v>323</v>
      </c>
      <c r="B568" s="21" t="s">
        <v>374</v>
      </c>
      <c r="C568" s="24" t="s">
        <v>357</v>
      </c>
      <c r="D568">
        <v>1.0842796108738899</v>
      </c>
      <c r="E568">
        <v>73</v>
      </c>
      <c r="F568">
        <v>67.325807169946373</v>
      </c>
      <c r="G568">
        <v>63</v>
      </c>
      <c r="H568">
        <f>(Table1[[#This Row],[xWins]]*3+Table1[[#This Row],[xDraws]])/Table1[[#This Row],[Matches]]</f>
        <v>1.0686636058721648</v>
      </c>
      <c r="I568">
        <f>Table1[[#This Row],[Wins]]*3+Table1[[#This Row],[Draws]]</f>
        <v>73</v>
      </c>
      <c r="J568">
        <f>Table1[[#This Row],[xWins]]*3+Table1[[#This Row],[xDraws]]</f>
        <v>67.325807169946387</v>
      </c>
      <c r="K568">
        <v>1.0517809099760509</v>
      </c>
      <c r="L568">
        <v>1.1679376894136131</v>
      </c>
      <c r="M568">
        <v>0.85713316177044729</v>
      </c>
      <c r="N568">
        <v>17</v>
      </c>
      <c r="O568">
        <v>22</v>
      </c>
      <c r="P568">
        <v>24</v>
      </c>
      <c r="Q568">
        <v>16.1630619445138</v>
      </c>
      <c r="R568">
        <v>18.836621336404988</v>
      </c>
      <c r="S568">
        <v>28.000316719081219</v>
      </c>
      <c r="T568">
        <v>-22</v>
      </c>
      <c r="U568">
        <v>-25.383214244798079</v>
      </c>
      <c r="V568">
        <v>-22.621743926530101</v>
      </c>
      <c r="W568">
        <v>26.00495817132818</v>
      </c>
      <c r="X568">
        <v>0.67507645383887249</v>
      </c>
      <c r="Y568">
        <v>0.72627788410335525</v>
      </c>
      <c r="Z568">
        <f>Table1[[#This Row],[xGoalsF]]/Table1[[#This Row],[Matches]]</f>
        <v>1.1051070464528587</v>
      </c>
      <c r="AA568">
        <f>Table1[[#This Row],[xGoalsA]]/Table1[[#This Row],[Matches]]</f>
        <v>1.5080152090687013</v>
      </c>
      <c r="AB568">
        <v>47</v>
      </c>
      <c r="AC568">
        <v>69.621743926530101</v>
      </c>
      <c r="AD568">
        <v>69</v>
      </c>
      <c r="AE568">
        <v>95.004958171328184</v>
      </c>
      <c r="AF568">
        <f>Table1[[#This Row],[SHGoalsF]]/Table1[[#This Row],[xSHGoalsF]]</f>
        <v>0.76760150166552277</v>
      </c>
      <c r="AG568">
        <v>30</v>
      </c>
      <c r="AH568">
        <v>39.082779195854542</v>
      </c>
      <c r="AI568">
        <f>Table1[[#This Row],[SHGoalsA]]/Table1[[#This Row],[xSHGoalsA]]</f>
        <v>0.59857753296641225</v>
      </c>
      <c r="AJ568">
        <v>-32</v>
      </c>
      <c r="AK568">
        <v>-53.460075324603949</v>
      </c>
      <c r="AL568">
        <f>Table1[[#This Row],[HTGoalsF]]/Table1[[#This Row],[xHTGoalsF]]</f>
        <v>0.55666589060643445</v>
      </c>
      <c r="AM568">
        <v>17</v>
      </c>
      <c r="AN568">
        <v>30.538964730675559</v>
      </c>
      <c r="AO568">
        <f>Table1[[#This Row],[HTGoalsA]]/Table1[[#This Row],[xHTGoalsA]]</f>
        <v>0.89060306503951059</v>
      </c>
      <c r="AP568">
        <v>37</v>
      </c>
      <c r="AQ568">
        <v>41.544882846724242</v>
      </c>
      <c r="AR568">
        <v>0.87867382228544644</v>
      </c>
      <c r="AS568">
        <v>575</v>
      </c>
      <c r="AT568">
        <v>654.39527776577506</v>
      </c>
      <c r="AU568">
        <v>1.037753061372533</v>
      </c>
      <c r="AV568">
        <v>806</v>
      </c>
      <c r="AW568">
        <v>776.6780267879758</v>
      </c>
      <c r="AX568">
        <v>0.63793297139866445</v>
      </c>
      <c r="AY568">
        <v>174</v>
      </c>
      <c r="AZ568">
        <v>272.75592860250822</v>
      </c>
      <c r="BA568">
        <v>0.82855460182778695</v>
      </c>
      <c r="BB568">
        <v>278</v>
      </c>
      <c r="BC568">
        <v>335.52405524842118</v>
      </c>
      <c r="BD568">
        <v>1.044575683434535</v>
      </c>
      <c r="BE568">
        <v>869</v>
      </c>
      <c r="BF568">
        <v>831.91674263635241</v>
      </c>
      <c r="BG568">
        <v>1.113751537739559</v>
      </c>
      <c r="BH568">
        <v>904</v>
      </c>
      <c r="BI568">
        <v>811.67115767555708</v>
      </c>
      <c r="BJ568">
        <v>1.097523007650012</v>
      </c>
      <c r="BK568">
        <v>126</v>
      </c>
      <c r="BL568">
        <v>114.80397141722609</v>
      </c>
      <c r="BM568">
        <v>1.279716079441455</v>
      </c>
      <c r="BN568">
        <v>133</v>
      </c>
      <c r="BO568">
        <v>103.92930286384239</v>
      </c>
      <c r="BP568">
        <v>0.42171191315387202</v>
      </c>
      <c r="BQ568">
        <v>3</v>
      </c>
      <c r="BR568">
        <v>7.1138611607241362</v>
      </c>
      <c r="BS568">
        <v>0.82192952791130225</v>
      </c>
      <c r="BT568">
        <v>5</v>
      </c>
      <c r="BU568">
        <v>6.083246592571097</v>
      </c>
    </row>
    <row r="569" spans="1:73" hidden="1" x14ac:dyDescent="0.45">
      <c r="A569" s="1">
        <v>427</v>
      </c>
      <c r="B569" s="21" t="s">
        <v>450</v>
      </c>
      <c r="C569" s="24" t="s">
        <v>439</v>
      </c>
      <c r="D569">
        <v>0.99469313213760557</v>
      </c>
      <c r="E569">
        <v>34</v>
      </c>
      <c r="F569">
        <v>34.18139615273472</v>
      </c>
      <c r="G569">
        <v>32</v>
      </c>
      <c r="H569">
        <f>(Table1[[#This Row],[xWins]]*3+Table1[[#This Row],[xDraws]])/Table1[[#This Row],[Matches]]</f>
        <v>1.06816862977296</v>
      </c>
      <c r="I569">
        <f>Table1[[#This Row],[Wins]]*3+Table1[[#This Row],[Draws]]</f>
        <v>34</v>
      </c>
      <c r="J569">
        <f>Table1[[#This Row],[xWins]]*3+Table1[[#This Row],[xDraws]]</f>
        <v>34.18139615273472</v>
      </c>
      <c r="K569">
        <v>1.058667626460466</v>
      </c>
      <c r="L569">
        <v>0.80667085107190473</v>
      </c>
      <c r="M569">
        <v>1.079541470810599</v>
      </c>
      <c r="N569">
        <v>9</v>
      </c>
      <c r="O569">
        <v>7</v>
      </c>
      <c r="P569">
        <v>16</v>
      </c>
      <c r="Q569">
        <v>8.5012517385560056</v>
      </c>
      <c r="R569">
        <v>8.6776409370667054</v>
      </c>
      <c r="S569">
        <v>14.821107324377291</v>
      </c>
      <c r="T569">
        <v>-9</v>
      </c>
      <c r="U569">
        <v>-14.24467252079355</v>
      </c>
      <c r="V569">
        <v>-7.0273746345512222</v>
      </c>
      <c r="W569">
        <v>12.272047155344771</v>
      </c>
      <c r="X569">
        <v>0.79937478306982857</v>
      </c>
      <c r="Y569">
        <v>0.75093287444190215</v>
      </c>
      <c r="Z569">
        <f>Table1[[#This Row],[xGoalsF]]/Table1[[#This Row],[Matches]]</f>
        <v>1.0946054573297257</v>
      </c>
      <c r="AA569">
        <f>Table1[[#This Row],[xGoalsA]]/Table1[[#This Row],[Matches]]</f>
        <v>1.5397514736045241</v>
      </c>
      <c r="AB569">
        <v>28</v>
      </c>
      <c r="AC569">
        <v>35.027374634551222</v>
      </c>
      <c r="AD569">
        <v>37</v>
      </c>
      <c r="AE569">
        <v>49.272047155344772</v>
      </c>
      <c r="AF569">
        <f>Table1[[#This Row],[SHGoalsF]]/Table1[[#This Row],[xSHGoalsF]]</f>
        <v>0.97286380163045372</v>
      </c>
      <c r="AG569">
        <v>19</v>
      </c>
      <c r="AH569">
        <v>19.529969116085201</v>
      </c>
      <c r="AI569">
        <f>Table1[[#This Row],[SHGoalsA]]/Table1[[#This Row],[xSHGoalsA]]</f>
        <v>0.57875169205802601</v>
      </c>
      <c r="AJ569">
        <v>-16</v>
      </c>
      <c r="AK569">
        <v>-27.645707510771011</v>
      </c>
      <c r="AL569">
        <f>Table1[[#This Row],[HTGoalsF]]/Table1[[#This Row],[xHTGoalsF]]</f>
        <v>0.58074236937763546</v>
      </c>
      <c r="AM569">
        <v>9</v>
      </c>
      <c r="AN569">
        <v>15.497405518466021</v>
      </c>
      <c r="AO569">
        <f>Table1[[#This Row],[HTGoalsA]]/Table1[[#This Row],[xHTGoalsA]]</f>
        <v>0.97103811117056438</v>
      </c>
      <c r="AP569">
        <v>21</v>
      </c>
      <c r="AQ569">
        <v>21.626339644573761</v>
      </c>
      <c r="AR569">
        <v>0.65077439216895749</v>
      </c>
      <c r="AS569">
        <v>215</v>
      </c>
      <c r="AT569">
        <v>330.37563030627138</v>
      </c>
      <c r="AU569">
        <v>0.65592425970975254</v>
      </c>
      <c r="AV569">
        <v>262</v>
      </c>
      <c r="AW569">
        <v>399.43636192985969</v>
      </c>
      <c r="AX569">
        <v>0.81327727610171163</v>
      </c>
      <c r="AY569">
        <v>113</v>
      </c>
      <c r="AZ569">
        <v>138.94400264279341</v>
      </c>
      <c r="BA569">
        <v>0.75304431850686926</v>
      </c>
      <c r="BB569">
        <v>131</v>
      </c>
      <c r="BC569">
        <v>173.96054492482699</v>
      </c>
      <c r="BD569">
        <v>1.456472886562564</v>
      </c>
      <c r="BE569">
        <v>615</v>
      </c>
      <c r="BF569">
        <v>422.25296857497108</v>
      </c>
      <c r="BG569">
        <v>1.483164161568137</v>
      </c>
      <c r="BH569">
        <v>608</v>
      </c>
      <c r="BI569">
        <v>409.93439280326641</v>
      </c>
      <c r="BJ569">
        <v>1.515404827718728</v>
      </c>
      <c r="BK569">
        <v>88</v>
      </c>
      <c r="BL569">
        <v>58.070291443161182</v>
      </c>
      <c r="BM569">
        <v>1.257039045315963</v>
      </c>
      <c r="BN569">
        <v>66</v>
      </c>
      <c r="BO569">
        <v>52.504335681482829</v>
      </c>
      <c r="BP569">
        <v>0.2890252342065609</v>
      </c>
      <c r="BQ569">
        <v>1</v>
      </c>
      <c r="BR569">
        <v>3.4599055087533248</v>
      </c>
      <c r="BS569">
        <v>0.98978541457289526</v>
      </c>
      <c r="BT569">
        <v>3</v>
      </c>
      <c r="BU569">
        <v>3.03095999984455</v>
      </c>
    </row>
    <row r="570" spans="1:73" hidden="1" x14ac:dyDescent="0.45">
      <c r="A570" s="1">
        <v>132</v>
      </c>
      <c r="B570" s="21" t="s">
        <v>201</v>
      </c>
      <c r="C570" t="s">
        <v>193</v>
      </c>
      <c r="D570">
        <v>0.79572712205855745</v>
      </c>
      <c r="E570">
        <v>39</v>
      </c>
      <c r="F570">
        <v>49.011776674278039</v>
      </c>
      <c r="G570">
        <v>46</v>
      </c>
      <c r="H570">
        <f>(Table1[[#This Row],[xWins]]*3+Table1[[#This Row],[xDraws]])/Table1[[#This Row],[Matches]]</f>
        <v>1.0654734059625661</v>
      </c>
      <c r="I570">
        <f>Table1[[#This Row],[Wins]]*3+Table1[[#This Row],[Draws]]</f>
        <v>39</v>
      </c>
      <c r="J570">
        <f>Table1[[#This Row],[xWins]]*3+Table1[[#This Row],[xDraws]]</f>
        <v>49.011776674278046</v>
      </c>
      <c r="K570">
        <v>0.64294619218811766</v>
      </c>
      <c r="L570">
        <v>1.283849320471939</v>
      </c>
      <c r="M570">
        <v>1.051492739941319</v>
      </c>
      <c r="N570">
        <v>8</v>
      </c>
      <c r="O570">
        <v>15</v>
      </c>
      <c r="P570">
        <v>23</v>
      </c>
      <c r="Q570">
        <v>12.442720864049081</v>
      </c>
      <c r="R570">
        <v>11.6836140821308</v>
      </c>
      <c r="S570">
        <v>21.873665053820119</v>
      </c>
      <c r="T570">
        <v>-34</v>
      </c>
      <c r="U570">
        <v>-19.50809003523888</v>
      </c>
      <c r="V570">
        <v>4.8309097747959564</v>
      </c>
      <c r="W570">
        <v>-19.32281973955708</v>
      </c>
      <c r="X570">
        <v>1.09629255290679</v>
      </c>
      <c r="Y570">
        <v>1.277319197868388</v>
      </c>
      <c r="Z570">
        <f>Table1[[#This Row],[xGoalsF]]/Table1[[#This Row],[Matches]]</f>
        <v>1.0906323962000877</v>
      </c>
      <c r="AA570">
        <f>Table1[[#This Row],[xGoalsA]]/Table1[[#This Row],[Matches]]</f>
        <v>1.5147213100096288</v>
      </c>
      <c r="AB570">
        <v>55</v>
      </c>
      <c r="AC570">
        <v>50.169090225204037</v>
      </c>
      <c r="AD570">
        <v>89</v>
      </c>
      <c r="AE570">
        <v>69.677180260442924</v>
      </c>
      <c r="AF570">
        <f>Table1[[#This Row],[SHGoalsF]]/Table1[[#This Row],[xSHGoalsF]]</f>
        <v>1.0644725019671029</v>
      </c>
      <c r="AG570">
        <v>30</v>
      </c>
      <c r="AH570">
        <v>28.182973204625949</v>
      </c>
      <c r="AI570">
        <f>Table1[[#This Row],[SHGoalsA]]/Table1[[#This Row],[xSHGoalsA]]</f>
        <v>1.0208389066556913</v>
      </c>
      <c r="AJ570">
        <v>-40</v>
      </c>
      <c r="AK570">
        <v>-39.18345954411317</v>
      </c>
      <c r="AL570">
        <f>Table1[[#This Row],[HTGoalsF]]/Table1[[#This Row],[xHTGoalsF]]</f>
        <v>1.1370811852134255</v>
      </c>
      <c r="AM570">
        <v>25</v>
      </c>
      <c r="AN570">
        <v>21.986117020578089</v>
      </c>
      <c r="AO570">
        <f>Table1[[#This Row],[HTGoalsA]]/Table1[[#This Row],[xHTGoalsA]]</f>
        <v>1.6068882002241174</v>
      </c>
      <c r="AP570">
        <v>49</v>
      </c>
      <c r="AQ570">
        <v>30.493720716329751</v>
      </c>
      <c r="AR570">
        <v>0.96007888295533517</v>
      </c>
      <c r="AS570">
        <v>456</v>
      </c>
      <c r="AT570">
        <v>474.96097257793139</v>
      </c>
      <c r="AU570">
        <v>0.88644582400430427</v>
      </c>
      <c r="AV570">
        <v>504</v>
      </c>
      <c r="AW570">
        <v>568.56266491651127</v>
      </c>
      <c r="AX570">
        <v>1.167126076364998</v>
      </c>
      <c r="AY570">
        <v>231</v>
      </c>
      <c r="AZ570">
        <v>197.9220623014842</v>
      </c>
      <c r="BA570">
        <v>1.109193143193661</v>
      </c>
      <c r="BB570">
        <v>273</v>
      </c>
      <c r="BC570">
        <v>246.1248536156296</v>
      </c>
      <c r="BD570">
        <v>0.92214953190479299</v>
      </c>
      <c r="BE570">
        <v>563</v>
      </c>
      <c r="BF570">
        <v>610.53005019377565</v>
      </c>
      <c r="BG570">
        <v>0.87811913206862968</v>
      </c>
      <c r="BH570">
        <v>521</v>
      </c>
      <c r="BI570">
        <v>593.31357326500097</v>
      </c>
      <c r="BJ570">
        <v>0.7697329805170291</v>
      </c>
      <c r="BK570">
        <v>65</v>
      </c>
      <c r="BL570">
        <v>84.444868084435655</v>
      </c>
      <c r="BM570">
        <v>0.81962497400943457</v>
      </c>
      <c r="BN570">
        <v>62</v>
      </c>
      <c r="BO570">
        <v>75.644351948805223</v>
      </c>
      <c r="BP570">
        <v>1.1324444400170319</v>
      </c>
      <c r="BQ570">
        <v>6</v>
      </c>
      <c r="BR570">
        <v>5.2982731761301789</v>
      </c>
      <c r="BS570">
        <v>1.570614479670364</v>
      </c>
      <c r="BT570">
        <v>7</v>
      </c>
      <c r="BU570">
        <v>4.4568543653495034</v>
      </c>
    </row>
    <row r="571" spans="1:73" hidden="1" x14ac:dyDescent="0.45">
      <c r="A571" s="1">
        <v>7</v>
      </c>
      <c r="B571" s="21" t="s">
        <v>71</v>
      </c>
      <c r="C571" s="27" t="s">
        <v>64</v>
      </c>
      <c r="D571">
        <v>0.82599179172137094</v>
      </c>
      <c r="E571">
        <v>129</v>
      </c>
      <c r="F571">
        <v>156.17588612008279</v>
      </c>
      <c r="G571">
        <v>150</v>
      </c>
      <c r="H571">
        <f>(Table1[[#This Row],[xWins]]*3+Table1[[#This Row],[xDraws]])/Table1[[#This Row],[Matches]]</f>
        <v>1.0411725741338853</v>
      </c>
      <c r="I571">
        <f>Table1[[#This Row],[Wins]]*3+Table1[[#This Row],[Draws]]</f>
        <v>129</v>
      </c>
      <c r="J571">
        <f>Table1[[#This Row],[xWins]]*3+Table1[[#This Row],[xDraws]]</f>
        <v>156.17588612008279</v>
      </c>
      <c r="K571">
        <v>0.80656257723505387</v>
      </c>
      <c r="L571">
        <v>0.88823659981577541</v>
      </c>
      <c r="M571">
        <v>1.161627548064089</v>
      </c>
      <c r="N571">
        <v>32</v>
      </c>
      <c r="O571">
        <v>33</v>
      </c>
      <c r="P571">
        <v>85</v>
      </c>
      <c r="Q571">
        <v>39.674540950930258</v>
      </c>
      <c r="R571">
        <v>37.152263267292028</v>
      </c>
      <c r="S571">
        <v>73.173195781777707</v>
      </c>
      <c r="T571">
        <v>-125</v>
      </c>
      <c r="U571">
        <v>-77.582050272572019</v>
      </c>
      <c r="V571">
        <v>-12.434183278413061</v>
      </c>
      <c r="W571">
        <v>-34.983766449014922</v>
      </c>
      <c r="X571">
        <v>0.92345094469985545</v>
      </c>
      <c r="Y571">
        <v>1.1457558346426739</v>
      </c>
      <c r="Z571">
        <f>Table1[[#This Row],[xGoalsF]]/Table1[[#This Row],[Matches]]</f>
        <v>1.0828945551894207</v>
      </c>
      <c r="AA571">
        <f>Table1[[#This Row],[xGoalsA]]/Table1[[#This Row],[Matches]]</f>
        <v>1.600108223673234</v>
      </c>
      <c r="AB571">
        <v>150</v>
      </c>
      <c r="AC571">
        <v>162.43418327841309</v>
      </c>
      <c r="AD571">
        <v>275</v>
      </c>
      <c r="AE571">
        <v>240.01623355098511</v>
      </c>
      <c r="AF571">
        <f>Table1[[#This Row],[SHGoalsF]]/Table1[[#This Row],[xSHGoalsF]]</f>
        <v>0.95463399285939343</v>
      </c>
      <c r="AG571">
        <v>87</v>
      </c>
      <c r="AH571">
        <v>91.134404023693818</v>
      </c>
      <c r="AI571">
        <f>Table1[[#This Row],[SHGoalsA]]/Table1[[#This Row],[xSHGoalsA]]</f>
        <v>1.2272379161103035</v>
      </c>
      <c r="AJ571">
        <v>-165</v>
      </c>
      <c r="AK571">
        <v>-134.44825802234249</v>
      </c>
      <c r="AL571">
        <f>Table1[[#This Row],[HTGoalsF]]/Table1[[#This Row],[xHTGoalsF]]</f>
        <v>0.88359319844359985</v>
      </c>
      <c r="AM571">
        <v>63</v>
      </c>
      <c r="AN571">
        <v>71.29977925471924</v>
      </c>
      <c r="AO571">
        <f>Table1[[#This Row],[HTGoalsA]]/Table1[[#This Row],[xHTGoalsA]]</f>
        <v>1.041982660453264</v>
      </c>
      <c r="AP571">
        <v>110</v>
      </c>
      <c r="AQ571">
        <v>105.56797552864251</v>
      </c>
      <c r="AR571">
        <v>1.130199564338908</v>
      </c>
      <c r="AS571">
        <v>1739</v>
      </c>
      <c r="AT571">
        <v>1538.666315994556</v>
      </c>
      <c r="AU571">
        <v>1.152328221817736</v>
      </c>
      <c r="AV571">
        <v>2210</v>
      </c>
      <c r="AW571">
        <v>1917.8563521718179</v>
      </c>
      <c r="AX571">
        <v>1.0614529343703101</v>
      </c>
      <c r="AY571">
        <v>676</v>
      </c>
      <c r="AZ571">
        <v>636.86290565584636</v>
      </c>
      <c r="BA571">
        <v>1.1506609462716091</v>
      </c>
      <c r="BB571">
        <v>955</v>
      </c>
      <c r="BC571">
        <v>829.95777608895764</v>
      </c>
      <c r="BD571">
        <v>0.83766313674718484</v>
      </c>
      <c r="BE571">
        <v>1659</v>
      </c>
      <c r="BF571">
        <v>1980.509738607135</v>
      </c>
      <c r="BG571">
        <v>0.80134006509081868</v>
      </c>
      <c r="BH571">
        <v>1530</v>
      </c>
      <c r="BI571">
        <v>1909.3017641974509</v>
      </c>
      <c r="BJ571">
        <v>0.85331349818086455</v>
      </c>
      <c r="BK571">
        <v>235</v>
      </c>
      <c r="BL571">
        <v>275.39702641641611</v>
      </c>
      <c r="BM571">
        <v>0.70893087860285264</v>
      </c>
      <c r="BN571">
        <v>174</v>
      </c>
      <c r="BO571">
        <v>245.44000727252259</v>
      </c>
      <c r="BP571">
        <v>0.53719157966209874</v>
      </c>
      <c r="BQ571">
        <v>9</v>
      </c>
      <c r="BR571">
        <v>16.753799465101689</v>
      </c>
      <c r="BS571">
        <v>0.28717976984046018</v>
      </c>
      <c r="BT571">
        <v>4</v>
      </c>
      <c r="BU571">
        <v>13.928557719167189</v>
      </c>
    </row>
    <row r="572" spans="1:73" hidden="1" x14ac:dyDescent="0.45">
      <c r="A572" s="1">
        <v>164</v>
      </c>
      <c r="B572" s="21" t="s">
        <v>233</v>
      </c>
      <c r="C572" s="24" t="s">
        <v>234</v>
      </c>
      <c r="D572">
        <v>0.79867549173611707</v>
      </c>
      <c r="E572">
        <v>85</v>
      </c>
      <c r="F572">
        <v>106.4262029816786</v>
      </c>
      <c r="G572">
        <v>100</v>
      </c>
      <c r="H572">
        <f>(Table1[[#This Row],[xWins]]*3+Table1[[#This Row],[xDraws]])/Table1[[#This Row],[Matches]]</f>
        <v>1.0642620298167866</v>
      </c>
      <c r="I572">
        <f>Table1[[#This Row],[Wins]]*3+Table1[[#This Row],[Draws]]</f>
        <v>85</v>
      </c>
      <c r="J572">
        <f>Table1[[#This Row],[xWins]]*3+Table1[[#This Row],[xDraws]]</f>
        <v>106.42620298167866</v>
      </c>
      <c r="K572">
        <v>0.89267807033164759</v>
      </c>
      <c r="L572">
        <v>0.50446203499928699</v>
      </c>
      <c r="M572">
        <v>1.3306697028414469</v>
      </c>
      <c r="N572">
        <v>24</v>
      </c>
      <c r="O572">
        <v>13</v>
      </c>
      <c r="P572">
        <v>63</v>
      </c>
      <c r="Q572">
        <v>26.88539216728325</v>
      </c>
      <c r="R572">
        <v>25.7700264798289</v>
      </c>
      <c r="S572">
        <v>47.34458135288785</v>
      </c>
      <c r="T572">
        <v>-73</v>
      </c>
      <c r="U572">
        <v>-49.074196114450586</v>
      </c>
      <c r="V572">
        <v>-15.197021254256301</v>
      </c>
      <c r="W572">
        <v>-8.7287826312931145</v>
      </c>
      <c r="X572">
        <v>0.86082934241519937</v>
      </c>
      <c r="Y572">
        <v>1.055150789741881</v>
      </c>
      <c r="Z572">
        <f>Table1[[#This Row],[xGoalsF]]/Table1[[#This Row],[Matches]]</f>
        <v>1.091970212542563</v>
      </c>
      <c r="AA572">
        <f>Table1[[#This Row],[xGoalsA]]/Table1[[#This Row],[Matches]]</f>
        <v>1.5827121736870691</v>
      </c>
      <c r="AB572">
        <v>94</v>
      </c>
      <c r="AC572">
        <v>109.1970212542563</v>
      </c>
      <c r="AD572">
        <v>167</v>
      </c>
      <c r="AE572">
        <v>158.27121736870691</v>
      </c>
      <c r="AF572">
        <f>Table1[[#This Row],[SHGoalsF]]/Table1[[#This Row],[xSHGoalsF]]</f>
        <v>0.66990207638678356</v>
      </c>
      <c r="AG572">
        <v>41</v>
      </c>
      <c r="AH572">
        <v>61.202974949920439</v>
      </c>
      <c r="AI572">
        <f>Table1[[#This Row],[SHGoalsA]]/Table1[[#This Row],[xSHGoalsA]]</f>
        <v>1.1494803141416112</v>
      </c>
      <c r="AJ572">
        <v>-102</v>
      </c>
      <c r="AK572">
        <v>-88.735751926443186</v>
      </c>
      <c r="AL572">
        <f>Table1[[#This Row],[HTGoalsF]]/Table1[[#This Row],[xHTGoalsF]]</f>
        <v>1.1043036393289452</v>
      </c>
      <c r="AM572">
        <v>53</v>
      </c>
      <c r="AN572">
        <v>47.99404630433586</v>
      </c>
      <c r="AO572">
        <f>Table1[[#This Row],[HTGoalsA]]/Table1[[#This Row],[xHTGoalsA]]</f>
        <v>0.93477478847064654</v>
      </c>
      <c r="AP572">
        <v>65</v>
      </c>
      <c r="AQ572">
        <v>69.5354654422637</v>
      </c>
      <c r="AR572">
        <v>1.036825697736772</v>
      </c>
      <c r="AS572">
        <v>1068</v>
      </c>
      <c r="AT572">
        <v>1030.067061735909</v>
      </c>
      <c r="AU572">
        <v>0.94500789133632968</v>
      </c>
      <c r="AV572">
        <v>1195</v>
      </c>
      <c r="AW572">
        <v>1264.539704859139</v>
      </c>
      <c r="AX572">
        <v>0.86365200676625165</v>
      </c>
      <c r="AY572">
        <v>371</v>
      </c>
      <c r="AZ572">
        <v>429.57116650388508</v>
      </c>
      <c r="BA572">
        <v>0.86415498080070485</v>
      </c>
      <c r="BB572">
        <v>474</v>
      </c>
      <c r="BC572">
        <v>548.51272113342816</v>
      </c>
      <c r="BD572">
        <v>1.2383173933814491</v>
      </c>
      <c r="BE572">
        <v>1630</v>
      </c>
      <c r="BF572">
        <v>1316.302273320244</v>
      </c>
      <c r="BG572">
        <v>1.2648097929389239</v>
      </c>
      <c r="BH572">
        <v>1611</v>
      </c>
      <c r="BI572">
        <v>1273.7093031646009</v>
      </c>
      <c r="BJ572">
        <v>1.294492903636937</v>
      </c>
      <c r="BK572">
        <v>236</v>
      </c>
      <c r="BL572">
        <v>182.3107715283314</v>
      </c>
      <c r="BM572">
        <v>1.346252171934684</v>
      </c>
      <c r="BN572">
        <v>222</v>
      </c>
      <c r="BO572">
        <v>164.90224092338241</v>
      </c>
      <c r="BP572">
        <v>1.1881113993234069</v>
      </c>
      <c r="BQ572">
        <v>13</v>
      </c>
      <c r="BR572">
        <v>10.94173493108736</v>
      </c>
      <c r="BS572">
        <v>1.57962458535575</v>
      </c>
      <c r="BT572">
        <v>15</v>
      </c>
      <c r="BU572">
        <v>9.4959271583012406</v>
      </c>
    </row>
    <row r="573" spans="1:73" hidden="1" x14ac:dyDescent="0.45">
      <c r="A573" s="1">
        <v>339</v>
      </c>
      <c r="B573" s="21" t="s">
        <v>383</v>
      </c>
      <c r="C573" s="24" t="s">
        <v>379</v>
      </c>
      <c r="D573">
        <v>0.94008931290815612</v>
      </c>
      <c r="E573">
        <v>34</v>
      </c>
      <c r="F573">
        <v>36.166776425551923</v>
      </c>
      <c r="G573">
        <v>34</v>
      </c>
      <c r="H573">
        <f>(Table1[[#This Row],[xWins]]*3+Table1[[#This Row],[xDraws]])/Table1[[#This Row],[Matches]]</f>
        <v>1.0637287183985857</v>
      </c>
      <c r="I573">
        <f>Table1[[#This Row],[Wins]]*3+Table1[[#This Row],[Draws]]</f>
        <v>34</v>
      </c>
      <c r="J573">
        <f>Table1[[#This Row],[xWins]]*3+Table1[[#This Row],[xDraws]]</f>
        <v>36.166776425551916</v>
      </c>
      <c r="K573">
        <v>0.97758373384974062</v>
      </c>
      <c r="L573">
        <v>0.81893768241280462</v>
      </c>
      <c r="M573">
        <v>1.1079671812758041</v>
      </c>
      <c r="N573">
        <v>9</v>
      </c>
      <c r="O573">
        <v>7</v>
      </c>
      <c r="P573">
        <v>18</v>
      </c>
      <c r="Q573">
        <v>9.2063724961521753</v>
      </c>
      <c r="R573">
        <v>8.5476589370953953</v>
      </c>
      <c r="S573">
        <v>16.245968566752431</v>
      </c>
      <c r="T573">
        <v>-20</v>
      </c>
      <c r="U573">
        <v>-14.7182604283655</v>
      </c>
      <c r="V573">
        <v>8.2634098212974436</v>
      </c>
      <c r="W573">
        <v>-13.54514939293195</v>
      </c>
      <c r="X573">
        <v>1.22493676688829</v>
      </c>
      <c r="Y573">
        <v>1.2632433916943751</v>
      </c>
      <c r="Z573">
        <f>Table1[[#This Row],[xGoalsF]]/Table1[[#This Row],[Matches]]</f>
        <v>1.0804879464324284</v>
      </c>
      <c r="AA573">
        <f>Table1[[#This Row],[xGoalsA]]/Table1[[#This Row],[Matches]]</f>
        <v>1.5133779590314134</v>
      </c>
      <c r="AB573">
        <v>45</v>
      </c>
      <c r="AC573">
        <v>36.736590178702563</v>
      </c>
      <c r="AD573">
        <v>65</v>
      </c>
      <c r="AE573">
        <v>51.454850607068053</v>
      </c>
      <c r="AF573">
        <f>Table1[[#This Row],[SHGoalsF]]/Table1[[#This Row],[xSHGoalsF]]</f>
        <v>0.87524294268822611</v>
      </c>
      <c r="AG573">
        <v>18</v>
      </c>
      <c r="AH573">
        <v>20.565718524635798</v>
      </c>
      <c r="AI573">
        <f>Table1[[#This Row],[SHGoalsA]]/Table1[[#This Row],[xSHGoalsA]]</f>
        <v>1.2035993088697234</v>
      </c>
      <c r="AJ573">
        <v>-35</v>
      </c>
      <c r="AK573">
        <v>-29.079445079498939</v>
      </c>
      <c r="AL573">
        <f>Table1[[#This Row],[HTGoalsF]]/Table1[[#This Row],[xHTGoalsF]]</f>
        <v>1.6696688080639026</v>
      </c>
      <c r="AM573">
        <v>27</v>
      </c>
      <c r="AN573">
        <v>16.170871654066762</v>
      </c>
      <c r="AO573">
        <f>Table1[[#This Row],[HTGoalsA]]/Table1[[#This Row],[xHTGoalsA]]</f>
        <v>1.3407578228263388</v>
      </c>
      <c r="AP573">
        <v>30</v>
      </c>
      <c r="AQ573">
        <v>22.375405527569121</v>
      </c>
      <c r="AR573">
        <v>1.138673680038125</v>
      </c>
      <c r="AS573">
        <v>398</v>
      </c>
      <c r="AT573">
        <v>349.52946307380529</v>
      </c>
      <c r="AU573">
        <v>1.2265362803572819</v>
      </c>
      <c r="AV573">
        <v>517</v>
      </c>
      <c r="AW573">
        <v>421.51219517893219</v>
      </c>
      <c r="AX573">
        <v>0.88799599262056006</v>
      </c>
      <c r="AY573">
        <v>130</v>
      </c>
      <c r="AZ573">
        <v>146.3970570591853</v>
      </c>
      <c r="BA573">
        <v>1.017189744540415</v>
      </c>
      <c r="BB573">
        <v>186</v>
      </c>
      <c r="BC573">
        <v>182.8567393628592</v>
      </c>
      <c r="BD573">
        <v>1.043284852979379</v>
      </c>
      <c r="BE573">
        <v>470</v>
      </c>
      <c r="BF573">
        <v>450.50016652478888</v>
      </c>
      <c r="BG573">
        <v>0.81555331143638166</v>
      </c>
      <c r="BH573">
        <v>357</v>
      </c>
      <c r="BI573">
        <v>437.73962412247317</v>
      </c>
      <c r="BJ573">
        <v>1.2974823516162399</v>
      </c>
      <c r="BK573">
        <v>81</v>
      </c>
      <c r="BL573">
        <v>62.428594808322742</v>
      </c>
      <c r="BM573">
        <v>1.1103188884510531</v>
      </c>
      <c r="BN573">
        <v>62</v>
      </c>
      <c r="BO573">
        <v>55.839813809249819</v>
      </c>
      <c r="BP573">
        <v>1.5457855606633739</v>
      </c>
      <c r="BQ573">
        <v>6</v>
      </c>
      <c r="BR573">
        <v>3.8815215723875052</v>
      </c>
      <c r="BS573">
        <v>1.208492215474523</v>
      </c>
      <c r="BT573">
        <v>4</v>
      </c>
      <c r="BU573">
        <v>3.3099096119782372</v>
      </c>
    </row>
    <row r="574" spans="1:73" hidden="1" x14ac:dyDescent="0.45">
      <c r="A574" s="1">
        <v>104</v>
      </c>
      <c r="B574" s="21" t="s">
        <v>172</v>
      </c>
      <c r="C574" s="25" t="s">
        <v>160</v>
      </c>
      <c r="D574">
        <v>0.88683019830023624</v>
      </c>
      <c r="E574">
        <v>104</v>
      </c>
      <c r="F574">
        <v>117.271604191348</v>
      </c>
      <c r="G574">
        <v>111</v>
      </c>
      <c r="H574">
        <f>(Table1[[#This Row],[xWins]]*3+Table1[[#This Row],[xDraws]])/Table1[[#This Row],[Matches]]</f>
        <v>1.0565009386607933</v>
      </c>
      <c r="I574">
        <f>Table1[[#This Row],[Wins]]*3+Table1[[#This Row],[Draws]]</f>
        <v>104</v>
      </c>
      <c r="J574">
        <f>Table1[[#This Row],[xWins]]*3+Table1[[#This Row],[xDraws]]</f>
        <v>117.27160419134806</v>
      </c>
      <c r="K574">
        <v>0.89937135455010497</v>
      </c>
      <c r="L574">
        <v>0.84531799132472818</v>
      </c>
      <c r="M574">
        <v>1.134454531991953</v>
      </c>
      <c r="N574">
        <v>27</v>
      </c>
      <c r="O574">
        <v>23</v>
      </c>
      <c r="P574">
        <v>61</v>
      </c>
      <c r="Q574">
        <v>30.02096949541637</v>
      </c>
      <c r="R574">
        <v>27.20869570509895</v>
      </c>
      <c r="S574">
        <v>53.770334799484687</v>
      </c>
      <c r="T574">
        <v>-75</v>
      </c>
      <c r="U574">
        <v>-58.260429267834233</v>
      </c>
      <c r="V574">
        <v>-2.7784036182620331</v>
      </c>
      <c r="W574">
        <v>-13.961167113903739</v>
      </c>
      <c r="X574">
        <v>0.97718475907295121</v>
      </c>
      <c r="Y574">
        <v>1.0775453100317329</v>
      </c>
      <c r="Z574">
        <f>Table1[[#This Row],[xGoalsF]]/Table1[[#This Row],[Matches]]</f>
        <v>1.0971027352996576</v>
      </c>
      <c r="AA574">
        <f>Table1[[#This Row],[xGoalsA]]/Table1[[#This Row],[Matches]]</f>
        <v>1.6219714674423089</v>
      </c>
      <c r="AB574">
        <v>119</v>
      </c>
      <c r="AC574">
        <v>121.778403618262</v>
      </c>
      <c r="AD574">
        <v>194</v>
      </c>
      <c r="AE574">
        <v>180.03883288609629</v>
      </c>
      <c r="AF574">
        <f>Table1[[#This Row],[SHGoalsF]]/Table1[[#This Row],[xSHGoalsF]]</f>
        <v>1.0731794021826122</v>
      </c>
      <c r="AG574">
        <v>73</v>
      </c>
      <c r="AH574">
        <v>68.022177700703125</v>
      </c>
      <c r="AI574">
        <f>Table1[[#This Row],[SHGoalsA]]/Table1[[#This Row],[xSHGoalsA]]</f>
        <v>1.0637829590873558</v>
      </c>
      <c r="AJ574">
        <v>-107</v>
      </c>
      <c r="AK574">
        <v>-100.584427571389</v>
      </c>
      <c r="AL574">
        <f>Table1[[#This Row],[HTGoalsF]]/Table1[[#This Row],[xHTGoalsF]]</f>
        <v>0.85571483516246227</v>
      </c>
      <c r="AM574">
        <v>46</v>
      </c>
      <c r="AN574">
        <v>53.756225917558908</v>
      </c>
      <c r="AO574">
        <f>Table1[[#This Row],[HTGoalsA]]/Table1[[#This Row],[xHTGoalsA]]</f>
        <v>1.0949676063322831</v>
      </c>
      <c r="AP574">
        <v>87</v>
      </c>
      <c r="AQ574">
        <v>79.45440531470723</v>
      </c>
      <c r="AR574">
        <v>1.071058584349081</v>
      </c>
      <c r="AS574">
        <v>1227</v>
      </c>
      <c r="AT574">
        <v>1145.595598531793</v>
      </c>
      <c r="AU574">
        <v>1.019011709794152</v>
      </c>
      <c r="AV574">
        <v>1450</v>
      </c>
      <c r="AW574">
        <v>1422.9473381546441</v>
      </c>
      <c r="AX574">
        <v>0.97593247669946848</v>
      </c>
      <c r="AY574">
        <v>465</v>
      </c>
      <c r="AZ574">
        <v>476.46739001103401</v>
      </c>
      <c r="BA574">
        <v>0.92119893137074171</v>
      </c>
      <c r="BB574">
        <v>566</v>
      </c>
      <c r="BC574">
        <v>614.41669190583343</v>
      </c>
      <c r="BD574">
        <v>0.94284072839784583</v>
      </c>
      <c r="BE574">
        <v>1373</v>
      </c>
      <c r="BF574">
        <v>1456.237473250776</v>
      </c>
      <c r="BG574">
        <v>1.3413250229880569</v>
      </c>
      <c r="BH574">
        <v>1893</v>
      </c>
      <c r="BI574">
        <v>1411.291049937309</v>
      </c>
      <c r="BJ574">
        <v>1.364296451912969</v>
      </c>
      <c r="BK574">
        <v>275</v>
      </c>
      <c r="BL574">
        <v>201.56909417627281</v>
      </c>
      <c r="BM574">
        <v>1.6544711226243689</v>
      </c>
      <c r="BN574">
        <v>300</v>
      </c>
      <c r="BO574">
        <v>181.32682758713341</v>
      </c>
      <c r="BP574">
        <v>1.0967697773658811</v>
      </c>
      <c r="BQ574">
        <v>13</v>
      </c>
      <c r="BR574">
        <v>11.85298890275968</v>
      </c>
      <c r="BS574">
        <v>1.725663032520443</v>
      </c>
      <c r="BT574">
        <v>18</v>
      </c>
      <c r="BU574">
        <v>10.430773366982219</v>
      </c>
    </row>
    <row r="575" spans="1:73" hidden="1" x14ac:dyDescent="0.45">
      <c r="A575" s="1">
        <v>579</v>
      </c>
      <c r="B575" s="21" t="s">
        <v>521</v>
      </c>
      <c r="C575" s="24" t="s">
        <v>530</v>
      </c>
      <c r="D575">
        <v>1.1062886069687281</v>
      </c>
      <c r="E575">
        <v>54</v>
      </c>
      <c r="F575">
        <v>48.811855839284121</v>
      </c>
      <c r="G575">
        <v>46</v>
      </c>
      <c r="H575">
        <f>(Table1[[#This Row],[xWins]]*3+Table1[[#This Row],[xDraws]])/Table1[[#This Row],[Matches]]</f>
        <v>1.061127300854003</v>
      </c>
      <c r="I575">
        <f>Table1[[#This Row],[Wins]]*3+Table1[[#This Row],[Draws]]</f>
        <v>54</v>
      </c>
      <c r="J575">
        <f>Table1[[#This Row],[xWins]]*3+Table1[[#This Row],[xDraws]]</f>
        <v>48.811855839284135</v>
      </c>
      <c r="K575">
        <v>1.217769682061177</v>
      </c>
      <c r="L575">
        <v>0.75891373048904742</v>
      </c>
      <c r="M575">
        <v>1.0080947982149431</v>
      </c>
      <c r="N575">
        <v>15</v>
      </c>
      <c r="O575">
        <v>9</v>
      </c>
      <c r="P575">
        <v>22</v>
      </c>
      <c r="Q575">
        <v>12.31760013487218</v>
      </c>
      <c r="R575">
        <v>11.859055434667599</v>
      </c>
      <c r="S575">
        <v>21.823344430460221</v>
      </c>
      <c r="T575">
        <v>-9</v>
      </c>
      <c r="U575">
        <v>-19.617860140916711</v>
      </c>
      <c r="V575">
        <v>16.238871257673299</v>
      </c>
      <c r="W575">
        <v>-5.6210111167565913</v>
      </c>
      <c r="X575">
        <v>1.326336473229164</v>
      </c>
      <c r="Y575">
        <v>1.0810189252860991</v>
      </c>
      <c r="Z575">
        <f>Table1[[#This Row],[xGoalsF]]/Table1[[#This Row],[Matches]]</f>
        <v>1.08176366831145</v>
      </c>
      <c r="AA575">
        <f>Table1[[#This Row],[xGoalsA]]/Table1[[#This Row],[Matches]]</f>
        <v>1.5082388887661611</v>
      </c>
      <c r="AB575">
        <v>66</v>
      </c>
      <c r="AC575">
        <v>49.761128742326697</v>
      </c>
      <c r="AD575">
        <v>75</v>
      </c>
      <c r="AE575">
        <v>69.378988883243409</v>
      </c>
      <c r="AF575">
        <f>Table1[[#This Row],[SHGoalsF]]/Table1[[#This Row],[xSHGoalsF]]</f>
        <v>1.294417959690678</v>
      </c>
      <c r="AG575">
        <v>36</v>
      </c>
      <c r="AH575">
        <v>27.81172783526797</v>
      </c>
      <c r="AI575">
        <f>Table1[[#This Row],[SHGoalsA]]/Table1[[#This Row],[xSHGoalsA]]</f>
        <v>1.3064466543152855</v>
      </c>
      <c r="AJ575">
        <v>-51</v>
      </c>
      <c r="AK575">
        <v>-39.037185201204657</v>
      </c>
      <c r="AL575">
        <f>Table1[[#This Row],[HTGoalsF]]/Table1[[#This Row],[xHTGoalsF]]</f>
        <v>1.3667799010565378</v>
      </c>
      <c r="AM575">
        <v>30</v>
      </c>
      <c r="AN575">
        <v>21.94940090705872</v>
      </c>
      <c r="AO575">
        <f>Table1[[#This Row],[HTGoalsA]]/Table1[[#This Row],[xHTGoalsA]]</f>
        <v>0.79098791395210066</v>
      </c>
      <c r="AP575">
        <v>24</v>
      </c>
      <c r="AQ575">
        <v>30.341803682038751</v>
      </c>
      <c r="AR575">
        <v>1.0163508710935749</v>
      </c>
      <c r="AS575">
        <v>481</v>
      </c>
      <c r="AT575">
        <v>473.26175800140038</v>
      </c>
      <c r="AU575">
        <v>1.105826208044383</v>
      </c>
      <c r="AV575">
        <v>627</v>
      </c>
      <c r="AW575">
        <v>566.99687115286281</v>
      </c>
      <c r="AX575">
        <v>1.335013031259247</v>
      </c>
      <c r="AY575">
        <v>265</v>
      </c>
      <c r="AZ575">
        <v>198.499935053098</v>
      </c>
      <c r="BA575">
        <v>1.297355506930026</v>
      </c>
      <c r="BB575">
        <v>319</v>
      </c>
      <c r="BC575">
        <v>245.8848005007201</v>
      </c>
      <c r="BD575">
        <v>0.75001381740282991</v>
      </c>
      <c r="BE575">
        <v>456</v>
      </c>
      <c r="BF575">
        <v>607.98879889846603</v>
      </c>
      <c r="BG575">
        <v>0.72671284823051363</v>
      </c>
      <c r="BH575">
        <v>430</v>
      </c>
      <c r="BI575">
        <v>591.70551483576332</v>
      </c>
      <c r="BJ575">
        <v>0.63834541606734296</v>
      </c>
      <c r="BK575">
        <v>54</v>
      </c>
      <c r="BL575">
        <v>84.593699023763662</v>
      </c>
      <c r="BM575">
        <v>1.0775240496800891</v>
      </c>
      <c r="BN575">
        <v>81</v>
      </c>
      <c r="BO575">
        <v>75.172336082937989</v>
      </c>
      <c r="BP575">
        <v>0.19059132865888009</v>
      </c>
      <c r="BQ575">
        <v>1</v>
      </c>
      <c r="BR575">
        <v>5.2468284209813012</v>
      </c>
      <c r="BS575">
        <v>0.90743385360187379</v>
      </c>
      <c r="BT575">
        <v>4</v>
      </c>
      <c r="BU575">
        <v>4.4080347940765217</v>
      </c>
    </row>
    <row r="576" spans="1:73" hidden="1" x14ac:dyDescent="0.45">
      <c r="A576" s="1">
        <v>429</v>
      </c>
      <c r="B576" s="21" t="s">
        <v>452</v>
      </c>
      <c r="C576" s="24" t="s">
        <v>439</v>
      </c>
      <c r="D576">
        <v>0.82730064762266609</v>
      </c>
      <c r="E576">
        <v>57</v>
      </c>
      <c r="F576">
        <v>68.898773576202785</v>
      </c>
      <c r="G576">
        <v>65</v>
      </c>
      <c r="H576">
        <f>(Table1[[#This Row],[xWins]]*3+Table1[[#This Row],[xDraws]])/Table1[[#This Row],[Matches]]</f>
        <v>1.0599811319415811</v>
      </c>
      <c r="I576">
        <f>Table1[[#This Row],[Wins]]*3+Table1[[#This Row],[Draws]]</f>
        <v>57</v>
      </c>
      <c r="J576">
        <f>Table1[[#This Row],[xWins]]*3+Table1[[#This Row],[xDraws]]</f>
        <v>68.898773576202771</v>
      </c>
      <c r="K576">
        <v>0.69565219095351716</v>
      </c>
      <c r="L576">
        <v>1.2245772768732781</v>
      </c>
      <c r="M576">
        <v>1.045709751647252</v>
      </c>
      <c r="N576">
        <v>12</v>
      </c>
      <c r="O576">
        <v>21</v>
      </c>
      <c r="P576">
        <v>32</v>
      </c>
      <c r="Q576">
        <v>17.249999577449511</v>
      </c>
      <c r="R576">
        <v>17.148774843854241</v>
      </c>
      <c r="S576">
        <v>30.601225578696241</v>
      </c>
      <c r="T576">
        <v>-40</v>
      </c>
      <c r="U576">
        <v>-32.358160457615611</v>
      </c>
      <c r="V576">
        <v>-21.87404630400016</v>
      </c>
      <c r="W576">
        <v>14.232206761615769</v>
      </c>
      <c r="X576">
        <v>0.69136732774962817</v>
      </c>
      <c r="Y576">
        <v>0.86213404510008351</v>
      </c>
      <c r="Z576">
        <f>Table1[[#This Row],[xGoalsF]]/Table1[[#This Row],[Matches]]</f>
        <v>1.0903699431384639</v>
      </c>
      <c r="AA576">
        <f>Table1[[#This Row],[xGoalsA]]/Table1[[#This Row],[Matches]]</f>
        <v>1.5881877963325508</v>
      </c>
      <c r="AB576">
        <v>49</v>
      </c>
      <c r="AC576">
        <v>70.87404630400016</v>
      </c>
      <c r="AD576">
        <v>89</v>
      </c>
      <c r="AE576">
        <v>103.2322067616158</v>
      </c>
      <c r="AF576">
        <f>Table1[[#This Row],[SHGoalsF]]/Table1[[#This Row],[xSHGoalsF]]</f>
        <v>0.83146390954842708</v>
      </c>
      <c r="AG576">
        <v>33</v>
      </c>
      <c r="AH576">
        <v>39.689034750675461</v>
      </c>
      <c r="AI576">
        <f>Table1[[#This Row],[SHGoalsA]]/Table1[[#This Row],[xSHGoalsA]]</f>
        <v>0.86314994798659805</v>
      </c>
      <c r="AJ576">
        <v>-50</v>
      </c>
      <c r="AK576">
        <v>-57.927362582400733</v>
      </c>
      <c r="AL576">
        <f>Table1[[#This Row],[HTGoalsF]]/Table1[[#This Row],[xHTGoalsF]]</f>
        <v>0.51306698965433628</v>
      </c>
      <c r="AM576">
        <v>16</v>
      </c>
      <c r="AN576">
        <v>31.185011553324699</v>
      </c>
      <c r="AO576">
        <f>Table1[[#This Row],[HTGoalsA]]/Table1[[#This Row],[xHTGoalsA]]</f>
        <v>0.86083509846596984</v>
      </c>
      <c r="AP576">
        <v>39</v>
      </c>
      <c r="AQ576">
        <v>45.304844179215038</v>
      </c>
      <c r="AR576">
        <v>0.55908368419798937</v>
      </c>
      <c r="AS576">
        <v>374</v>
      </c>
      <c r="AT576">
        <v>668.95173400831106</v>
      </c>
      <c r="AU576">
        <v>0.64933239441574586</v>
      </c>
      <c r="AV576">
        <v>536</v>
      </c>
      <c r="AW576">
        <v>825.46320591671747</v>
      </c>
      <c r="AX576">
        <v>0.64029042671521474</v>
      </c>
      <c r="AY576">
        <v>179</v>
      </c>
      <c r="AZ576">
        <v>279.5606376910813</v>
      </c>
      <c r="BA576">
        <v>0.77262181008166808</v>
      </c>
      <c r="BB576">
        <v>277</v>
      </c>
      <c r="BC576">
        <v>358.51951936319318</v>
      </c>
      <c r="BD576">
        <v>1.257704554355541</v>
      </c>
      <c r="BE576">
        <v>1077</v>
      </c>
      <c r="BF576">
        <v>856.32193687321455</v>
      </c>
      <c r="BG576">
        <v>1.5003950189258359</v>
      </c>
      <c r="BH576">
        <v>1241</v>
      </c>
      <c r="BI576">
        <v>827.11551581160109</v>
      </c>
      <c r="BJ576">
        <v>1.2993595541176539</v>
      </c>
      <c r="BK576">
        <v>154</v>
      </c>
      <c r="BL576">
        <v>118.51992738420699</v>
      </c>
      <c r="BM576">
        <v>1.5999784726035879</v>
      </c>
      <c r="BN576">
        <v>170</v>
      </c>
      <c r="BO576">
        <v>106.2514295729023</v>
      </c>
      <c r="BP576">
        <v>1.396013321007501</v>
      </c>
      <c r="BQ576">
        <v>10</v>
      </c>
      <c r="BR576">
        <v>7.1632554285248604</v>
      </c>
      <c r="BS576">
        <v>0.99738227379635647</v>
      </c>
      <c r="BT576">
        <v>6</v>
      </c>
      <c r="BU576">
        <v>6.0157475800748674</v>
      </c>
    </row>
    <row r="577" spans="1:73" hidden="1" x14ac:dyDescent="0.45">
      <c r="A577" s="1">
        <v>532</v>
      </c>
      <c r="B577" s="21" t="s">
        <v>403</v>
      </c>
      <c r="C577" t="s">
        <v>520</v>
      </c>
      <c r="D577">
        <v>0.84190833495273087</v>
      </c>
      <c r="E577">
        <v>41</v>
      </c>
      <c r="F577">
        <v>48.6988883443017</v>
      </c>
      <c r="G577">
        <v>46</v>
      </c>
      <c r="H577">
        <f>(Table1[[#This Row],[xWins]]*3+Table1[[#This Row],[xDraws]])/Table1[[#This Row],[Matches]]</f>
        <v>1.0586714857456894</v>
      </c>
      <c r="I577">
        <f>Table1[[#This Row],[Wins]]*3+Table1[[#This Row],[Draws]]</f>
        <v>41</v>
      </c>
      <c r="J577">
        <f>Table1[[#This Row],[xWins]]*3+Table1[[#This Row],[xDraws]]</f>
        <v>48.698888344301707</v>
      </c>
      <c r="K577">
        <v>0.74023107997035476</v>
      </c>
      <c r="L577">
        <v>1.1453074515248849</v>
      </c>
      <c r="M577">
        <v>1.0639359550085861</v>
      </c>
      <c r="N577">
        <v>9</v>
      </c>
      <c r="O577">
        <v>14</v>
      </c>
      <c r="P577">
        <v>23</v>
      </c>
      <c r="Q577">
        <v>12.15836546657895</v>
      </c>
      <c r="R577">
        <v>12.22379194456486</v>
      </c>
      <c r="S577">
        <v>21.617842588856188</v>
      </c>
      <c r="T577">
        <v>-28</v>
      </c>
      <c r="U577">
        <v>-19.882918381605069</v>
      </c>
      <c r="V577">
        <v>-10.883937326331431</v>
      </c>
      <c r="W577">
        <v>2.7668557079365002</v>
      </c>
      <c r="X577">
        <v>0.78181479029751122</v>
      </c>
      <c r="Y577">
        <v>0.96034140166041981</v>
      </c>
      <c r="Z577">
        <f>Table1[[#This Row],[xGoalsF]]/Table1[[#This Row],[Matches]]</f>
        <v>1.0844334201376398</v>
      </c>
      <c r="AA577">
        <f>Table1[[#This Row],[xGoalsA]]/Table1[[#This Row],[Matches]]</f>
        <v>1.5166707762594891</v>
      </c>
      <c r="AB577">
        <v>39</v>
      </c>
      <c r="AC577">
        <v>49.883937326331427</v>
      </c>
      <c r="AD577">
        <v>67</v>
      </c>
      <c r="AE577">
        <v>69.7668557079365</v>
      </c>
      <c r="AF577">
        <f>Table1[[#This Row],[SHGoalsF]]/Table1[[#This Row],[xSHGoalsF]]</f>
        <v>0.78805726603394199</v>
      </c>
      <c r="AG577">
        <v>22</v>
      </c>
      <c r="AH577">
        <v>27.916752941977759</v>
      </c>
      <c r="AI577">
        <f>Table1[[#This Row],[SHGoalsA]]/Table1[[#This Row],[xSHGoalsA]]</f>
        <v>0.9689836451207624</v>
      </c>
      <c r="AJ577">
        <v>-38</v>
      </c>
      <c r="AK577">
        <v>-39.21634817196955</v>
      </c>
      <c r="AL577">
        <f>Table1[[#This Row],[HTGoalsF]]/Table1[[#This Row],[xHTGoalsF]]</f>
        <v>0.77388160915644766</v>
      </c>
      <c r="AM577">
        <v>17</v>
      </c>
      <c r="AN577">
        <v>21.967184384353661</v>
      </c>
      <c r="AO577">
        <f>Table1[[#This Row],[HTGoalsA]]/Table1[[#This Row],[xHTGoalsA]]</f>
        <v>0.94924773232845494</v>
      </c>
      <c r="AP577">
        <v>29</v>
      </c>
      <c r="AQ577">
        <v>30.55050753596695</v>
      </c>
      <c r="AR577">
        <v>0.87417609582805322</v>
      </c>
      <c r="AS577">
        <v>415</v>
      </c>
      <c r="AT577">
        <v>474.73272488296078</v>
      </c>
      <c r="AU577">
        <v>0.97398239182012858</v>
      </c>
      <c r="AV577">
        <v>556</v>
      </c>
      <c r="AW577">
        <v>570.85220910511077</v>
      </c>
      <c r="AX577">
        <v>0.99324049229570366</v>
      </c>
      <c r="AY577">
        <v>196</v>
      </c>
      <c r="AZ577">
        <v>197.33387988137679</v>
      </c>
      <c r="BA577">
        <v>1.2413798524922099</v>
      </c>
      <c r="BB577">
        <v>306</v>
      </c>
      <c r="BC577">
        <v>246.49989234614259</v>
      </c>
      <c r="BD577">
        <v>0.74108543494785128</v>
      </c>
      <c r="BE577">
        <v>450</v>
      </c>
      <c r="BF577">
        <v>607.21743914946273</v>
      </c>
      <c r="BG577">
        <v>0.78534183871455976</v>
      </c>
      <c r="BH577">
        <v>463</v>
      </c>
      <c r="BI577">
        <v>589.55218883770931</v>
      </c>
      <c r="BJ577">
        <v>0.71050596815874878</v>
      </c>
      <c r="BK577">
        <v>60</v>
      </c>
      <c r="BL577">
        <v>84.446862783556753</v>
      </c>
      <c r="BM577">
        <v>0.64847064620735129</v>
      </c>
      <c r="BN577">
        <v>49</v>
      </c>
      <c r="BO577">
        <v>75.562402533686992</v>
      </c>
      <c r="BP577">
        <v>0.57400264776328147</v>
      </c>
      <c r="BQ577">
        <v>3</v>
      </c>
      <c r="BR577">
        <v>5.2264567274909144</v>
      </c>
      <c r="BS577">
        <v>0.68502959810590847</v>
      </c>
      <c r="BT577">
        <v>3</v>
      </c>
      <c r="BU577">
        <v>4.3793728158534071</v>
      </c>
    </row>
    <row r="578" spans="1:73" hidden="1" x14ac:dyDescent="0.45">
      <c r="A578" s="1">
        <v>107</v>
      </c>
      <c r="B578" s="22" t="s">
        <v>175</v>
      </c>
      <c r="C578" s="25" t="s">
        <v>160</v>
      </c>
      <c r="D578">
        <v>1.0750667130138409</v>
      </c>
      <c r="E578">
        <v>116</v>
      </c>
      <c r="F578">
        <v>107.90028060194111</v>
      </c>
      <c r="G578">
        <v>111</v>
      </c>
      <c r="H578">
        <f>(Table1[[#This Row],[xWins]]*3+Table1[[#This Row],[xDraws]])/Table1[[#This Row],[Matches]]</f>
        <v>0.97207460001748769</v>
      </c>
      <c r="I578">
        <f>Table1[[#This Row],[Wins]]*3+Table1[[#This Row],[Draws]]</f>
        <v>116</v>
      </c>
      <c r="J578">
        <f>Table1[[#This Row],[xWins]]*3+Table1[[#This Row],[xDraws]]</f>
        <v>107.90028060194113</v>
      </c>
      <c r="K578">
        <v>1.055546187767521</v>
      </c>
      <c r="L578">
        <v>1.1299184872489429</v>
      </c>
      <c r="M578">
        <v>0.90823574588479616</v>
      </c>
      <c r="N578">
        <v>28</v>
      </c>
      <c r="O578">
        <v>32</v>
      </c>
      <c r="P578">
        <v>51</v>
      </c>
      <c r="Q578">
        <v>26.526551205892719</v>
      </c>
      <c r="R578">
        <v>28.320626984262969</v>
      </c>
      <c r="S578">
        <v>56.152821809844312</v>
      </c>
      <c r="T578">
        <v>-60</v>
      </c>
      <c r="U578">
        <v>-70.371775534332272</v>
      </c>
      <c r="V578">
        <v>-16.61548925242553</v>
      </c>
      <c r="W578">
        <v>26.987264786757809</v>
      </c>
      <c r="X578">
        <v>0.85628665017237771</v>
      </c>
      <c r="Y578">
        <v>0.85489724354137986</v>
      </c>
      <c r="Z578">
        <f>Table1[[#This Row],[xGoalsF]]/Table1[[#This Row],[Matches]]</f>
        <v>1.0415809842560857</v>
      </c>
      <c r="AA578">
        <f>Table1[[#This Row],[xGoalsA]]/Table1[[#This Row],[Matches]]</f>
        <v>1.6755609440248451</v>
      </c>
      <c r="AB578">
        <v>99</v>
      </c>
      <c r="AC578">
        <v>115.6154892524255</v>
      </c>
      <c r="AD578">
        <v>159</v>
      </c>
      <c r="AE578">
        <v>185.98726478675781</v>
      </c>
      <c r="AF578">
        <f>Table1[[#This Row],[SHGoalsF]]/Table1[[#This Row],[xSHGoalsF]]</f>
        <v>0.80478036374781825</v>
      </c>
      <c r="AG578">
        <v>52</v>
      </c>
      <c r="AH578">
        <v>64.613902553286508</v>
      </c>
      <c r="AI578">
        <f>Table1[[#This Row],[SHGoalsA]]/Table1[[#This Row],[xSHGoalsA]]</f>
        <v>0.88392576158652558</v>
      </c>
      <c r="AJ578">
        <v>-92</v>
      </c>
      <c r="AK578">
        <v>-104.08113893509859</v>
      </c>
      <c r="AL578">
        <f>Table1[[#This Row],[HTGoalsF]]/Table1[[#This Row],[xHTGoalsF]]</f>
        <v>0.92153995673223665</v>
      </c>
      <c r="AM578">
        <v>47</v>
      </c>
      <c r="AN578">
        <v>51.001586699139033</v>
      </c>
      <c r="AO578">
        <f>Table1[[#This Row],[HTGoalsA]]/Table1[[#This Row],[xHTGoalsA]]</f>
        <v>0.81800963363038537</v>
      </c>
      <c r="AP578">
        <v>67</v>
      </c>
      <c r="AQ578">
        <v>81.906125851659226</v>
      </c>
      <c r="AR578">
        <v>0.95332612245689385</v>
      </c>
      <c r="AS578">
        <v>1063</v>
      </c>
      <c r="AT578">
        <v>1115.0433990631209</v>
      </c>
      <c r="AU578">
        <v>0.92107626611030524</v>
      </c>
      <c r="AV578">
        <v>1335</v>
      </c>
      <c r="AW578">
        <v>1449.3913795409039</v>
      </c>
      <c r="AX578">
        <v>0.73826171318278078</v>
      </c>
      <c r="AY578">
        <v>340</v>
      </c>
      <c r="AZ578">
        <v>460.54128763389082</v>
      </c>
      <c r="BA578">
        <v>0.75551796660551818</v>
      </c>
      <c r="BB578">
        <v>475</v>
      </c>
      <c r="BC578">
        <v>628.70774884962304</v>
      </c>
      <c r="BD578">
        <v>1.0868351705400621</v>
      </c>
      <c r="BE578">
        <v>1593</v>
      </c>
      <c r="BF578">
        <v>1465.7236379352889</v>
      </c>
      <c r="BG578">
        <v>1.07130414289978</v>
      </c>
      <c r="BH578">
        <v>1508</v>
      </c>
      <c r="BI578">
        <v>1407.6301393908379</v>
      </c>
      <c r="BJ578">
        <v>1.4529462182294159</v>
      </c>
      <c r="BK578">
        <v>299</v>
      </c>
      <c r="BL578">
        <v>205.7887595897158</v>
      </c>
      <c r="BM578">
        <v>1.3622110141642181</v>
      </c>
      <c r="BN578">
        <v>244</v>
      </c>
      <c r="BO578">
        <v>179.12056022370791</v>
      </c>
      <c r="BP578">
        <v>1.3026630656154929</v>
      </c>
      <c r="BQ578">
        <v>16</v>
      </c>
      <c r="BR578">
        <v>12.282531394593731</v>
      </c>
      <c r="BS578">
        <v>1.085562400945963</v>
      </c>
      <c r="BT578">
        <v>11</v>
      </c>
      <c r="BU578">
        <v>10.13299649141732</v>
      </c>
    </row>
    <row r="579" spans="1:73" hidden="1" x14ac:dyDescent="0.45">
      <c r="A579" s="1">
        <v>115</v>
      </c>
      <c r="B579" s="21" t="s">
        <v>183</v>
      </c>
      <c r="C579" s="25" t="s">
        <v>160</v>
      </c>
      <c r="D579">
        <v>1.02892783543861</v>
      </c>
      <c r="E579">
        <v>88</v>
      </c>
      <c r="F579">
        <v>85.525920253180288</v>
      </c>
      <c r="G579">
        <v>75</v>
      </c>
      <c r="H579">
        <f>(Table1[[#This Row],[xWins]]*3+Table1[[#This Row],[xDraws]])/Table1[[#This Row],[Matches]]</f>
        <v>1.1403456033757371</v>
      </c>
      <c r="I579">
        <f>Table1[[#This Row],[Wins]]*3+Table1[[#This Row],[Draws]]</f>
        <v>88</v>
      </c>
      <c r="J579">
        <f>Table1[[#This Row],[xWins]]*3+Table1[[#This Row],[xDraws]]</f>
        <v>85.525920253180288</v>
      </c>
      <c r="K579">
        <v>1.0413331996333861</v>
      </c>
      <c r="L579">
        <v>0.98625942535185041</v>
      </c>
      <c r="M579">
        <v>0.98073535182827121</v>
      </c>
      <c r="N579">
        <v>23</v>
      </c>
      <c r="O579">
        <v>19</v>
      </c>
      <c r="P579">
        <v>33</v>
      </c>
      <c r="Q579">
        <v>22.08707069754179</v>
      </c>
      <c r="R579">
        <v>19.264708160554921</v>
      </c>
      <c r="S579">
        <v>33.648221141903292</v>
      </c>
      <c r="T579">
        <v>-22</v>
      </c>
      <c r="U579">
        <v>-27.022309950457299</v>
      </c>
      <c r="V579">
        <v>0.79682776454029636</v>
      </c>
      <c r="W579">
        <v>4.2254821859170022</v>
      </c>
      <c r="X579">
        <v>1.0092436014113699</v>
      </c>
      <c r="Y579">
        <v>0.96268081968528307</v>
      </c>
      <c r="Z579">
        <f>Table1[[#This Row],[xGoalsF]]/Table1[[#This Row],[Matches]]</f>
        <v>1.1493756298061293</v>
      </c>
      <c r="AA579">
        <f>Table1[[#This Row],[xGoalsA]]/Table1[[#This Row],[Matches]]</f>
        <v>1.5096730958122266</v>
      </c>
      <c r="AB579">
        <v>87</v>
      </c>
      <c r="AC579">
        <v>86.203172235459704</v>
      </c>
      <c r="AD579">
        <v>109</v>
      </c>
      <c r="AE579">
        <v>113.225482185917</v>
      </c>
      <c r="AF579">
        <f>Table1[[#This Row],[SHGoalsF]]/Table1[[#This Row],[xSHGoalsF]]</f>
        <v>0.8700612487113043</v>
      </c>
      <c r="AG579">
        <v>42</v>
      </c>
      <c r="AH579">
        <v>48.272463648057553</v>
      </c>
      <c r="AI579">
        <f>Table1[[#This Row],[SHGoalsA]]/Table1[[#This Row],[xSHGoalsA]]</f>
        <v>1.0854940662983616</v>
      </c>
      <c r="AJ579">
        <v>-69</v>
      </c>
      <c r="AK579">
        <v>-63.565524807792443</v>
      </c>
      <c r="AL579">
        <f>Table1[[#This Row],[HTGoalsF]]/Table1[[#This Row],[xHTGoalsF]]</f>
        <v>1.1863738294344903</v>
      </c>
      <c r="AM579">
        <v>45</v>
      </c>
      <c r="AN579">
        <v>37.930708587402151</v>
      </c>
      <c r="AO579">
        <f>Table1[[#This Row],[HTGoalsA]]/Table1[[#This Row],[xHTGoalsA]]</f>
        <v>0.80547793658840683</v>
      </c>
      <c r="AP579">
        <v>40</v>
      </c>
      <c r="AQ579">
        <v>49.65995737812456</v>
      </c>
      <c r="AR579">
        <v>1.0486546678385289</v>
      </c>
      <c r="AS579">
        <v>832</v>
      </c>
      <c r="AT579">
        <v>793.39750779434894</v>
      </c>
      <c r="AU579">
        <v>1.015949059347518</v>
      </c>
      <c r="AV579">
        <v>937</v>
      </c>
      <c r="AW579">
        <v>922.29033668457578</v>
      </c>
      <c r="AX579">
        <v>0.90584740726627433</v>
      </c>
      <c r="AY579">
        <v>302</v>
      </c>
      <c r="AZ579">
        <v>333.38948434085103</v>
      </c>
      <c r="BA579">
        <v>0.95158167149501283</v>
      </c>
      <c r="BB579">
        <v>379</v>
      </c>
      <c r="BC579">
        <v>398.28425804435682</v>
      </c>
      <c r="BD579">
        <v>1.1455472778346381</v>
      </c>
      <c r="BE579">
        <v>1130</v>
      </c>
      <c r="BF579">
        <v>986.42807840805483</v>
      </c>
      <c r="BG579">
        <v>1.1076913321683231</v>
      </c>
      <c r="BH579">
        <v>1066</v>
      </c>
      <c r="BI579">
        <v>962.36195864536455</v>
      </c>
      <c r="BJ579">
        <v>1.361501019761715</v>
      </c>
      <c r="BK579">
        <v>184</v>
      </c>
      <c r="BL579">
        <v>135.14495937153461</v>
      </c>
      <c r="BM579">
        <v>1.8318035152714769</v>
      </c>
      <c r="BN579">
        <v>229</v>
      </c>
      <c r="BO579">
        <v>125.0134078741855</v>
      </c>
      <c r="BP579">
        <v>0.49393762709256372</v>
      </c>
      <c r="BQ579">
        <v>4</v>
      </c>
      <c r="BR579">
        <v>8.0981884768426475</v>
      </c>
      <c r="BS579">
        <v>1.378642748968391</v>
      </c>
      <c r="BT579">
        <v>10</v>
      </c>
      <c r="BU579">
        <v>7.2535107499624472</v>
      </c>
    </row>
    <row r="580" spans="1:73" hidden="1" x14ac:dyDescent="0.45">
      <c r="A580" s="1">
        <v>117</v>
      </c>
      <c r="B580" s="21" t="s">
        <v>185</v>
      </c>
      <c r="C580" s="25" t="s">
        <v>160</v>
      </c>
      <c r="D580">
        <v>0.87146044057852623</v>
      </c>
      <c r="E580">
        <v>69</v>
      </c>
      <c r="F580">
        <v>79.177432258650526</v>
      </c>
      <c r="G580">
        <v>75</v>
      </c>
      <c r="H580">
        <f>(Table1[[#This Row],[xWins]]*3+Table1[[#This Row],[xDraws]])/Table1[[#This Row],[Matches]]</f>
        <v>1.055699096782007</v>
      </c>
      <c r="I580">
        <f>Table1[[#This Row],[Wins]]*3+Table1[[#This Row],[Draws]]</f>
        <v>69</v>
      </c>
      <c r="J580">
        <f>Table1[[#This Row],[xWins]]*3+Table1[[#This Row],[xDraws]]</f>
        <v>79.177432258650526</v>
      </c>
      <c r="K580">
        <v>0.89844298349648666</v>
      </c>
      <c r="L580">
        <v>0.78643344553307504</v>
      </c>
      <c r="M580">
        <v>1.1701808367097259</v>
      </c>
      <c r="N580">
        <v>18</v>
      </c>
      <c r="O580">
        <v>15</v>
      </c>
      <c r="P580">
        <v>42</v>
      </c>
      <c r="Q580">
        <v>20.034660329750789</v>
      </c>
      <c r="R580">
        <v>19.073451269398159</v>
      </c>
      <c r="S580">
        <v>35.891888400851059</v>
      </c>
      <c r="T580">
        <v>-52</v>
      </c>
      <c r="U580">
        <v>-37.169582317168498</v>
      </c>
      <c r="V580">
        <v>-0.70721231176756305</v>
      </c>
      <c r="W580">
        <v>-14.12320537106393</v>
      </c>
      <c r="X580">
        <v>0.99134455463895799</v>
      </c>
      <c r="Y580">
        <v>1.1188054019722551</v>
      </c>
      <c r="Z580">
        <f>Table1[[#This Row],[xGoalsF]]/Table1[[#This Row],[Matches]]</f>
        <v>1.0894294974902341</v>
      </c>
      <c r="AA580">
        <f>Table1[[#This Row],[xGoalsA]]/Table1[[#This Row],[Matches]]</f>
        <v>1.5850239283858145</v>
      </c>
      <c r="AB580">
        <v>81</v>
      </c>
      <c r="AC580">
        <v>81.707212311767563</v>
      </c>
      <c r="AD580">
        <v>133</v>
      </c>
      <c r="AE580">
        <v>118.8767946289361</v>
      </c>
      <c r="AF580">
        <f>Table1[[#This Row],[SHGoalsF]]/Table1[[#This Row],[xSHGoalsF]]</f>
        <v>0.8289507716657859</v>
      </c>
      <c r="AG580">
        <v>38</v>
      </c>
      <c r="AH580">
        <v>45.841081640636602</v>
      </c>
      <c r="AI580">
        <f>Table1[[#This Row],[SHGoalsA]]/Table1[[#This Row],[xSHGoalsA]]</f>
        <v>1.1951440538201896</v>
      </c>
      <c r="AJ580">
        <v>-80</v>
      </c>
      <c r="AK580">
        <v>-66.937537566526743</v>
      </c>
      <c r="AL580">
        <f>Table1[[#This Row],[HTGoalsF]]/Table1[[#This Row],[xHTGoalsF]]</f>
        <v>1.1989026749019003</v>
      </c>
      <c r="AM580">
        <v>43</v>
      </c>
      <c r="AN580">
        <v>35.866130671130961</v>
      </c>
      <c r="AO580">
        <f>Table1[[#This Row],[HTGoalsA]]/Table1[[#This Row],[xHTGoalsA]]</f>
        <v>1.0204227591533723</v>
      </c>
      <c r="AP580">
        <v>53</v>
      </c>
      <c r="AQ580">
        <v>51.939257062409318</v>
      </c>
      <c r="AR580">
        <v>1.1591009782912221</v>
      </c>
      <c r="AS580">
        <v>896</v>
      </c>
      <c r="AT580">
        <v>773.01289256170503</v>
      </c>
      <c r="AU580">
        <v>1.0807662633280299</v>
      </c>
      <c r="AV580">
        <v>1028</v>
      </c>
      <c r="AW580">
        <v>951.17698884720426</v>
      </c>
      <c r="AX580">
        <v>0.92497259971699719</v>
      </c>
      <c r="AY580">
        <v>297</v>
      </c>
      <c r="AZ580">
        <v>321.09059240335279</v>
      </c>
      <c r="BA580">
        <v>0.93505350249125041</v>
      </c>
      <c r="BB580">
        <v>385</v>
      </c>
      <c r="BC580">
        <v>411.74114526521709</v>
      </c>
      <c r="BD580">
        <v>1.095786374773738</v>
      </c>
      <c r="BE580">
        <v>1084</v>
      </c>
      <c r="BF580">
        <v>989.24391191104996</v>
      </c>
      <c r="BG580">
        <v>1.074645457684873</v>
      </c>
      <c r="BH580">
        <v>1030</v>
      </c>
      <c r="BI580">
        <v>958.45564007588769</v>
      </c>
      <c r="BJ580">
        <v>1.388921504597</v>
      </c>
      <c r="BK580">
        <v>190</v>
      </c>
      <c r="BL580">
        <v>136.7967875586526</v>
      </c>
      <c r="BM580">
        <v>1.65342558043358</v>
      </c>
      <c r="BN580">
        <v>203</v>
      </c>
      <c r="BO580">
        <v>122.77540785764729</v>
      </c>
      <c r="BP580">
        <v>1.5742061725229679</v>
      </c>
      <c r="BQ580">
        <v>13</v>
      </c>
      <c r="BR580">
        <v>8.2581304958072916</v>
      </c>
      <c r="BS580">
        <v>1.427070438227716</v>
      </c>
      <c r="BT580">
        <v>10</v>
      </c>
      <c r="BU580">
        <v>7.0073625885061714</v>
      </c>
    </row>
    <row r="581" spans="1:73" hidden="1" x14ac:dyDescent="0.45">
      <c r="A581" s="1">
        <v>218</v>
      </c>
      <c r="B581" s="22" t="s">
        <v>289</v>
      </c>
      <c r="C581" s="28" t="s">
        <v>258</v>
      </c>
      <c r="D581">
        <v>0.98051189854520093</v>
      </c>
      <c r="E581">
        <v>92</v>
      </c>
      <c r="F581">
        <v>93.828540108999874</v>
      </c>
      <c r="G581">
        <v>110</v>
      </c>
      <c r="H581">
        <f>(Table1[[#This Row],[xWins]]*3+Table1[[#This Row],[xDraws]])/Table1[[#This Row],[Matches]]</f>
        <v>0.8529867282636352</v>
      </c>
      <c r="I581">
        <f>Table1[[#This Row],[Wins]]*3+Table1[[#This Row],[Draws]]</f>
        <v>92</v>
      </c>
      <c r="J581">
        <f>Table1[[#This Row],[xWins]]*3+Table1[[#This Row],[xDraws]]</f>
        <v>93.828540108999874</v>
      </c>
      <c r="K581">
        <v>1.0527873983379621</v>
      </c>
      <c r="L581">
        <v>0.78620481771689643</v>
      </c>
      <c r="M581">
        <v>1.0685713435955999</v>
      </c>
      <c r="N581">
        <v>24</v>
      </c>
      <c r="O581">
        <v>20</v>
      </c>
      <c r="P581">
        <v>66</v>
      </c>
      <c r="Q581">
        <v>22.796625451528829</v>
      </c>
      <c r="R581">
        <v>25.43866375441339</v>
      </c>
      <c r="S581">
        <v>61.764710794057777</v>
      </c>
      <c r="T581">
        <v>-91</v>
      </c>
      <c r="U581">
        <v>-90.879692825621277</v>
      </c>
      <c r="V581">
        <v>11.202190779502301</v>
      </c>
      <c r="W581">
        <v>-11.32249795388103</v>
      </c>
      <c r="X581">
        <v>1.1048915784065749</v>
      </c>
      <c r="Y581">
        <v>1.0572776256108269</v>
      </c>
      <c r="Z581">
        <f>Table1[[#This Row],[xGoalsF]]/Table1[[#This Row],[Matches]]</f>
        <v>0.97088917473179726</v>
      </c>
      <c r="AA581">
        <f>Table1[[#This Row],[xGoalsA]]/Table1[[#This Row],[Matches]]</f>
        <v>1.7970682004192637</v>
      </c>
      <c r="AB581">
        <v>118</v>
      </c>
      <c r="AC581">
        <v>106.7978092204977</v>
      </c>
      <c r="AD581">
        <v>209</v>
      </c>
      <c r="AE581">
        <v>197.677502046119</v>
      </c>
      <c r="AF581">
        <f>Table1[[#This Row],[SHGoalsF]]/Table1[[#This Row],[xSHGoalsF]]</f>
        <v>0.97241414804136439</v>
      </c>
      <c r="AG581">
        <v>58</v>
      </c>
      <c r="AH581">
        <v>59.645368299940458</v>
      </c>
      <c r="AI581">
        <f>Table1[[#This Row],[SHGoalsA]]/Table1[[#This Row],[xSHGoalsA]]</f>
        <v>1.028120924405826</v>
      </c>
      <c r="AJ581">
        <v>-114</v>
      </c>
      <c r="AK581">
        <v>-110.8818985139157</v>
      </c>
      <c r="AL581">
        <f>Table1[[#This Row],[HTGoalsF]]/Table1[[#This Row],[xHTGoalsF]]</f>
        <v>1.2724685897192134</v>
      </c>
      <c r="AM581">
        <v>60</v>
      </c>
      <c r="AN581">
        <v>47.15244092055724</v>
      </c>
      <c r="AO581">
        <f>Table1[[#This Row],[HTGoalsA]]/Table1[[#This Row],[xHTGoalsA]]</f>
        <v>1.0945254844014383</v>
      </c>
      <c r="AP581">
        <v>95</v>
      </c>
      <c r="AQ581">
        <v>86.795603532203302</v>
      </c>
      <c r="AR581">
        <v>1.010879298618875</v>
      </c>
      <c r="AS581">
        <v>1075</v>
      </c>
      <c r="AT581">
        <v>1063.430620716767</v>
      </c>
      <c r="AU581">
        <v>1.053464815152845</v>
      </c>
      <c r="AV581">
        <v>1586</v>
      </c>
      <c r="AW581">
        <v>1505.5082781952151</v>
      </c>
      <c r="AX581">
        <v>0.92714541703493292</v>
      </c>
      <c r="AY581">
        <v>401</v>
      </c>
      <c r="AZ581">
        <v>432.51036205563332</v>
      </c>
      <c r="BA581">
        <v>0.97723473450008758</v>
      </c>
      <c r="BB581">
        <v>642</v>
      </c>
      <c r="BC581">
        <v>656.9557725845882</v>
      </c>
      <c r="BD581">
        <v>1.0807992759436349</v>
      </c>
      <c r="BE581">
        <v>1570</v>
      </c>
      <c r="BF581">
        <v>1452.6286563517999</v>
      </c>
      <c r="BG581">
        <v>1.071197740173029</v>
      </c>
      <c r="BH581">
        <v>1471</v>
      </c>
      <c r="BI581">
        <v>1373.2291852691851</v>
      </c>
      <c r="BJ581">
        <v>1.145989102754039</v>
      </c>
      <c r="BK581">
        <v>238</v>
      </c>
      <c r="BL581">
        <v>207.6808578965007</v>
      </c>
      <c r="BM581">
        <v>1.241063649001418</v>
      </c>
      <c r="BN581">
        <v>215</v>
      </c>
      <c r="BO581">
        <v>173.23849600541661</v>
      </c>
      <c r="BP581">
        <v>0.79376761729661394</v>
      </c>
      <c r="BQ581">
        <v>10</v>
      </c>
      <c r="BR581">
        <v>12.598145580765379</v>
      </c>
      <c r="BS581">
        <v>1.289984153608593</v>
      </c>
      <c r="BT581">
        <v>12</v>
      </c>
      <c r="BU581">
        <v>9.3024398527929808</v>
      </c>
    </row>
    <row r="582" spans="1:73" hidden="1" x14ac:dyDescent="0.45">
      <c r="A582" s="1">
        <v>649</v>
      </c>
      <c r="B582" s="21" t="s">
        <v>550</v>
      </c>
      <c r="C582" s="24" t="s">
        <v>535</v>
      </c>
      <c r="D582">
        <v>0.89783300676612532</v>
      </c>
      <c r="E582">
        <v>34</v>
      </c>
      <c r="F582">
        <v>37.868957527484383</v>
      </c>
      <c r="G582">
        <v>36</v>
      </c>
      <c r="H582">
        <f>(Table1[[#This Row],[xWins]]*3+Table1[[#This Row],[xDraws]])/Table1[[#This Row],[Matches]]</f>
        <v>1.0519154868745662</v>
      </c>
      <c r="I582">
        <f>Table1[[#This Row],[Wins]]*3+Table1[[#This Row],[Draws]]</f>
        <v>34</v>
      </c>
      <c r="J582">
        <f>Table1[[#This Row],[xWins]]*3+Table1[[#This Row],[xDraws]]</f>
        <v>37.868957527484383</v>
      </c>
      <c r="K582">
        <v>0.97034031671276622</v>
      </c>
      <c r="L582">
        <v>0.69695651215061738</v>
      </c>
      <c r="M582">
        <v>1.198951973261269</v>
      </c>
      <c r="N582">
        <v>9</v>
      </c>
      <c r="O582">
        <v>7</v>
      </c>
      <c r="P582">
        <v>20</v>
      </c>
      <c r="Q582">
        <v>9.2750964223453174</v>
      </c>
      <c r="R582">
        <v>10.043668260448429</v>
      </c>
      <c r="S582">
        <v>16.681235317206252</v>
      </c>
      <c r="T582">
        <v>-22</v>
      </c>
      <c r="U582">
        <v>-15.77119872875069</v>
      </c>
      <c r="V582">
        <v>-7.9937599448810488</v>
      </c>
      <c r="W582">
        <v>1.7649586736317391</v>
      </c>
      <c r="X582">
        <v>0.79499899583470568</v>
      </c>
      <c r="Y582">
        <v>0.9677721171278536</v>
      </c>
      <c r="Z582">
        <f>Table1[[#This Row],[xGoalsF]]/Table1[[#This Row],[Matches]]</f>
        <v>1.083159998468918</v>
      </c>
      <c r="AA582">
        <f>Table1[[#This Row],[xGoalsA]]/Table1[[#This Row],[Matches]]</f>
        <v>1.521248852045326</v>
      </c>
      <c r="AB582">
        <v>31</v>
      </c>
      <c r="AC582">
        <v>38.993759944881049</v>
      </c>
      <c r="AD582">
        <v>53</v>
      </c>
      <c r="AE582">
        <v>54.764958673631739</v>
      </c>
      <c r="AF582">
        <f>Table1[[#This Row],[SHGoalsF]]/Table1[[#This Row],[xSHGoalsF]]</f>
        <v>0.91661186035382924</v>
      </c>
      <c r="AG582">
        <v>20</v>
      </c>
      <c r="AH582">
        <v>21.819486377014179</v>
      </c>
      <c r="AI582">
        <f>Table1[[#This Row],[SHGoalsA]]/Table1[[#This Row],[xSHGoalsA]]</f>
        <v>0.81221414439503004</v>
      </c>
      <c r="AJ582">
        <v>-25</v>
      </c>
      <c r="AK582">
        <v>-30.780059880169919</v>
      </c>
      <c r="AL582">
        <f>Table1[[#This Row],[HTGoalsF]]/Table1[[#This Row],[xHTGoalsF]]</f>
        <v>0.64049288352906186</v>
      </c>
      <c r="AM582">
        <v>11</v>
      </c>
      <c r="AN582">
        <v>17.174273567866869</v>
      </c>
      <c r="AO582">
        <f>Table1[[#This Row],[HTGoalsA]]/Table1[[#This Row],[xHTGoalsA]]</f>
        <v>1.1674012152860398</v>
      </c>
      <c r="AP582">
        <v>28</v>
      </c>
      <c r="AQ582">
        <v>23.98489879346182</v>
      </c>
      <c r="AR582">
        <v>0.98804586360791491</v>
      </c>
      <c r="AS582">
        <v>365</v>
      </c>
      <c r="AT582">
        <v>369.41604984527572</v>
      </c>
      <c r="AU582">
        <v>1.2022148497779439</v>
      </c>
      <c r="AV582">
        <v>537</v>
      </c>
      <c r="AW582">
        <v>446.67556726585678</v>
      </c>
      <c r="AX582">
        <v>0.79377181626764615</v>
      </c>
      <c r="AY582">
        <v>122</v>
      </c>
      <c r="AZ582">
        <v>153.69656304207169</v>
      </c>
      <c r="BA582">
        <v>0.95062037575302605</v>
      </c>
      <c r="BB582">
        <v>183</v>
      </c>
      <c r="BC582">
        <v>192.50586739742249</v>
      </c>
      <c r="BD582">
        <v>1.162259615745429</v>
      </c>
      <c r="BE582">
        <v>553</v>
      </c>
      <c r="BF582">
        <v>475.79731112426782</v>
      </c>
      <c r="BG582">
        <v>1.284727464368838</v>
      </c>
      <c r="BH582">
        <v>595</v>
      </c>
      <c r="BI582">
        <v>463.13324537847592</v>
      </c>
      <c r="BJ582">
        <v>1.4005288445718711</v>
      </c>
      <c r="BK582">
        <v>93</v>
      </c>
      <c r="BL582">
        <v>66.403487768528805</v>
      </c>
      <c r="BM582">
        <v>1.351749430213697</v>
      </c>
      <c r="BN582">
        <v>80</v>
      </c>
      <c r="BO582">
        <v>59.182566096848937</v>
      </c>
      <c r="BP582">
        <v>1.6860161006165499</v>
      </c>
      <c r="BQ582">
        <v>7</v>
      </c>
      <c r="BR582">
        <v>4.1517990234139566</v>
      </c>
      <c r="BS582">
        <v>1.4511359801031161</v>
      </c>
      <c r="BT582">
        <v>5</v>
      </c>
      <c r="BU582">
        <v>3.4455764783977769</v>
      </c>
    </row>
    <row r="583" spans="1:73" hidden="1" x14ac:dyDescent="0.45">
      <c r="A583" s="1">
        <v>488</v>
      </c>
      <c r="B583" s="21" t="s">
        <v>340</v>
      </c>
      <c r="C583" s="26" t="s">
        <v>475</v>
      </c>
      <c r="D583">
        <v>1.006304861278049</v>
      </c>
      <c r="E583">
        <v>106</v>
      </c>
      <c r="F583">
        <v>105.3358719398171</v>
      </c>
      <c r="G583">
        <v>103</v>
      </c>
      <c r="H583">
        <f>(Table1[[#This Row],[xWins]]*3+Table1[[#This Row],[xDraws]])/Table1[[#This Row],[Matches]]</f>
        <v>1.0226783683477383</v>
      </c>
      <c r="I583">
        <f>Table1[[#This Row],[Wins]]*3+Table1[[#This Row],[Draws]]</f>
        <v>106</v>
      </c>
      <c r="J583">
        <f>Table1[[#This Row],[xWins]]*3+Table1[[#This Row],[xDraws]]</f>
        <v>105.33587193981705</v>
      </c>
      <c r="K583">
        <v>0.96453484437086845</v>
      </c>
      <c r="L583">
        <v>1.1240769391369241</v>
      </c>
      <c r="M583">
        <v>0.94944532751592725</v>
      </c>
      <c r="N583">
        <v>25</v>
      </c>
      <c r="O583">
        <v>31</v>
      </c>
      <c r="P583">
        <v>47</v>
      </c>
      <c r="Q583">
        <v>25.919229508299001</v>
      </c>
      <c r="R583">
        <v>27.578183414920051</v>
      </c>
      <c r="S583">
        <v>49.502587076780962</v>
      </c>
      <c r="T583">
        <v>-42</v>
      </c>
      <c r="U583">
        <v>-54.389107049289947</v>
      </c>
      <c r="V583">
        <v>-11.517002400945501</v>
      </c>
      <c r="W583">
        <v>23.906109450235451</v>
      </c>
      <c r="X583">
        <v>0.8957897685356786</v>
      </c>
      <c r="Y583">
        <v>0.85503199651041606</v>
      </c>
      <c r="Z583">
        <f>Table1[[#This Row],[xGoalsF]]/Table1[[#This Row],[Matches]]</f>
        <v>1.0729806058344222</v>
      </c>
      <c r="AA583">
        <f>Table1[[#This Row],[xGoalsA]]/Table1[[#This Row],[Matches]]</f>
        <v>1.6010301888372369</v>
      </c>
      <c r="AB583">
        <v>99</v>
      </c>
      <c r="AC583">
        <v>110.5170024009455</v>
      </c>
      <c r="AD583">
        <v>141</v>
      </c>
      <c r="AE583">
        <v>164.90610945023539</v>
      </c>
      <c r="AF583">
        <f>Table1[[#This Row],[SHGoalsF]]/Table1[[#This Row],[xSHGoalsF]]</f>
        <v>0.88689642798804402</v>
      </c>
      <c r="AG583">
        <v>55</v>
      </c>
      <c r="AH583">
        <v>62.014005541514521</v>
      </c>
      <c r="AI583">
        <f>Table1[[#This Row],[SHGoalsA]]/Table1[[#This Row],[xSHGoalsA]]</f>
        <v>0.9843180386704381</v>
      </c>
      <c r="AJ583">
        <v>-91</v>
      </c>
      <c r="AK583">
        <v>-92.449794095938472</v>
      </c>
      <c r="AL583">
        <f>Table1[[#This Row],[HTGoalsF]]/Table1[[#This Row],[xHTGoalsF]]</f>
        <v>0.9071604405706859</v>
      </c>
      <c r="AM583">
        <v>44</v>
      </c>
      <c r="AN583">
        <v>48.502996859430979</v>
      </c>
      <c r="AO583">
        <f>Table1[[#This Row],[HTGoalsA]]/Table1[[#This Row],[xHTGoalsA]]</f>
        <v>0.69007097249577132</v>
      </c>
      <c r="AP583">
        <v>50</v>
      </c>
      <c r="AQ583">
        <v>72.456315354296976</v>
      </c>
      <c r="AR583">
        <v>0.93067244063967058</v>
      </c>
      <c r="AS583">
        <v>978</v>
      </c>
      <c r="AT583">
        <v>1050.8530792292511</v>
      </c>
      <c r="AU583">
        <v>1.1350653579567089</v>
      </c>
      <c r="AV583">
        <v>1488</v>
      </c>
      <c r="AW583">
        <v>1310.937726686177</v>
      </c>
      <c r="AX583">
        <v>0.69296571263069839</v>
      </c>
      <c r="AY583">
        <v>302</v>
      </c>
      <c r="AZ583">
        <v>435.80799813820602</v>
      </c>
      <c r="BA583">
        <v>0.85454056176491655</v>
      </c>
      <c r="BB583">
        <v>485</v>
      </c>
      <c r="BC583">
        <v>567.55644108725539</v>
      </c>
      <c r="BD583">
        <v>1.037198600557363</v>
      </c>
      <c r="BE583">
        <v>1408</v>
      </c>
      <c r="BF583">
        <v>1357.502795745557</v>
      </c>
      <c r="BG583">
        <v>1.0336781920348821</v>
      </c>
      <c r="BH583">
        <v>1356</v>
      </c>
      <c r="BI583">
        <v>1311.820265193561</v>
      </c>
      <c r="BJ583">
        <v>1.018866476335835</v>
      </c>
      <c r="BK583">
        <v>193</v>
      </c>
      <c r="BL583">
        <v>189.42619517141119</v>
      </c>
      <c r="BM583">
        <v>0.97302339449373909</v>
      </c>
      <c r="BN583">
        <v>163</v>
      </c>
      <c r="BO583">
        <v>167.51909658329271</v>
      </c>
      <c r="BP583">
        <v>1.123324389470552</v>
      </c>
      <c r="BQ583">
        <v>13</v>
      </c>
      <c r="BR583">
        <v>11.57279243810169</v>
      </c>
      <c r="BS583">
        <v>0.62996943563008201</v>
      </c>
      <c r="BT583">
        <v>6</v>
      </c>
      <c r="BU583">
        <v>9.52427159263517</v>
      </c>
    </row>
    <row r="584" spans="1:73" hidden="1" x14ac:dyDescent="0.45">
      <c r="A584" s="1">
        <v>469</v>
      </c>
      <c r="B584" s="21" t="s">
        <v>326</v>
      </c>
      <c r="C584" s="26" t="s">
        <v>475</v>
      </c>
      <c r="D584">
        <v>0.96284470269631839</v>
      </c>
      <c r="E584">
        <v>86</v>
      </c>
      <c r="F584">
        <v>89.318661419820302</v>
      </c>
      <c r="G584">
        <v>76</v>
      </c>
      <c r="H584">
        <f>(Table1[[#This Row],[xWins]]*3+Table1[[#This Row],[xDraws]])/Table1[[#This Row],[Matches]]</f>
        <v>1.1752455449976356</v>
      </c>
      <c r="I584">
        <f>Table1[[#This Row],[Wins]]*3+Table1[[#This Row],[Draws]]</f>
        <v>86</v>
      </c>
      <c r="J584">
        <f>Table1[[#This Row],[xWins]]*3+Table1[[#This Row],[xDraws]]</f>
        <v>89.318661419820302</v>
      </c>
      <c r="K584">
        <v>0.95715390229352681</v>
      </c>
      <c r="L584">
        <v>0.98211406986095773</v>
      </c>
      <c r="M584">
        <v>1.041317093013751</v>
      </c>
      <c r="N584">
        <v>22</v>
      </c>
      <c r="O584">
        <v>20</v>
      </c>
      <c r="P584">
        <v>34</v>
      </c>
      <c r="Q584">
        <v>22.984809388838851</v>
      </c>
      <c r="R584">
        <v>20.364233253303748</v>
      </c>
      <c r="S584">
        <v>32.650957357857401</v>
      </c>
      <c r="T584">
        <v>-28</v>
      </c>
      <c r="U584">
        <v>-21.74442801888117</v>
      </c>
      <c r="V584">
        <v>-1.726435388981429</v>
      </c>
      <c r="W584">
        <v>-4.5291365921374052</v>
      </c>
      <c r="X584">
        <v>0.98054204047065974</v>
      </c>
      <c r="Y584">
        <v>1.0409984719266261</v>
      </c>
      <c r="Z584">
        <f>Table1[[#This Row],[xGoalsF]]/Table1[[#This Row],[Matches]]</f>
        <v>1.1674530972234398</v>
      </c>
      <c r="AA584">
        <f>Table1[[#This Row],[xGoalsA]]/Table1[[#This Row],[Matches]]</f>
        <v>1.4535639922087185</v>
      </c>
      <c r="AB584">
        <v>87</v>
      </c>
      <c r="AC584">
        <v>88.726435388981429</v>
      </c>
      <c r="AD584">
        <v>115</v>
      </c>
      <c r="AE584">
        <v>110.47086340786259</v>
      </c>
      <c r="AF584">
        <f>Table1[[#This Row],[SHGoalsF]]/Table1[[#This Row],[xSHGoalsF]]</f>
        <v>0.90251473807007465</v>
      </c>
      <c r="AG584">
        <v>45</v>
      </c>
      <c r="AH584">
        <v>49.860681606405002</v>
      </c>
      <c r="AI584">
        <f>Table1[[#This Row],[SHGoalsA]]/Table1[[#This Row],[xSHGoalsA]]</f>
        <v>1.0304109436068694</v>
      </c>
      <c r="AJ584">
        <v>-64</v>
      </c>
      <c r="AK584">
        <v>-62.111141576168848</v>
      </c>
      <c r="AL584">
        <f>Table1[[#This Row],[HTGoalsF]]/Table1[[#This Row],[xHTGoalsF]]</f>
        <v>1.080642877401973</v>
      </c>
      <c r="AM584">
        <v>42</v>
      </c>
      <c r="AN584">
        <v>38.865753782576427</v>
      </c>
      <c r="AO584">
        <f>Table1[[#This Row],[HTGoalsA]]/Table1[[#This Row],[xHTGoalsA]]</f>
        <v>1.0545966367940496</v>
      </c>
      <c r="AP584">
        <v>51</v>
      </c>
      <c r="AQ584">
        <v>48.359721831693747</v>
      </c>
      <c r="AR584">
        <v>1.047873419619842</v>
      </c>
      <c r="AS584">
        <v>852</v>
      </c>
      <c r="AT584">
        <v>813.07530475302758</v>
      </c>
      <c r="AU584">
        <v>0.97775001439656595</v>
      </c>
      <c r="AV584">
        <v>898</v>
      </c>
      <c r="AW584">
        <v>918.43516929448992</v>
      </c>
      <c r="AX584">
        <v>0.78371342063730975</v>
      </c>
      <c r="AY584">
        <v>267</v>
      </c>
      <c r="AZ584">
        <v>340.685757024395</v>
      </c>
      <c r="BA584">
        <v>0.82028811150784897</v>
      </c>
      <c r="BB584">
        <v>324</v>
      </c>
      <c r="BC584">
        <v>394.9831717107603</v>
      </c>
      <c r="BD584">
        <v>1.090795527404538</v>
      </c>
      <c r="BE584">
        <v>1092</v>
      </c>
      <c r="BF584">
        <v>1001.104214827804</v>
      </c>
      <c r="BG584">
        <v>0.95328320740592043</v>
      </c>
      <c r="BH584">
        <v>935</v>
      </c>
      <c r="BI584">
        <v>980.82080197796336</v>
      </c>
      <c r="BJ584">
        <v>1.1985193211603049</v>
      </c>
      <c r="BK584">
        <v>164</v>
      </c>
      <c r="BL584">
        <v>136.8355078675153</v>
      </c>
      <c r="BM584">
        <v>0.98739284139490191</v>
      </c>
      <c r="BN584">
        <v>127</v>
      </c>
      <c r="BO584">
        <v>128.62155231000619</v>
      </c>
      <c r="BP584">
        <v>1.4351287268201789</v>
      </c>
      <c r="BQ584">
        <v>12</v>
      </c>
      <c r="BR584">
        <v>8.361619258077603</v>
      </c>
      <c r="BS584">
        <v>1.576073690791538</v>
      </c>
      <c r="BT584">
        <v>12</v>
      </c>
      <c r="BU584">
        <v>7.6138571883484332</v>
      </c>
    </row>
    <row r="585" spans="1:73" hidden="1" x14ac:dyDescent="0.45">
      <c r="A585" s="1">
        <v>6</v>
      </c>
      <c r="B585" s="21" t="s">
        <v>70</v>
      </c>
      <c r="C585" s="27" t="s">
        <v>64</v>
      </c>
      <c r="D585">
        <v>0.94677093297197279</v>
      </c>
      <c r="E585">
        <v>158</v>
      </c>
      <c r="F585">
        <v>166.8830278766884</v>
      </c>
      <c r="G585">
        <v>151</v>
      </c>
      <c r="H585">
        <f>(Table1[[#This Row],[xWins]]*3+Table1[[#This Row],[xDraws]])/Table1[[#This Row],[Matches]]</f>
        <v>1.1051856150774064</v>
      </c>
      <c r="I585">
        <f>Table1[[#This Row],[Wins]]*3+Table1[[#This Row],[Draws]]</f>
        <v>158</v>
      </c>
      <c r="J585">
        <f>Table1[[#This Row],[xWins]]*3+Table1[[#This Row],[xDraws]]</f>
        <v>166.88302787668837</v>
      </c>
      <c r="K585">
        <v>0.84261133361174811</v>
      </c>
      <c r="L585">
        <v>1.291654083156704</v>
      </c>
      <c r="M585">
        <v>0.93436957867031067</v>
      </c>
      <c r="N585">
        <v>36</v>
      </c>
      <c r="O585">
        <v>50</v>
      </c>
      <c r="P585">
        <v>65</v>
      </c>
      <c r="Q585">
        <v>42.724324447062088</v>
      </c>
      <c r="R585">
        <v>38.71005453550211</v>
      </c>
      <c r="S585">
        <v>69.565621017435802</v>
      </c>
      <c r="T585">
        <v>-63</v>
      </c>
      <c r="U585">
        <v>-64.565999996599515</v>
      </c>
      <c r="V585">
        <v>-23.103535721490431</v>
      </c>
      <c r="W585">
        <v>24.66953571808995</v>
      </c>
      <c r="X585">
        <v>0.86417956791140593</v>
      </c>
      <c r="Y585">
        <v>0.89487542282554466</v>
      </c>
      <c r="Z585">
        <f>Table1[[#This Row],[xGoalsF]]/Table1[[#This Row],[Matches]]</f>
        <v>1.1265134815992741</v>
      </c>
      <c r="AA585">
        <f>Table1[[#This Row],[xGoalsA]]/Table1[[#This Row],[Matches]]</f>
        <v>1.5541028855502641</v>
      </c>
      <c r="AB585">
        <v>147</v>
      </c>
      <c r="AC585">
        <v>170.1035357214904</v>
      </c>
      <c r="AD585">
        <v>210</v>
      </c>
      <c r="AE585">
        <v>234.66953571808989</v>
      </c>
      <c r="AF585">
        <f>Table1[[#This Row],[SHGoalsF]]/Table1[[#This Row],[xSHGoalsF]]</f>
        <v>0.84921463356679183</v>
      </c>
      <c r="AG585">
        <v>81</v>
      </c>
      <c r="AH585">
        <v>95.382247076679988</v>
      </c>
      <c r="AI585">
        <f>Table1[[#This Row],[SHGoalsA]]/Table1[[#This Row],[xSHGoalsA]]</f>
        <v>0.89078938831001986</v>
      </c>
      <c r="AJ585">
        <v>-117</v>
      </c>
      <c r="AK585">
        <v>-131.34417802390871</v>
      </c>
      <c r="AL585">
        <f>Table1[[#This Row],[HTGoalsF]]/Table1[[#This Row],[xHTGoalsF]]</f>
        <v>0.88328241117110129</v>
      </c>
      <c r="AM585">
        <v>66</v>
      </c>
      <c r="AN585">
        <v>74.721288644810443</v>
      </c>
      <c r="AO585">
        <f>Table1[[#This Row],[HTGoalsA]]/Table1[[#This Row],[xHTGoalsA]]</f>
        <v>0.90006947060621911</v>
      </c>
      <c r="AP585">
        <v>93</v>
      </c>
      <c r="AQ585">
        <v>103.32535769418131</v>
      </c>
      <c r="AR585">
        <v>1.070918669364824</v>
      </c>
      <c r="AS585">
        <v>1690</v>
      </c>
      <c r="AT585">
        <v>1578.0843572391559</v>
      </c>
      <c r="AU585">
        <v>1.044854407812871</v>
      </c>
      <c r="AV585">
        <v>1973</v>
      </c>
      <c r="AW585">
        <v>1888.3013606938389</v>
      </c>
      <c r="AX585">
        <v>0.77318698347913783</v>
      </c>
      <c r="AY585">
        <v>509</v>
      </c>
      <c r="AZ585">
        <v>658.3142381803093</v>
      </c>
      <c r="BA585">
        <v>0.78961758313439911</v>
      </c>
      <c r="BB585">
        <v>644</v>
      </c>
      <c r="BC585">
        <v>815.58467510770481</v>
      </c>
      <c r="BD585">
        <v>0.84652831383133353</v>
      </c>
      <c r="BE585">
        <v>1676</v>
      </c>
      <c r="BF585">
        <v>1979.8510842650139</v>
      </c>
      <c r="BG585">
        <v>0.68775914606605637</v>
      </c>
      <c r="BH585">
        <v>1323</v>
      </c>
      <c r="BI585">
        <v>1923.6385405668329</v>
      </c>
      <c r="BJ585">
        <v>0.78781633067079027</v>
      </c>
      <c r="BK585">
        <v>215</v>
      </c>
      <c r="BL585">
        <v>272.90624937532982</v>
      </c>
      <c r="BM585">
        <v>0.77207604555343934</v>
      </c>
      <c r="BN585">
        <v>193</v>
      </c>
      <c r="BO585">
        <v>249.97537627482509</v>
      </c>
      <c r="BP585">
        <v>0.85782790912111495</v>
      </c>
      <c r="BQ585">
        <v>14</v>
      </c>
      <c r="BR585">
        <v>16.320289712121461</v>
      </c>
      <c r="BS585">
        <v>0.48816626687547038</v>
      </c>
      <c r="BT585">
        <v>7</v>
      </c>
      <c r="BU585">
        <v>14.33937671442111</v>
      </c>
    </row>
    <row r="586" spans="1:73" hidden="1" x14ac:dyDescent="0.45">
      <c r="A586" s="1">
        <v>99</v>
      </c>
      <c r="B586" s="21" t="s">
        <v>167</v>
      </c>
      <c r="C586" s="25" t="s">
        <v>160</v>
      </c>
      <c r="D586">
        <v>0.91435635473725474</v>
      </c>
      <c r="E586">
        <v>69</v>
      </c>
      <c r="F586">
        <v>75.462919508912393</v>
      </c>
      <c r="G586">
        <v>70</v>
      </c>
      <c r="H586">
        <f>(Table1[[#This Row],[xWins]]*3+Table1[[#This Row],[xDraws]])/Table1[[#This Row],[Matches]]</f>
        <v>1.0780417072701773</v>
      </c>
      <c r="I586">
        <f>Table1[[#This Row],[Wins]]*3+Table1[[#This Row],[Draws]]</f>
        <v>69</v>
      </c>
      <c r="J586">
        <f>Table1[[#This Row],[xWins]]*3+Table1[[#This Row],[xDraws]]</f>
        <v>75.462919508912421</v>
      </c>
      <c r="K586">
        <v>0.88647459342240931</v>
      </c>
      <c r="L586">
        <v>1.003811143717009</v>
      </c>
      <c r="M586">
        <v>1.0641126799537961</v>
      </c>
      <c r="N586">
        <v>17</v>
      </c>
      <c r="O586">
        <v>18</v>
      </c>
      <c r="P586">
        <v>35</v>
      </c>
      <c r="Q586">
        <v>19.17708654725023</v>
      </c>
      <c r="R586">
        <v>17.93165986716172</v>
      </c>
      <c r="S586">
        <v>32.891253585588053</v>
      </c>
      <c r="T586">
        <v>-30</v>
      </c>
      <c r="U586">
        <v>-32.077039387097059</v>
      </c>
      <c r="V586">
        <v>1.257677928471935</v>
      </c>
      <c r="W586">
        <v>0.81936145862512433</v>
      </c>
      <c r="X586">
        <v>1.0161775194637841</v>
      </c>
      <c r="Y586">
        <v>0.99253900725935451</v>
      </c>
      <c r="Z586">
        <f>Table1[[#This Row],[xGoalsF]]/Table1[[#This Row],[Matches]]</f>
        <v>1.1106046010218296</v>
      </c>
      <c r="AA586">
        <f>Table1[[#This Row],[xGoalsA]]/Table1[[#This Row],[Matches]]</f>
        <v>1.5688480208375013</v>
      </c>
      <c r="AB586">
        <v>79</v>
      </c>
      <c r="AC586">
        <v>77.742322071528065</v>
      </c>
      <c r="AD586">
        <v>109</v>
      </c>
      <c r="AE586">
        <v>109.8193614586251</v>
      </c>
      <c r="AF586">
        <f>Table1[[#This Row],[SHGoalsF]]/Table1[[#This Row],[xSHGoalsF]]</f>
        <v>1.0569179346444701</v>
      </c>
      <c r="AG586">
        <v>46</v>
      </c>
      <c r="AH586">
        <v>43.522773615790371</v>
      </c>
      <c r="AI586">
        <f>Table1[[#This Row],[SHGoalsA]]/Table1[[#This Row],[xSHGoalsA]]</f>
        <v>1.0214917810874038</v>
      </c>
      <c r="AJ586">
        <v>-63</v>
      </c>
      <c r="AK586">
        <v>-61.674505039027238</v>
      </c>
      <c r="AL586">
        <f>Table1[[#This Row],[HTGoalsF]]/Table1[[#This Row],[xHTGoalsF]]</f>
        <v>0.96436105937180472</v>
      </c>
      <c r="AM586">
        <v>33</v>
      </c>
      <c r="AN586">
        <v>34.219548455737687</v>
      </c>
      <c r="AO586">
        <f>Table1[[#This Row],[HTGoalsA]]/Table1[[#This Row],[xHTGoalsA]]</f>
        <v>0.95544993631500774</v>
      </c>
      <c r="AP586">
        <v>46</v>
      </c>
      <c r="AQ586">
        <v>48.144856419597893</v>
      </c>
      <c r="AR586">
        <v>0.96774766682874036</v>
      </c>
      <c r="AS586">
        <v>705</v>
      </c>
      <c r="AT586">
        <v>728.49568556465647</v>
      </c>
      <c r="AU586">
        <v>1.111635356924884</v>
      </c>
      <c r="AV586">
        <v>979</v>
      </c>
      <c r="AW586">
        <v>880.68447436595329</v>
      </c>
      <c r="AX586">
        <v>0.80667550988285885</v>
      </c>
      <c r="AY586">
        <v>245</v>
      </c>
      <c r="AZ586">
        <v>303.71567873131238</v>
      </c>
      <c r="BA586">
        <v>0.95049931397900311</v>
      </c>
      <c r="BB586">
        <v>361</v>
      </c>
      <c r="BC586">
        <v>379.80037932775889</v>
      </c>
      <c r="BD586">
        <v>1.0886258390522241</v>
      </c>
      <c r="BE586">
        <v>1007</v>
      </c>
      <c r="BF586">
        <v>925.01938120145201</v>
      </c>
      <c r="BG586">
        <v>1.0462393589143819</v>
      </c>
      <c r="BH586">
        <v>939</v>
      </c>
      <c r="BI586">
        <v>897.50016762353744</v>
      </c>
      <c r="BJ586">
        <v>1.5454542477322331</v>
      </c>
      <c r="BK586">
        <v>197</v>
      </c>
      <c r="BL586">
        <v>127.4706127917236</v>
      </c>
      <c r="BM586">
        <v>1.5072012737029921</v>
      </c>
      <c r="BN586">
        <v>173</v>
      </c>
      <c r="BO586">
        <v>114.7822809192313</v>
      </c>
      <c r="BP586">
        <v>1.0281272921222351</v>
      </c>
      <c r="BQ586">
        <v>8</v>
      </c>
      <c r="BR586">
        <v>7.7811376677751607</v>
      </c>
      <c r="BS586">
        <v>0.75238757137498569</v>
      </c>
      <c r="BT586">
        <v>5</v>
      </c>
      <c r="BU586">
        <v>6.6455111570523648</v>
      </c>
    </row>
    <row r="587" spans="1:73" hidden="1" x14ac:dyDescent="0.45">
      <c r="A587" s="1">
        <v>186</v>
      </c>
      <c r="B587" s="21" t="s">
        <v>256</v>
      </c>
      <c r="C587" s="24" t="s">
        <v>234</v>
      </c>
      <c r="D587">
        <v>1.027089168121323</v>
      </c>
      <c r="E587">
        <v>145</v>
      </c>
      <c r="F587">
        <v>141.1756685792175</v>
      </c>
      <c r="G587">
        <v>135</v>
      </c>
      <c r="H587">
        <f>(Table1[[#This Row],[xWins]]*3+Table1[[#This Row],[xDraws]])/Table1[[#This Row],[Matches]]</f>
        <v>1.0457456931793887</v>
      </c>
      <c r="I587">
        <f>Table1[[#This Row],[Wins]]*3+Table1[[#This Row],[Draws]]</f>
        <v>145</v>
      </c>
      <c r="J587">
        <f>Table1[[#This Row],[xWins]]*3+Table1[[#This Row],[xDraws]]</f>
        <v>141.17566857921747</v>
      </c>
      <c r="K587">
        <v>1.0765586672969469</v>
      </c>
      <c r="L587">
        <v>0.87861772503370683</v>
      </c>
      <c r="M587">
        <v>1.0245321417639759</v>
      </c>
      <c r="N587">
        <v>38</v>
      </c>
      <c r="O587">
        <v>31</v>
      </c>
      <c r="P587">
        <v>66</v>
      </c>
      <c r="Q587">
        <v>35.297658320295213</v>
      </c>
      <c r="R587">
        <v>35.282693618331827</v>
      </c>
      <c r="S587">
        <v>64.419648061372953</v>
      </c>
      <c r="T587">
        <v>-57</v>
      </c>
      <c r="U587">
        <v>-67.891842680517669</v>
      </c>
      <c r="V587">
        <v>1.279085943428186</v>
      </c>
      <c r="W587">
        <v>9.6127567370894837</v>
      </c>
      <c r="X587">
        <v>1.0087776415054031</v>
      </c>
      <c r="Y587">
        <v>0.9549991447892755</v>
      </c>
      <c r="Z587">
        <f>Table1[[#This Row],[xGoalsF]]/Table1[[#This Row],[Matches]]</f>
        <v>1.0794141781968281</v>
      </c>
      <c r="AA587">
        <f>Table1[[#This Row],[xGoalsA]]/Table1[[#This Row],[Matches]]</f>
        <v>1.5823167165710335</v>
      </c>
      <c r="AB587">
        <v>147</v>
      </c>
      <c r="AC587">
        <v>145.72091405657179</v>
      </c>
      <c r="AD587">
        <v>204</v>
      </c>
      <c r="AE587">
        <v>213.61275673708951</v>
      </c>
      <c r="AF587">
        <f>Table1[[#This Row],[SHGoalsF]]/Table1[[#This Row],[xSHGoalsF]]</f>
        <v>0.96775062547122193</v>
      </c>
      <c r="AG587">
        <v>79</v>
      </c>
      <c r="AH587">
        <v>81.632600300860489</v>
      </c>
      <c r="AI587">
        <f>Table1[[#This Row],[SHGoalsA]]/Table1[[#This Row],[xSHGoalsA]]</f>
        <v>0.79335245187254322</v>
      </c>
      <c r="AJ587">
        <v>-95</v>
      </c>
      <c r="AK587">
        <v>-119.7450134247046</v>
      </c>
      <c r="AL587">
        <f>Table1[[#This Row],[HTGoalsF]]/Table1[[#This Row],[xHTGoalsF]]</f>
        <v>1.0610358740159562</v>
      </c>
      <c r="AM587">
        <v>68</v>
      </c>
      <c r="AN587">
        <v>64.088313755711326</v>
      </c>
      <c r="AO587">
        <f>Table1[[#This Row],[HTGoalsA]]/Table1[[#This Row],[xHTGoalsA]]</f>
        <v>1.1612082719114287</v>
      </c>
      <c r="AP587">
        <v>109</v>
      </c>
      <c r="AQ587">
        <v>93.867743312384874</v>
      </c>
      <c r="AR587">
        <v>0.93034267730774467</v>
      </c>
      <c r="AS587">
        <v>1289</v>
      </c>
      <c r="AT587">
        <v>1385.510985833896</v>
      </c>
      <c r="AU587">
        <v>0.9820862492268142</v>
      </c>
      <c r="AV587">
        <v>1679</v>
      </c>
      <c r="AW587">
        <v>1709.6258106880721</v>
      </c>
      <c r="AX587">
        <v>0.8061832699197875</v>
      </c>
      <c r="AY587">
        <v>465</v>
      </c>
      <c r="AZ587">
        <v>576.79192480174629</v>
      </c>
      <c r="BA587">
        <v>0.85278195842789828</v>
      </c>
      <c r="BB587">
        <v>632</v>
      </c>
      <c r="BC587">
        <v>741.10385867577531</v>
      </c>
      <c r="BD587">
        <v>1.2247787931421901</v>
      </c>
      <c r="BE587">
        <v>2182</v>
      </c>
      <c r="BF587">
        <v>1781.54619611109</v>
      </c>
      <c r="BG587">
        <v>1.2186088683657921</v>
      </c>
      <c r="BH587">
        <v>2095</v>
      </c>
      <c r="BI587">
        <v>1719.1734398006529</v>
      </c>
      <c r="BJ587">
        <v>1.3362239042178179</v>
      </c>
      <c r="BK587">
        <v>330</v>
      </c>
      <c r="BL587">
        <v>246.96459849157631</v>
      </c>
      <c r="BM587">
        <v>1.4238852111230931</v>
      </c>
      <c r="BN587">
        <v>315</v>
      </c>
      <c r="BO587">
        <v>221.22569820887659</v>
      </c>
      <c r="BP587">
        <v>1.857638249713593</v>
      </c>
      <c r="BQ587">
        <v>28</v>
      </c>
      <c r="BR587">
        <v>15.07290238253707</v>
      </c>
      <c r="BS587">
        <v>1.8856541542151639</v>
      </c>
      <c r="BT587">
        <v>24</v>
      </c>
      <c r="BU587">
        <v>12.727678586420931</v>
      </c>
    </row>
    <row r="588" spans="1:73" hidden="1" x14ac:dyDescent="0.45">
      <c r="A588" s="1">
        <v>247</v>
      </c>
      <c r="B588" s="21" t="s">
        <v>319</v>
      </c>
      <c r="C588" s="24" t="s">
        <v>320</v>
      </c>
      <c r="D588">
        <v>0.95860981248939869</v>
      </c>
      <c r="E588">
        <v>38</v>
      </c>
      <c r="F588">
        <v>39.640737560695733</v>
      </c>
      <c r="G588">
        <v>38</v>
      </c>
      <c r="H588">
        <f>(Table1[[#This Row],[xWins]]*3+Table1[[#This Row],[xDraws]])/Table1[[#This Row],[Matches]]</f>
        <v>1.0431773042288353</v>
      </c>
      <c r="I588">
        <f>Table1[[#This Row],[Wins]]*3+Table1[[#This Row],[Draws]]</f>
        <v>38</v>
      </c>
      <c r="J588">
        <f>Table1[[#This Row],[xWins]]*3+Table1[[#This Row],[xDraws]]</f>
        <v>39.64073756069574</v>
      </c>
      <c r="K588">
        <v>0.95024724210122991</v>
      </c>
      <c r="L588">
        <v>0.97977392814271458</v>
      </c>
      <c r="M588">
        <v>1.0403601357499701</v>
      </c>
      <c r="N588">
        <v>9</v>
      </c>
      <c r="O588">
        <v>11</v>
      </c>
      <c r="P588">
        <v>18</v>
      </c>
      <c r="Q588">
        <v>9.4712192798358359</v>
      </c>
      <c r="R588">
        <v>11.227079721188231</v>
      </c>
      <c r="S588">
        <v>17.301700998975939</v>
      </c>
      <c r="T588">
        <v>-17</v>
      </c>
      <c r="U588">
        <v>-16.70643618454864</v>
      </c>
      <c r="V588">
        <v>-8.0407000900003851</v>
      </c>
      <c r="W588">
        <v>7.7471362745490211</v>
      </c>
      <c r="X588">
        <v>0.80407985067585352</v>
      </c>
      <c r="Y588">
        <v>0.86584380153993146</v>
      </c>
      <c r="Z588">
        <f>Table1[[#This Row],[xGoalsF]]/Table1[[#This Row],[Matches]]</f>
        <v>1.080018423421063</v>
      </c>
      <c r="AA588">
        <f>Table1[[#This Row],[xGoalsA]]/Table1[[#This Row],[Matches]]</f>
        <v>1.5196614809091848</v>
      </c>
      <c r="AB588">
        <v>33</v>
      </c>
      <c r="AC588">
        <v>41.040700090000392</v>
      </c>
      <c r="AD588">
        <v>50</v>
      </c>
      <c r="AE588">
        <v>57.747136274549021</v>
      </c>
      <c r="AF588">
        <f>Table1[[#This Row],[SHGoalsF]]/Table1[[#This Row],[xSHGoalsF]]</f>
        <v>0.74087084757858901</v>
      </c>
      <c r="AG588">
        <v>17</v>
      </c>
      <c r="AH588">
        <v>22.945969672800089</v>
      </c>
      <c r="AI588">
        <f>Table1[[#This Row],[SHGoalsA]]/Table1[[#This Row],[xSHGoalsA]]</f>
        <v>1.014882372018848</v>
      </c>
      <c r="AJ588">
        <v>-33</v>
      </c>
      <c r="AK588">
        <v>-32.516083548042097</v>
      </c>
      <c r="AL588">
        <f>Table1[[#This Row],[HTGoalsF]]/Table1[[#This Row],[xHTGoalsF]]</f>
        <v>0.88423533432644497</v>
      </c>
      <c r="AM588">
        <v>16</v>
      </c>
      <c r="AN588">
        <v>18.094730417200299</v>
      </c>
      <c r="AO588">
        <f>Table1[[#This Row],[HTGoalsA]]/Table1[[#This Row],[xHTGoalsA]]</f>
        <v>0.67377291721721766</v>
      </c>
      <c r="AP588">
        <v>17</v>
      </c>
      <c r="AQ588">
        <v>25.23105272650692</v>
      </c>
      <c r="AR588">
        <v>0.90459154496910177</v>
      </c>
      <c r="AS588">
        <v>353</v>
      </c>
      <c r="AT588">
        <v>390.23137233949882</v>
      </c>
      <c r="AU588">
        <v>1.024333821372756</v>
      </c>
      <c r="AV588">
        <v>485</v>
      </c>
      <c r="AW588">
        <v>473.47845973691409</v>
      </c>
      <c r="AX588">
        <v>0.78899010807376069</v>
      </c>
      <c r="AY588">
        <v>128</v>
      </c>
      <c r="AZ588">
        <v>162.23270569576471</v>
      </c>
      <c r="BA588">
        <v>0.90625068589110558</v>
      </c>
      <c r="BB588">
        <v>185</v>
      </c>
      <c r="BC588">
        <v>204.13777653375419</v>
      </c>
      <c r="BD588">
        <v>1.0346392080605731</v>
      </c>
      <c r="BE588">
        <v>521</v>
      </c>
      <c r="BF588">
        <v>503.55717813614689</v>
      </c>
      <c r="BG588">
        <v>1.199449471221713</v>
      </c>
      <c r="BH588">
        <v>587</v>
      </c>
      <c r="BI588">
        <v>489.39118661005728</v>
      </c>
      <c r="BJ588">
        <v>1.098734288975985</v>
      </c>
      <c r="BK588">
        <v>77</v>
      </c>
      <c r="BL588">
        <v>70.080638032843808</v>
      </c>
      <c r="BM588">
        <v>1.385674407955211</v>
      </c>
      <c r="BN588">
        <v>87</v>
      </c>
      <c r="BO588">
        <v>62.785311975547501</v>
      </c>
      <c r="BP588">
        <v>1.3488026291785049</v>
      </c>
      <c r="BQ588">
        <v>6</v>
      </c>
      <c r="BR588">
        <v>4.4483899053891456</v>
      </c>
      <c r="BS588">
        <v>1.6438050925827781</v>
      </c>
      <c r="BT588">
        <v>6</v>
      </c>
      <c r="BU588">
        <v>3.650067776936186</v>
      </c>
    </row>
    <row r="589" spans="1:73" hidden="1" x14ac:dyDescent="0.45">
      <c r="A589" s="1">
        <v>46</v>
      </c>
      <c r="B589" s="21" t="s">
        <v>111</v>
      </c>
      <c r="C589" s="24" t="s">
        <v>98</v>
      </c>
      <c r="D589">
        <v>0.89929567978107627</v>
      </c>
      <c r="E589">
        <v>59</v>
      </c>
      <c r="F589">
        <v>65.606898072014431</v>
      </c>
      <c r="G589">
        <v>63</v>
      </c>
      <c r="H589">
        <f>(Table1[[#This Row],[xWins]]*3+Table1[[#This Row],[xDraws]])/Table1[[#This Row],[Matches]]</f>
        <v>1.0413793344764195</v>
      </c>
      <c r="I589">
        <f>Table1[[#This Row],[Wins]]*3+Table1[[#This Row],[Draws]]</f>
        <v>59</v>
      </c>
      <c r="J589">
        <f>Table1[[#This Row],[xWins]]*3+Table1[[#This Row],[xDraws]]</f>
        <v>65.606898072014431</v>
      </c>
      <c r="K589">
        <v>1.059532307597236</v>
      </c>
      <c r="L589">
        <v>0.34150638440628678</v>
      </c>
      <c r="M589">
        <v>1.2750890710267491</v>
      </c>
      <c r="N589">
        <v>18</v>
      </c>
      <c r="O589">
        <v>5</v>
      </c>
      <c r="P589">
        <v>40</v>
      </c>
      <c r="Q589">
        <v>16.988627785045711</v>
      </c>
      <c r="R589">
        <v>14.64101471687729</v>
      </c>
      <c r="S589">
        <v>31.370357498076991</v>
      </c>
      <c r="T589">
        <v>-38</v>
      </c>
      <c r="U589">
        <v>-31.475326875335799</v>
      </c>
      <c r="V589">
        <v>-1.2839537943288519</v>
      </c>
      <c r="W589">
        <v>-5.2407193303353523</v>
      </c>
      <c r="X589">
        <v>0.98119684460281664</v>
      </c>
      <c r="Y589">
        <v>1.0525336519585491</v>
      </c>
      <c r="Z589">
        <f>Table1[[#This Row],[xGoalsF]]/Table1[[#This Row],[Matches]]</f>
        <v>1.0838722824496643</v>
      </c>
      <c r="AA589">
        <f>Table1[[#This Row],[xGoalsA]]/Table1[[#This Row],[Matches]]</f>
        <v>1.5834806455502326</v>
      </c>
      <c r="AB589">
        <v>67</v>
      </c>
      <c r="AC589">
        <v>68.283953794328852</v>
      </c>
      <c r="AD589">
        <v>105</v>
      </c>
      <c r="AE589">
        <v>99.759280669664648</v>
      </c>
      <c r="AF589">
        <f>Table1[[#This Row],[SHGoalsF]]/Table1[[#This Row],[xSHGoalsF]]</f>
        <v>0.94305382749385169</v>
      </c>
      <c r="AG589">
        <v>36</v>
      </c>
      <c r="AH589">
        <v>38.173854927951822</v>
      </c>
      <c r="AI589">
        <f>Table1[[#This Row],[SHGoalsA]]/Table1[[#This Row],[xSHGoalsA]]</f>
        <v>1.0733894603636926</v>
      </c>
      <c r="AJ589">
        <v>-60</v>
      </c>
      <c r="AK589">
        <v>-55.897698100809023</v>
      </c>
      <c r="AL589">
        <f>Table1[[#This Row],[HTGoalsF]]/Table1[[#This Row],[xHTGoalsF]]</f>
        <v>1.0295549057335276</v>
      </c>
      <c r="AM589">
        <v>31</v>
      </c>
      <c r="AN589">
        <v>30.110098866377029</v>
      </c>
      <c r="AO589">
        <f>Table1[[#This Row],[HTGoalsA]]/Table1[[#This Row],[xHTGoalsA]]</f>
        <v>1.0259547732769845</v>
      </c>
      <c r="AP589">
        <v>45</v>
      </c>
      <c r="AQ589">
        <v>43.861582568855617</v>
      </c>
      <c r="AR589">
        <v>1.003830847157037</v>
      </c>
      <c r="AS589">
        <v>650</v>
      </c>
      <c r="AT589">
        <v>647.51945194837731</v>
      </c>
      <c r="AU589">
        <v>0.86299839314827753</v>
      </c>
      <c r="AV589">
        <v>694</v>
      </c>
      <c r="AW589">
        <v>804.17299210516512</v>
      </c>
      <c r="AX589">
        <v>0.94495726884520181</v>
      </c>
      <c r="AY589">
        <v>253</v>
      </c>
      <c r="AZ589">
        <v>267.7369742963956</v>
      </c>
      <c r="BA589">
        <v>0.87201666191290228</v>
      </c>
      <c r="BB589">
        <v>302</v>
      </c>
      <c r="BC589">
        <v>346.32365778139678</v>
      </c>
      <c r="BD589">
        <v>1.0713499220803999</v>
      </c>
      <c r="BE589">
        <v>893</v>
      </c>
      <c r="BF589">
        <v>833.52785266080832</v>
      </c>
      <c r="BG589">
        <v>0.94439840067426994</v>
      </c>
      <c r="BH589">
        <v>762</v>
      </c>
      <c r="BI589">
        <v>806.86286577355133</v>
      </c>
      <c r="BJ589">
        <v>1.184315122979019</v>
      </c>
      <c r="BK589">
        <v>137</v>
      </c>
      <c r="BL589">
        <v>115.6786714463217</v>
      </c>
      <c r="BM589">
        <v>1.182803189649404</v>
      </c>
      <c r="BN589">
        <v>122</v>
      </c>
      <c r="BO589">
        <v>103.1448013224941</v>
      </c>
      <c r="BP589">
        <v>1.122301316124632</v>
      </c>
      <c r="BQ589">
        <v>8</v>
      </c>
      <c r="BR589">
        <v>7.1282104770441146</v>
      </c>
      <c r="BS589">
        <v>0.51592979121809623</v>
      </c>
      <c r="BT589">
        <v>3</v>
      </c>
      <c r="BU589">
        <v>5.8147446630617736</v>
      </c>
    </row>
    <row r="590" spans="1:73" hidden="1" x14ac:dyDescent="0.45">
      <c r="A590" s="1">
        <v>30</v>
      </c>
      <c r="B590" s="21" t="s">
        <v>94</v>
      </c>
      <c r="C590" s="27" t="s">
        <v>64</v>
      </c>
      <c r="D590">
        <v>1.0374359846099319</v>
      </c>
      <c r="E590">
        <v>161</v>
      </c>
      <c r="F590">
        <v>155.19029837829919</v>
      </c>
      <c r="G590">
        <v>114</v>
      </c>
      <c r="H590">
        <f>(Table1[[#This Row],[xWins]]*3+Table1[[#This Row],[xDraws]])/Table1[[#This Row],[Matches]]</f>
        <v>1.3613184068271862</v>
      </c>
      <c r="I590">
        <f>Table1[[#This Row],[Wins]]*3+Table1[[#This Row],[Draws]]</f>
        <v>161</v>
      </c>
      <c r="J590">
        <f>Table1[[#This Row],[xWins]]*3+Table1[[#This Row],[xDraws]]</f>
        <v>155.19029837829922</v>
      </c>
      <c r="K590">
        <v>1.030007949805569</v>
      </c>
      <c r="L590">
        <v>1.068499264720659</v>
      </c>
      <c r="M590">
        <v>0.92189421853221976</v>
      </c>
      <c r="N590">
        <v>43</v>
      </c>
      <c r="O590">
        <v>32</v>
      </c>
      <c r="P590">
        <v>39</v>
      </c>
      <c r="Q590">
        <v>41.747250599489973</v>
      </c>
      <c r="R590">
        <v>29.948546579829291</v>
      </c>
      <c r="S590">
        <v>42.304202820680743</v>
      </c>
      <c r="T590">
        <v>-4</v>
      </c>
      <c r="U590">
        <v>-3.9481002128964922</v>
      </c>
      <c r="V590">
        <v>-15.031376663132731</v>
      </c>
      <c r="W590">
        <v>14.979476876029221</v>
      </c>
      <c r="X590">
        <v>0.89913951679377335</v>
      </c>
      <c r="Y590">
        <v>0.90208178781936732</v>
      </c>
      <c r="Z590">
        <f>Table1[[#This Row],[xGoalsF]]/Table1[[#This Row],[Matches]]</f>
        <v>1.3072927777467782</v>
      </c>
      <c r="AA590">
        <f>Table1[[#This Row],[xGoalsA]]/Table1[[#This Row],[Matches]]</f>
        <v>1.3419252357546421</v>
      </c>
      <c r="AB590">
        <v>134</v>
      </c>
      <c r="AC590">
        <v>149.0313766631327</v>
      </c>
      <c r="AD590">
        <v>138</v>
      </c>
      <c r="AE590">
        <v>152.9794768760292</v>
      </c>
      <c r="AF590">
        <f>Table1[[#This Row],[SHGoalsF]]/Table1[[#This Row],[xSHGoalsF]]</f>
        <v>1.0396939654104544</v>
      </c>
      <c r="AG590">
        <v>87</v>
      </c>
      <c r="AH590">
        <v>83.678469717436315</v>
      </c>
      <c r="AI590">
        <f>Table1[[#This Row],[SHGoalsA]]/Table1[[#This Row],[xSHGoalsA]]</f>
        <v>0.75803797240216153</v>
      </c>
      <c r="AJ590">
        <v>-65</v>
      </c>
      <c r="AK590">
        <v>-85.747683317262087</v>
      </c>
      <c r="AL590">
        <f>Table1[[#This Row],[HTGoalsF]]/Table1[[#This Row],[xHTGoalsF]]</f>
        <v>0.71917229388210124</v>
      </c>
      <c r="AM590">
        <v>47</v>
      </c>
      <c r="AN590">
        <v>65.352906945696418</v>
      </c>
      <c r="AO590">
        <f>Table1[[#This Row],[HTGoalsA]]/Table1[[#This Row],[xHTGoalsA]]</f>
        <v>1.0857958137944199</v>
      </c>
      <c r="AP590">
        <v>73</v>
      </c>
      <c r="AQ590">
        <v>67.231793558767137</v>
      </c>
      <c r="AR590">
        <v>1.0770690108660439</v>
      </c>
      <c r="AS590">
        <v>1395</v>
      </c>
      <c r="AT590">
        <v>1295.181632677665</v>
      </c>
      <c r="AU590">
        <v>0.98468884831656633</v>
      </c>
      <c r="AV590">
        <v>1294</v>
      </c>
      <c r="AW590">
        <v>1314.120701389312</v>
      </c>
      <c r="AX590">
        <v>0.82058244382603873</v>
      </c>
      <c r="AY590">
        <v>450</v>
      </c>
      <c r="AZ590">
        <v>548.39096715478695</v>
      </c>
      <c r="BA590">
        <v>0.77875170887721645</v>
      </c>
      <c r="BB590">
        <v>434</v>
      </c>
      <c r="BC590">
        <v>557.30214785111639</v>
      </c>
      <c r="BD590">
        <v>0.8361538757960213</v>
      </c>
      <c r="BE590">
        <v>1240</v>
      </c>
      <c r="BF590">
        <v>1482.9806282001809</v>
      </c>
      <c r="BG590">
        <v>0.75874798352554751</v>
      </c>
      <c r="BH590">
        <v>1122</v>
      </c>
      <c r="BI590">
        <v>1478.75187066276</v>
      </c>
      <c r="BJ590">
        <v>0.9175098050332654</v>
      </c>
      <c r="BK590">
        <v>182</v>
      </c>
      <c r="BL590">
        <v>198.36300277292551</v>
      </c>
      <c r="BM590">
        <v>1.083225502847843</v>
      </c>
      <c r="BN590">
        <v>215</v>
      </c>
      <c r="BO590">
        <v>198.48129446247</v>
      </c>
      <c r="BP590">
        <v>0.25500450236707067</v>
      </c>
      <c r="BQ590">
        <v>3</v>
      </c>
      <c r="BR590">
        <v>11.76449816435632</v>
      </c>
      <c r="BS590">
        <v>1.1919551239853221</v>
      </c>
      <c r="BT590">
        <v>14</v>
      </c>
      <c r="BU590">
        <v>11.745408630142689</v>
      </c>
    </row>
    <row r="591" spans="1:73" hidden="1" x14ac:dyDescent="0.45">
      <c r="A591" s="1">
        <v>203</v>
      </c>
      <c r="B591" s="22" t="s">
        <v>274</v>
      </c>
      <c r="C591" s="28" t="s">
        <v>258</v>
      </c>
      <c r="D591">
        <v>0.91250088168917298</v>
      </c>
      <c r="E591">
        <v>99</v>
      </c>
      <c r="F591">
        <v>108.4930458551848</v>
      </c>
      <c r="G591">
        <v>112</v>
      </c>
      <c r="H591">
        <f>(Table1[[#This Row],[xWins]]*3+Table1[[#This Row],[xDraws]])/Table1[[#This Row],[Matches]]</f>
        <v>0.9686879094212929</v>
      </c>
      <c r="I591">
        <f>Table1[[#This Row],[Wins]]*3+Table1[[#This Row],[Draws]]</f>
        <v>99</v>
      </c>
      <c r="J591">
        <f>Table1[[#This Row],[xWins]]*3+Table1[[#This Row],[xDraws]]</f>
        <v>108.4930458551848</v>
      </c>
      <c r="K591">
        <v>0.89021828503692368</v>
      </c>
      <c r="L591">
        <v>0.9777646832339445</v>
      </c>
      <c r="M591">
        <v>1.0622308106397931</v>
      </c>
      <c r="N591">
        <v>24</v>
      </c>
      <c r="O591">
        <v>27</v>
      </c>
      <c r="P591">
        <v>61</v>
      </c>
      <c r="Q591">
        <v>26.959679893571892</v>
      </c>
      <c r="R591">
        <v>27.614006174469129</v>
      </c>
      <c r="S591">
        <v>57.426313931958973</v>
      </c>
      <c r="T591">
        <v>-81</v>
      </c>
      <c r="U591">
        <v>-71.700845825408408</v>
      </c>
      <c r="V591">
        <v>-8.9074937681553479</v>
      </c>
      <c r="W591">
        <v>-0.39166040643624461</v>
      </c>
      <c r="X591">
        <v>0.92380733278039295</v>
      </c>
      <c r="Y591">
        <v>1.0020765805333971</v>
      </c>
      <c r="Z591">
        <f>Table1[[#This Row],[xGoalsF]]/Table1[[#This Row],[Matches]]</f>
        <v>1.0438169086442437</v>
      </c>
      <c r="AA591">
        <f>Table1[[#This Row],[xGoalsA]]/Table1[[#This Row],[Matches]]</f>
        <v>1.6840030320853911</v>
      </c>
      <c r="AB591">
        <v>108</v>
      </c>
      <c r="AC591">
        <v>116.90749376815531</v>
      </c>
      <c r="AD591">
        <v>189</v>
      </c>
      <c r="AE591">
        <v>188.60833959356381</v>
      </c>
      <c r="AF591">
        <f>Table1[[#This Row],[SHGoalsF]]/Table1[[#This Row],[xSHGoalsF]]</f>
        <v>0.93253513423358325</v>
      </c>
      <c r="AG591">
        <v>61</v>
      </c>
      <c r="AH591">
        <v>65.413084998812067</v>
      </c>
      <c r="AI591">
        <f>Table1[[#This Row],[SHGoalsA]]/Table1[[#This Row],[xSHGoalsA]]</f>
        <v>0.98689201176831542</v>
      </c>
      <c r="AJ591">
        <v>-104</v>
      </c>
      <c r="AK591">
        <v>-105.381337329555</v>
      </c>
      <c r="AL591">
        <f>Table1[[#This Row],[HTGoalsF]]/Table1[[#This Row],[xHTGoalsF]]</f>
        <v>0.91272045107897259</v>
      </c>
      <c r="AM591">
        <v>47</v>
      </c>
      <c r="AN591">
        <v>51.494408769343281</v>
      </c>
      <c r="AO591">
        <f>Table1[[#This Row],[HTGoalsA]]/Table1[[#This Row],[xHTGoalsA]]</f>
        <v>1.0213031550790099</v>
      </c>
      <c r="AP591">
        <v>85</v>
      </c>
      <c r="AQ591">
        <v>83.227002264008718</v>
      </c>
      <c r="AR591">
        <v>0.90821069157725309</v>
      </c>
      <c r="AS591">
        <v>1022</v>
      </c>
      <c r="AT591">
        <v>1125.2895495263699</v>
      </c>
      <c r="AU591">
        <v>0.97906608444566701</v>
      </c>
      <c r="AV591">
        <v>1444</v>
      </c>
      <c r="AW591">
        <v>1474.874906751133</v>
      </c>
      <c r="AX591">
        <v>0.89496925480994538</v>
      </c>
      <c r="AY591">
        <v>414</v>
      </c>
      <c r="AZ591">
        <v>462.58572322455541</v>
      </c>
      <c r="BA591">
        <v>1.056160866223226</v>
      </c>
      <c r="BB591">
        <v>677</v>
      </c>
      <c r="BC591">
        <v>641.00083770469109</v>
      </c>
      <c r="BD591">
        <v>0.99070724196742799</v>
      </c>
      <c r="BE591">
        <v>1467</v>
      </c>
      <c r="BF591">
        <v>1480.7603476146101</v>
      </c>
      <c r="BG591">
        <v>1.2416236512446091</v>
      </c>
      <c r="BH591">
        <v>1757</v>
      </c>
      <c r="BI591">
        <v>1415.0825801673279</v>
      </c>
      <c r="BJ591">
        <v>1.486112769876174</v>
      </c>
      <c r="BK591">
        <v>307</v>
      </c>
      <c r="BL591">
        <v>206.57920867309409</v>
      </c>
      <c r="BM591">
        <v>1.432805251263241</v>
      </c>
      <c r="BN591">
        <v>259</v>
      </c>
      <c r="BO591">
        <v>180.76427328253521</v>
      </c>
      <c r="BP591">
        <v>0.78855429695924606</v>
      </c>
      <c r="BQ591">
        <v>10</v>
      </c>
      <c r="BR591">
        <v>12.68143492282158</v>
      </c>
      <c r="BS591">
        <v>0.89629371677460867</v>
      </c>
      <c r="BT591">
        <v>9</v>
      </c>
      <c r="BU591">
        <v>10.041351212844919</v>
      </c>
    </row>
    <row r="592" spans="1:73" hidden="1" x14ac:dyDescent="0.45">
      <c r="A592" s="1">
        <v>258</v>
      </c>
      <c r="B592" s="21" t="s">
        <v>331</v>
      </c>
      <c r="C592" s="24" t="s">
        <v>320</v>
      </c>
      <c r="D592">
        <v>0.76065658936713099</v>
      </c>
      <c r="E592">
        <v>30</v>
      </c>
      <c r="F592">
        <v>39.439611014163567</v>
      </c>
      <c r="G592">
        <v>38</v>
      </c>
      <c r="H592">
        <f>(Table1[[#This Row],[xWins]]*3+Table1[[#This Row],[xDraws]])/Table1[[#This Row],[Matches]]</f>
        <v>1.0378845003727257</v>
      </c>
      <c r="I592">
        <f>Table1[[#This Row],[Wins]]*3+Table1[[#This Row],[Draws]]</f>
        <v>30</v>
      </c>
      <c r="J592">
        <f>Table1[[#This Row],[xWins]]*3+Table1[[#This Row],[xDraws]]</f>
        <v>39.439611014163575</v>
      </c>
      <c r="K592">
        <v>0.73993165709102771</v>
      </c>
      <c r="L592">
        <v>0.81384539094658204</v>
      </c>
      <c r="M592">
        <v>1.2585052553698921</v>
      </c>
      <c r="N592">
        <v>7</v>
      </c>
      <c r="O592">
        <v>9</v>
      </c>
      <c r="P592">
        <v>22</v>
      </c>
      <c r="Q592">
        <v>9.4603331712010359</v>
      </c>
      <c r="R592">
        <v>11.05861150056047</v>
      </c>
      <c r="S592">
        <v>17.481055328238501</v>
      </c>
      <c r="T592">
        <v>-30</v>
      </c>
      <c r="U592">
        <v>-16.84820131453391</v>
      </c>
      <c r="V592">
        <v>-13.05749815301586</v>
      </c>
      <c r="W592">
        <v>-9.4300532450233732E-2</v>
      </c>
      <c r="X592">
        <v>0.68197043803418589</v>
      </c>
      <c r="Y592">
        <v>1.0016285190113809</v>
      </c>
      <c r="Z592">
        <f>Table1[[#This Row],[xGoalsF]]/Table1[[#This Row],[Matches]]</f>
        <v>1.0804604777109437</v>
      </c>
      <c r="AA592">
        <f>Table1[[#This Row],[xGoalsA]]/Table1[[#This Row],[Matches]]</f>
        <v>1.5238341965144677</v>
      </c>
      <c r="AB592">
        <v>28</v>
      </c>
      <c r="AC592">
        <v>41.057498153015857</v>
      </c>
      <c r="AD592">
        <v>58</v>
      </c>
      <c r="AE592">
        <v>57.905699467549773</v>
      </c>
      <c r="AF592">
        <f>Table1[[#This Row],[SHGoalsF]]/Table1[[#This Row],[xSHGoalsF]]</f>
        <v>0.69473992072788993</v>
      </c>
      <c r="AG592">
        <v>16</v>
      </c>
      <c r="AH592">
        <v>23.03020097540465</v>
      </c>
      <c r="AI592">
        <f>Table1[[#This Row],[SHGoalsA]]/Table1[[#This Row],[xSHGoalsA]]</f>
        <v>0.91902327513006032</v>
      </c>
      <c r="AJ592">
        <v>-30</v>
      </c>
      <c r="AK592">
        <v>-32.643351710275667</v>
      </c>
      <c r="AL592">
        <f>Table1[[#This Row],[HTGoalsF]]/Table1[[#This Row],[xHTGoalsF]]</f>
        <v>0.66565719096833142</v>
      </c>
      <c r="AM592">
        <v>12</v>
      </c>
      <c r="AN592">
        <v>18.027297177611199</v>
      </c>
      <c r="AO592">
        <f>Table1[[#This Row],[HTGoalsA]]/Table1[[#This Row],[xHTGoalsA]]</f>
        <v>1.1083688764413282</v>
      </c>
      <c r="AP592">
        <v>28</v>
      </c>
      <c r="AQ592">
        <v>25.2623477572741</v>
      </c>
      <c r="AR592">
        <v>0.90303827538304249</v>
      </c>
      <c r="AS592">
        <v>352</v>
      </c>
      <c r="AT592">
        <v>389.7952164327607</v>
      </c>
      <c r="AU592">
        <v>0.99686233468224561</v>
      </c>
      <c r="AV592">
        <v>471</v>
      </c>
      <c r="AW592">
        <v>472.48249192816922</v>
      </c>
      <c r="AX592">
        <v>0.78279294814360834</v>
      </c>
      <c r="AY592">
        <v>127</v>
      </c>
      <c r="AZ592">
        <v>162.23958110657509</v>
      </c>
      <c r="BA592">
        <v>0.79728044827933331</v>
      </c>
      <c r="BB592">
        <v>163</v>
      </c>
      <c r="BC592">
        <v>204.44499843409139</v>
      </c>
      <c r="BD592">
        <v>1.0798627399826319</v>
      </c>
      <c r="BE592">
        <v>543</v>
      </c>
      <c r="BF592">
        <v>502.84168523930498</v>
      </c>
      <c r="BG592">
        <v>1.0080715036767689</v>
      </c>
      <c r="BH592">
        <v>492</v>
      </c>
      <c r="BI592">
        <v>488.06061693591568</v>
      </c>
      <c r="BJ592">
        <v>1.1418673717965631</v>
      </c>
      <c r="BK592">
        <v>80</v>
      </c>
      <c r="BL592">
        <v>70.060676025913239</v>
      </c>
      <c r="BM592">
        <v>0.89333978172745587</v>
      </c>
      <c r="BN592">
        <v>56</v>
      </c>
      <c r="BO592">
        <v>62.686114673761089</v>
      </c>
      <c r="BP592">
        <v>1.3727307025468261</v>
      </c>
      <c r="BQ592">
        <v>6</v>
      </c>
      <c r="BR592">
        <v>4.3708500063910609</v>
      </c>
      <c r="BS592">
        <v>1.113873333120458</v>
      </c>
      <c r="BT592">
        <v>4</v>
      </c>
      <c r="BU592">
        <v>3.5910725942187791</v>
      </c>
    </row>
    <row r="593" spans="1:73" hidden="1" x14ac:dyDescent="0.45">
      <c r="A593" s="1">
        <v>246</v>
      </c>
      <c r="B593" s="21" t="s">
        <v>318</v>
      </c>
      <c r="C593" s="23" t="s">
        <v>292</v>
      </c>
      <c r="D593">
        <v>1.1612730277649821</v>
      </c>
      <c r="E593">
        <v>91</v>
      </c>
      <c r="F593">
        <v>78.362278141550505</v>
      </c>
      <c r="G593">
        <v>67</v>
      </c>
      <c r="H593">
        <f>(Table1[[#This Row],[xWins]]*3+Table1[[#This Row],[xDraws]])/Table1[[#This Row],[Matches]]</f>
        <v>1.1695862409186641</v>
      </c>
      <c r="I593">
        <f>Table1[[#This Row],[Wins]]*3+Table1[[#This Row],[Draws]]</f>
        <v>91</v>
      </c>
      <c r="J593">
        <f>Table1[[#This Row],[xWins]]*3+Table1[[#This Row],[xDraws]]</f>
        <v>78.36227814155049</v>
      </c>
      <c r="K593">
        <v>1.167131455931196</v>
      </c>
      <c r="L593">
        <v>1.1395964206082241</v>
      </c>
      <c r="M593">
        <v>0.80633796170778438</v>
      </c>
      <c r="N593">
        <v>24</v>
      </c>
      <c r="O593">
        <v>19</v>
      </c>
      <c r="P593">
        <v>24</v>
      </c>
      <c r="Q593">
        <v>20.563236367279291</v>
      </c>
      <c r="R593">
        <v>16.67256903971262</v>
      </c>
      <c r="S593">
        <v>29.764194593008089</v>
      </c>
      <c r="T593">
        <v>-8</v>
      </c>
      <c r="U593">
        <v>-21.06241517040063</v>
      </c>
      <c r="V593">
        <v>12.96429129605157</v>
      </c>
      <c r="W593">
        <v>9.812387434905645E-2</v>
      </c>
      <c r="X593">
        <v>1.1661328065236829</v>
      </c>
      <c r="Y593">
        <v>0.99900983116013908</v>
      </c>
      <c r="Z593">
        <f>Table1[[#This Row],[xGoalsF]]/Table1[[#This Row],[Matches]]</f>
        <v>1.1647120702081855</v>
      </c>
      <c r="AA593">
        <f>Table1[[#This Row],[xGoalsA]]/Table1[[#This Row],[Matches]]</f>
        <v>1.4790764757365531</v>
      </c>
      <c r="AB593">
        <v>91</v>
      </c>
      <c r="AC593">
        <v>78.03570870394843</v>
      </c>
      <c r="AD593">
        <v>99</v>
      </c>
      <c r="AE593">
        <v>99.098123874349056</v>
      </c>
      <c r="AF593">
        <f>Table1[[#This Row],[SHGoalsF]]/Table1[[#This Row],[xSHGoalsF]]</f>
        <v>1.1887374741073178</v>
      </c>
      <c r="AG593">
        <v>52</v>
      </c>
      <c r="AH593">
        <v>43.743888901163302</v>
      </c>
      <c r="AI593">
        <f>Table1[[#This Row],[SHGoalsA]]/Table1[[#This Row],[xSHGoalsA]]</f>
        <v>1.0603696241500977</v>
      </c>
      <c r="AJ593">
        <v>-59</v>
      </c>
      <c r="AK593">
        <v>-55.640975237563403</v>
      </c>
      <c r="AL593">
        <f>Table1[[#This Row],[HTGoalsF]]/Table1[[#This Row],[xHTGoalsF]]</f>
        <v>1.1372974728168985</v>
      </c>
      <c r="AM593">
        <v>39</v>
      </c>
      <c r="AN593">
        <v>34.291819802785128</v>
      </c>
      <c r="AO593">
        <f>Table1[[#This Row],[HTGoalsA]]/Table1[[#This Row],[xHTGoalsA]]</f>
        <v>0.92044695187711301</v>
      </c>
      <c r="AP593">
        <v>40</v>
      </c>
      <c r="AQ593">
        <v>43.457148636785661</v>
      </c>
      <c r="AR593">
        <v>1.1122602769860379</v>
      </c>
      <c r="AS593">
        <v>793</v>
      </c>
      <c r="AT593">
        <v>712.96261891941549</v>
      </c>
      <c r="AU593">
        <v>1.034780482732633</v>
      </c>
      <c r="AV593">
        <v>844</v>
      </c>
      <c r="AW593">
        <v>815.6319278183305</v>
      </c>
      <c r="AX593">
        <v>0.94874842930279202</v>
      </c>
      <c r="AY593">
        <v>284</v>
      </c>
      <c r="AZ593">
        <v>299.34173404503389</v>
      </c>
      <c r="BA593">
        <v>0.89372426874080702</v>
      </c>
      <c r="BB593">
        <v>313</v>
      </c>
      <c r="BC593">
        <v>350.21987311701218</v>
      </c>
      <c r="BD593">
        <v>1.062452273500569</v>
      </c>
      <c r="BE593">
        <v>934</v>
      </c>
      <c r="BF593">
        <v>879.09831179772004</v>
      </c>
      <c r="BG593">
        <v>0.88414518966475142</v>
      </c>
      <c r="BH593">
        <v>761</v>
      </c>
      <c r="BI593">
        <v>860.71836265778313</v>
      </c>
      <c r="BJ593">
        <v>1.0378640626998361</v>
      </c>
      <c r="BK593">
        <v>125</v>
      </c>
      <c r="BL593">
        <v>120.4396649738817</v>
      </c>
      <c r="BM593">
        <v>1.0571082609111899</v>
      </c>
      <c r="BN593">
        <v>119</v>
      </c>
      <c r="BO593">
        <v>112.5712515929316</v>
      </c>
      <c r="BP593">
        <v>0.96445584939706375</v>
      </c>
      <c r="BQ593">
        <v>7</v>
      </c>
      <c r="BR593">
        <v>7.2579786875429271</v>
      </c>
      <c r="BS593">
        <v>0.45224871682035528</v>
      </c>
      <c r="BT593">
        <v>3</v>
      </c>
      <c r="BU593">
        <v>6.6335179922504368</v>
      </c>
    </row>
    <row r="594" spans="1:73" hidden="1" x14ac:dyDescent="0.45">
      <c r="A594" s="1">
        <v>608</v>
      </c>
      <c r="B594" s="21" t="s">
        <v>427</v>
      </c>
      <c r="C594" s="24" t="s">
        <v>530</v>
      </c>
      <c r="D594">
        <v>0.85429713669416985</v>
      </c>
      <c r="E594">
        <v>203</v>
      </c>
      <c r="F594">
        <v>237.6222408815963</v>
      </c>
      <c r="G594">
        <v>230</v>
      </c>
      <c r="H594">
        <f>(Table1[[#This Row],[xWins]]*3+Table1[[#This Row],[xDraws]])/Table1[[#This Row],[Matches]]</f>
        <v>1.0331401777460707</v>
      </c>
      <c r="I594">
        <f>Table1[[#This Row],[Wins]]*3+Table1[[#This Row],[Draws]]</f>
        <v>203</v>
      </c>
      <c r="J594">
        <f>Table1[[#This Row],[xWins]]*3+Table1[[#This Row],[xDraws]]</f>
        <v>237.62224088159627</v>
      </c>
      <c r="K594">
        <v>0.81290404149439244</v>
      </c>
      <c r="L594">
        <v>0.97553617367855083</v>
      </c>
      <c r="M594">
        <v>1.113395445396727</v>
      </c>
      <c r="N594">
        <v>48</v>
      </c>
      <c r="O594">
        <v>59</v>
      </c>
      <c r="P594">
        <v>123</v>
      </c>
      <c r="Q594">
        <v>59.047559797783478</v>
      </c>
      <c r="R594">
        <v>60.479561488245849</v>
      </c>
      <c r="S594">
        <v>110.4728787139707</v>
      </c>
      <c r="T594">
        <v>-144</v>
      </c>
      <c r="U594">
        <v>-109.81265922286499</v>
      </c>
      <c r="V594">
        <v>-12.16191417007434</v>
      </c>
      <c r="W594">
        <v>-22.025426607060641</v>
      </c>
      <c r="X594">
        <v>0.95079373692782776</v>
      </c>
      <c r="Y594">
        <v>1.061700267326368</v>
      </c>
      <c r="Z594">
        <f>Table1[[#This Row],[xGoalsF]]/Table1[[#This Row],[Matches]]</f>
        <v>1.0746170181307579</v>
      </c>
      <c r="AA594">
        <f>Table1[[#This Row],[xGoalsA]]/Table1[[#This Row],[Matches]]</f>
        <v>1.5520633625779974</v>
      </c>
      <c r="AB594">
        <v>235</v>
      </c>
      <c r="AC594">
        <v>247.16191417007431</v>
      </c>
      <c r="AD594">
        <v>379</v>
      </c>
      <c r="AE594">
        <v>356.97457339293942</v>
      </c>
      <c r="AF594">
        <f>Table1[[#This Row],[SHGoalsF]]/Table1[[#This Row],[xSHGoalsF]]</f>
        <v>1.0235001494343983</v>
      </c>
      <c r="AG594">
        <v>142</v>
      </c>
      <c r="AH594">
        <v>138.7395986981256</v>
      </c>
      <c r="AI594">
        <f>Table1[[#This Row],[SHGoalsA]]/Table1[[#This Row],[xSHGoalsA]]</f>
        <v>1.0694995724450935</v>
      </c>
      <c r="AJ594">
        <v>-215</v>
      </c>
      <c r="AK594">
        <v>-201.02859836443531</v>
      </c>
      <c r="AL594">
        <f>Table1[[#This Row],[HTGoalsF]]/Table1[[#This Row],[xHTGoalsF]]</f>
        <v>0.85775699951788242</v>
      </c>
      <c r="AM594">
        <v>93</v>
      </c>
      <c r="AN594">
        <v>108.42231547194871</v>
      </c>
      <c r="AO594">
        <f>Table1[[#This Row],[HTGoalsA]]/Table1[[#This Row],[xHTGoalsA]]</f>
        <v>1.051646251017532</v>
      </c>
      <c r="AP594">
        <v>164</v>
      </c>
      <c r="AQ594">
        <v>155.94597502850411</v>
      </c>
      <c r="AR594">
        <v>1.2041537008359511</v>
      </c>
      <c r="AS594">
        <v>2834</v>
      </c>
      <c r="AT594">
        <v>2353.5201511506161</v>
      </c>
      <c r="AU594">
        <v>1.1022759807783089</v>
      </c>
      <c r="AV594">
        <v>3188</v>
      </c>
      <c r="AW594">
        <v>2892.1976488582991</v>
      </c>
      <c r="AX594">
        <v>0.90793838469493815</v>
      </c>
      <c r="AY594">
        <v>886</v>
      </c>
      <c r="AZ594">
        <v>975.83714372610279</v>
      </c>
      <c r="BA594">
        <v>0.8839250952790958</v>
      </c>
      <c r="BB594">
        <v>1105</v>
      </c>
      <c r="BC594">
        <v>1250.105926284512</v>
      </c>
      <c r="BD594">
        <v>0.93864177317320896</v>
      </c>
      <c r="BE594">
        <v>2860</v>
      </c>
      <c r="BF594">
        <v>3046.955805441487</v>
      </c>
      <c r="BG594">
        <v>0.84792178792827466</v>
      </c>
      <c r="BH594">
        <v>2501</v>
      </c>
      <c r="BI594">
        <v>2949.5644947521491</v>
      </c>
      <c r="BJ594">
        <v>0.85203181793152682</v>
      </c>
      <c r="BK594">
        <v>362</v>
      </c>
      <c r="BL594">
        <v>424.86676246296241</v>
      </c>
      <c r="BM594">
        <v>0.66749181064216934</v>
      </c>
      <c r="BN594">
        <v>252</v>
      </c>
      <c r="BO594">
        <v>377.5327217236719</v>
      </c>
      <c r="BP594">
        <v>0.68839130172994945</v>
      </c>
      <c r="BQ594">
        <v>18</v>
      </c>
      <c r="BR594">
        <v>26.147919002993529</v>
      </c>
      <c r="BS594">
        <v>0.50958627980362114</v>
      </c>
      <c r="BT594">
        <v>11</v>
      </c>
      <c r="BU594">
        <v>21.586138473428019</v>
      </c>
    </row>
    <row r="595" spans="1:73" hidden="1" x14ac:dyDescent="0.45">
      <c r="A595" s="1">
        <v>431</v>
      </c>
      <c r="B595" s="21" t="s">
        <v>454</v>
      </c>
      <c r="C595" s="24" t="s">
        <v>439</v>
      </c>
      <c r="D595">
        <v>1.1085161277087761</v>
      </c>
      <c r="E595">
        <v>72</v>
      </c>
      <c r="F595">
        <v>64.951693710418894</v>
      </c>
      <c r="G595">
        <v>63</v>
      </c>
      <c r="H595">
        <f>(Table1[[#This Row],[xWins]]*3+Table1[[#This Row],[xDraws]])/Table1[[#This Row],[Matches]]</f>
        <v>1.030979265244744</v>
      </c>
      <c r="I595">
        <f>Table1[[#This Row],[Wins]]*3+Table1[[#This Row],[Draws]]</f>
        <v>72</v>
      </c>
      <c r="J595">
        <f>Table1[[#This Row],[xWins]]*3+Table1[[#This Row],[xDraws]]</f>
        <v>64.95169371041888</v>
      </c>
      <c r="K595">
        <v>1.1149471172327301</v>
      </c>
      <c r="L595">
        <v>1.0896607133384411</v>
      </c>
      <c r="M595">
        <v>0.89000720084300289</v>
      </c>
      <c r="N595">
        <v>18</v>
      </c>
      <c r="O595">
        <v>18</v>
      </c>
      <c r="P595">
        <v>27</v>
      </c>
      <c r="Q595">
        <v>16.14426345589872</v>
      </c>
      <c r="R595">
        <v>16.518903342722719</v>
      </c>
      <c r="S595">
        <v>30.33683320137855</v>
      </c>
      <c r="T595">
        <v>-28</v>
      </c>
      <c r="U595">
        <v>-33.481248102037227</v>
      </c>
      <c r="V595">
        <v>-6.3374136333738704</v>
      </c>
      <c r="W595">
        <v>11.8186617354111</v>
      </c>
      <c r="X595">
        <v>0.90588569873089231</v>
      </c>
      <c r="Y595">
        <v>0.88277307462751253</v>
      </c>
      <c r="Z595">
        <f>Table1[[#This Row],[xGoalsF]]/Table1[[#This Row],[Matches]]</f>
        <v>1.068847835450379</v>
      </c>
      <c r="AA595">
        <f>Table1[[#This Row],[xGoalsA]]/Table1[[#This Row],[Matches]]</f>
        <v>1.6002962180223983</v>
      </c>
      <c r="AB595">
        <v>61</v>
      </c>
      <c r="AC595">
        <v>67.33741363337387</v>
      </c>
      <c r="AD595">
        <v>89</v>
      </c>
      <c r="AE595">
        <v>100.8186617354111</v>
      </c>
      <c r="AF595">
        <f>Table1[[#This Row],[SHGoalsF]]/Table1[[#This Row],[xSHGoalsF]]</f>
        <v>0.89940472102582847</v>
      </c>
      <c r="AG595">
        <v>34</v>
      </c>
      <c r="AH595">
        <v>37.802781334326141</v>
      </c>
      <c r="AI595">
        <f>Table1[[#This Row],[SHGoalsA]]/Table1[[#This Row],[xSHGoalsA]]</f>
        <v>0.90385757510761822</v>
      </c>
      <c r="AJ595">
        <v>-51</v>
      </c>
      <c r="AK595">
        <v>-56.424818914559253</v>
      </c>
      <c r="AL595">
        <f>Table1[[#This Row],[HTGoalsF]]/Table1[[#This Row],[xHTGoalsF]]</f>
        <v>0.91418101050374501</v>
      </c>
      <c r="AM595">
        <v>27</v>
      </c>
      <c r="AN595">
        <v>29.534632299047729</v>
      </c>
      <c r="AO595">
        <f>Table1[[#This Row],[HTGoalsA]]/Table1[[#This Row],[xHTGoalsA]]</f>
        <v>0.85597455830409341</v>
      </c>
      <c r="AP595">
        <v>38</v>
      </c>
      <c r="AQ595">
        <v>44.393842820851837</v>
      </c>
      <c r="AR595">
        <v>0.70030473873839982</v>
      </c>
      <c r="AS595">
        <v>449</v>
      </c>
      <c r="AT595">
        <v>641.14945274949059</v>
      </c>
      <c r="AU595">
        <v>0.6793353288600319</v>
      </c>
      <c r="AV595">
        <v>548</v>
      </c>
      <c r="AW595">
        <v>806.67083945064223</v>
      </c>
      <c r="AX595">
        <v>0.71698710746295058</v>
      </c>
      <c r="AY595">
        <v>191</v>
      </c>
      <c r="AZ595">
        <v>266.39251670207989</v>
      </c>
      <c r="BA595">
        <v>0.77354262624414571</v>
      </c>
      <c r="BB595">
        <v>271</v>
      </c>
      <c r="BC595">
        <v>350.33622040431283</v>
      </c>
      <c r="BD595">
        <v>1.3501761655849349</v>
      </c>
      <c r="BE595">
        <v>1121</v>
      </c>
      <c r="BF595">
        <v>830.2620269662001</v>
      </c>
      <c r="BG595">
        <v>1.2333376265000411</v>
      </c>
      <c r="BH595">
        <v>989</v>
      </c>
      <c r="BI595">
        <v>801.8891005592518</v>
      </c>
      <c r="BJ595">
        <v>1.4754858579249821</v>
      </c>
      <c r="BK595">
        <v>171</v>
      </c>
      <c r="BL595">
        <v>115.89402845275811</v>
      </c>
      <c r="BM595">
        <v>1.706251003074196</v>
      </c>
      <c r="BN595">
        <v>175</v>
      </c>
      <c r="BO595">
        <v>102.5640422685162</v>
      </c>
      <c r="BP595">
        <v>1.8215291110433831</v>
      </c>
      <c r="BQ595">
        <v>13</v>
      </c>
      <c r="BR595">
        <v>7.1368609599401456</v>
      </c>
      <c r="BS595">
        <v>2.372061290335405</v>
      </c>
      <c r="BT595">
        <v>14</v>
      </c>
      <c r="BU595">
        <v>5.9020397394623938</v>
      </c>
    </row>
    <row r="596" spans="1:73" hidden="1" x14ac:dyDescent="0.45">
      <c r="A596" s="1">
        <v>387</v>
      </c>
      <c r="B596" s="21" t="s">
        <v>218</v>
      </c>
      <c r="C596" t="s">
        <v>396</v>
      </c>
      <c r="D596">
        <v>0.93355227459741763</v>
      </c>
      <c r="E596">
        <v>76</v>
      </c>
      <c r="F596">
        <v>81.409474400106859</v>
      </c>
      <c r="G596">
        <v>79</v>
      </c>
      <c r="H596">
        <f>(Table1[[#This Row],[xWins]]*3+Table1[[#This Row],[xDraws]])/Table1[[#This Row],[Matches]]</f>
        <v>1.0304996759507199</v>
      </c>
      <c r="I596">
        <f>Table1[[#This Row],[Wins]]*3+Table1[[#This Row],[Draws]]</f>
        <v>76</v>
      </c>
      <c r="J596">
        <f>Table1[[#This Row],[xWins]]*3+Table1[[#This Row],[xDraws]]</f>
        <v>81.409474400106873</v>
      </c>
      <c r="K596">
        <v>0.84457270310712196</v>
      </c>
      <c r="L596">
        <v>1.1891223330709479</v>
      </c>
      <c r="M596">
        <v>0.97760572040397709</v>
      </c>
      <c r="N596">
        <v>17</v>
      </c>
      <c r="O596">
        <v>25</v>
      </c>
      <c r="P596">
        <v>37</v>
      </c>
      <c r="Q596">
        <v>20.128521721644841</v>
      </c>
      <c r="R596">
        <v>21.023909235172351</v>
      </c>
      <c r="S596">
        <v>37.847569043182823</v>
      </c>
      <c r="T596">
        <v>-41</v>
      </c>
      <c r="U596">
        <v>-37.46206240909089</v>
      </c>
      <c r="V596">
        <v>-8.2689910968243794</v>
      </c>
      <c r="W596">
        <v>4.7310535059152699</v>
      </c>
      <c r="X596">
        <v>0.90187385669156317</v>
      </c>
      <c r="Y596">
        <v>0.96113519624074084</v>
      </c>
      <c r="Z596">
        <f>Table1[[#This Row],[xGoalsF]]/Table1[[#This Row],[Matches]]</f>
        <v>1.0666960898332201</v>
      </c>
      <c r="AA596">
        <f>Table1[[#This Row],[xGoalsA]]/Table1[[#This Row],[Matches]]</f>
        <v>1.5408994114672823</v>
      </c>
      <c r="AB596">
        <v>76</v>
      </c>
      <c r="AC596">
        <v>84.268991096824379</v>
      </c>
      <c r="AD596">
        <v>117</v>
      </c>
      <c r="AE596">
        <v>121.7310535059153</v>
      </c>
      <c r="AF596">
        <f>Table1[[#This Row],[SHGoalsF]]/Table1[[#This Row],[xSHGoalsF]]</f>
        <v>0.761445095423671</v>
      </c>
      <c r="AG596">
        <v>36</v>
      </c>
      <c r="AH596">
        <v>47.278523712821951</v>
      </c>
      <c r="AI596">
        <f>Table1[[#This Row],[SHGoalsA]]/Table1[[#This Row],[xSHGoalsA]]</f>
        <v>0.93397068690219653</v>
      </c>
      <c r="AJ596">
        <v>-64</v>
      </c>
      <c r="AK596">
        <v>-68.524634549587262</v>
      </c>
      <c r="AL596">
        <f>Table1[[#This Row],[HTGoalsF]]/Table1[[#This Row],[xHTGoalsF]]</f>
        <v>1.0813596807186905</v>
      </c>
      <c r="AM596">
        <v>40</v>
      </c>
      <c r="AN596">
        <v>36.990467384002429</v>
      </c>
      <c r="AO596">
        <f>Table1[[#This Row],[HTGoalsA]]/Table1[[#This Row],[xHTGoalsA]]</f>
        <v>0.99612041252959649</v>
      </c>
      <c r="AP596">
        <v>53</v>
      </c>
      <c r="AQ596">
        <v>53.206418956328008</v>
      </c>
      <c r="AR596">
        <v>1.011718064121323</v>
      </c>
      <c r="AS596">
        <v>815</v>
      </c>
      <c r="AT596">
        <v>805.56039167673384</v>
      </c>
      <c r="AU596">
        <v>1.082181259706144</v>
      </c>
      <c r="AV596">
        <v>1071</v>
      </c>
      <c r="AW596">
        <v>989.66784944217181</v>
      </c>
      <c r="AX596">
        <v>0.9114571636490979</v>
      </c>
      <c r="AY596">
        <v>304</v>
      </c>
      <c r="AZ596">
        <v>333.53185659643032</v>
      </c>
      <c r="BA596">
        <v>0.89747221995289084</v>
      </c>
      <c r="BB596">
        <v>383</v>
      </c>
      <c r="BC596">
        <v>426.7541562680392</v>
      </c>
      <c r="BD596">
        <v>0.86990452336540336</v>
      </c>
      <c r="BE596">
        <v>909</v>
      </c>
      <c r="BF596">
        <v>1044.942261575268</v>
      </c>
      <c r="BG596">
        <v>0.76306195365411822</v>
      </c>
      <c r="BH596">
        <v>774</v>
      </c>
      <c r="BI596">
        <v>1014.334414517068</v>
      </c>
      <c r="BJ596">
        <v>0.79925126229874444</v>
      </c>
      <c r="BK596">
        <v>117</v>
      </c>
      <c r="BL596">
        <v>146.38700683874259</v>
      </c>
      <c r="BM596">
        <v>0.79510587101822139</v>
      </c>
      <c r="BN596">
        <v>103</v>
      </c>
      <c r="BO596">
        <v>129.54249711185889</v>
      </c>
      <c r="BP596">
        <v>0.43526293031529378</v>
      </c>
      <c r="BQ596">
        <v>4</v>
      </c>
      <c r="BR596">
        <v>9.1898476102766153</v>
      </c>
      <c r="BS596">
        <v>0.40676911567644303</v>
      </c>
      <c r="BT596">
        <v>3</v>
      </c>
      <c r="BU596">
        <v>7.3751911941768329</v>
      </c>
    </row>
    <row r="597" spans="1:73" hidden="1" x14ac:dyDescent="0.45">
      <c r="A597" s="1">
        <v>4</v>
      </c>
      <c r="B597" s="21" t="s">
        <v>68</v>
      </c>
      <c r="C597" s="27" t="s">
        <v>64</v>
      </c>
      <c r="D597">
        <v>0.85360712015560636</v>
      </c>
      <c r="E597">
        <v>129</v>
      </c>
      <c r="F597">
        <v>151.12338797793089</v>
      </c>
      <c r="G597">
        <v>150</v>
      </c>
      <c r="H597">
        <f>(Table1[[#This Row],[xWins]]*3+Table1[[#This Row],[xDraws]])/Table1[[#This Row],[Matches]]</f>
        <v>1.0074892531862059</v>
      </c>
      <c r="I597">
        <f>Table1[[#This Row],[Wins]]*3+Table1[[#This Row],[Draws]]</f>
        <v>129</v>
      </c>
      <c r="J597">
        <f>Table1[[#This Row],[xWins]]*3+Table1[[#This Row],[xDraws]]</f>
        <v>151.12338797793089</v>
      </c>
      <c r="K597">
        <v>0.81524911327361493</v>
      </c>
      <c r="L597">
        <v>0.97171691282526929</v>
      </c>
      <c r="M597">
        <v>1.107745077742283</v>
      </c>
      <c r="N597">
        <v>31</v>
      </c>
      <c r="O597">
        <v>36</v>
      </c>
      <c r="P597">
        <v>83</v>
      </c>
      <c r="Q597">
        <v>38.025187019854798</v>
      </c>
      <c r="R597">
        <v>37.047826918366503</v>
      </c>
      <c r="S597">
        <v>74.926986061778706</v>
      </c>
      <c r="T597">
        <v>-128</v>
      </c>
      <c r="U597">
        <v>-86.070416347957178</v>
      </c>
      <c r="V597">
        <v>-27.426554440721191</v>
      </c>
      <c r="W597">
        <v>-14.50302921132163</v>
      </c>
      <c r="X597">
        <v>0.82688158220985963</v>
      </c>
      <c r="Y597">
        <v>1.05931782780187</v>
      </c>
      <c r="Z597">
        <f>Table1[[#This Row],[xGoalsF]]/Table1[[#This Row],[Matches]]</f>
        <v>1.0561770296048079</v>
      </c>
      <c r="AA597">
        <f>Table1[[#This Row],[xGoalsA]]/Table1[[#This Row],[Matches]]</f>
        <v>1.629979805257856</v>
      </c>
      <c r="AB597">
        <v>131</v>
      </c>
      <c r="AC597">
        <v>158.42655444072119</v>
      </c>
      <c r="AD597">
        <v>259</v>
      </c>
      <c r="AE597">
        <v>244.4969707886784</v>
      </c>
      <c r="AF597">
        <f>Table1[[#This Row],[SHGoalsF]]/Table1[[#This Row],[xSHGoalsF]]</f>
        <v>0.84545823908394979</v>
      </c>
      <c r="AG597">
        <v>75</v>
      </c>
      <c r="AH597">
        <v>88.709289865413297</v>
      </c>
      <c r="AI597">
        <f>Table1[[#This Row],[SHGoalsA]]/Table1[[#This Row],[xSHGoalsA]]</f>
        <v>1.0512596554788314</v>
      </c>
      <c r="AJ597">
        <v>-144</v>
      </c>
      <c r="AK597">
        <v>-136.97852785419639</v>
      </c>
      <c r="AL597">
        <f>Table1[[#This Row],[HTGoalsF]]/Table1[[#This Row],[xHTGoalsF]]</f>
        <v>0.80324436624316142</v>
      </c>
      <c r="AM597">
        <v>56</v>
      </c>
      <c r="AN597">
        <v>69.717264575307894</v>
      </c>
      <c r="AO597">
        <f>Table1[[#This Row],[HTGoalsA]]/Table1[[#This Row],[xHTGoalsA]]</f>
        <v>1.0695839417064197</v>
      </c>
      <c r="AP597">
        <v>115</v>
      </c>
      <c r="AQ597">
        <v>107.518442934482</v>
      </c>
      <c r="AR597">
        <v>1.0827014391963941</v>
      </c>
      <c r="AS597">
        <v>1648</v>
      </c>
      <c r="AT597">
        <v>1522.1186010643739</v>
      </c>
      <c r="AU597">
        <v>1.088014052050791</v>
      </c>
      <c r="AV597">
        <v>2111</v>
      </c>
      <c r="AW597">
        <v>1940.2322938945399</v>
      </c>
      <c r="AX597">
        <v>0.95599985728461878</v>
      </c>
      <c r="AY597">
        <v>602</v>
      </c>
      <c r="AZ597">
        <v>629.70720697584113</v>
      </c>
      <c r="BA597">
        <v>0.97781564967892409</v>
      </c>
      <c r="BB597">
        <v>824</v>
      </c>
      <c r="BC597">
        <v>842.69463295107721</v>
      </c>
      <c r="BD597">
        <v>0.79641347432096399</v>
      </c>
      <c r="BE597">
        <v>1582</v>
      </c>
      <c r="BF597">
        <v>1986.405367323601</v>
      </c>
      <c r="BG597">
        <v>0.81131854472283582</v>
      </c>
      <c r="BH597">
        <v>1549</v>
      </c>
      <c r="BI597">
        <v>1909.2377588006109</v>
      </c>
      <c r="BJ597">
        <v>0.89245511384774623</v>
      </c>
      <c r="BK597">
        <v>246</v>
      </c>
      <c r="BL597">
        <v>275.64411496214228</v>
      </c>
      <c r="BM597">
        <v>0.79678997039147514</v>
      </c>
      <c r="BN597">
        <v>194</v>
      </c>
      <c r="BO597">
        <v>243.476960314504</v>
      </c>
      <c r="BP597">
        <v>0.53479678463501934</v>
      </c>
      <c r="BQ597">
        <v>9</v>
      </c>
      <c r="BR597">
        <v>16.82882219671944</v>
      </c>
      <c r="BS597">
        <v>0.85757902299306765</v>
      </c>
      <c r="BT597">
        <v>12</v>
      </c>
      <c r="BU597">
        <v>13.9928795810774</v>
      </c>
    </row>
    <row r="598" spans="1:73" hidden="1" x14ac:dyDescent="0.45">
      <c r="A598" s="1">
        <v>93</v>
      </c>
      <c r="B598" s="21" t="s">
        <v>161</v>
      </c>
      <c r="C598" s="25" t="s">
        <v>160</v>
      </c>
      <c r="D598">
        <v>0.85966655735467079</v>
      </c>
      <c r="E598">
        <v>67</v>
      </c>
      <c r="F598">
        <v>77.937194865611076</v>
      </c>
      <c r="G598">
        <v>76</v>
      </c>
      <c r="H598">
        <f>(Table1[[#This Row],[xWins]]*3+Table1[[#This Row],[xDraws]])/Table1[[#This Row],[Matches]]</f>
        <v>1.0254894061264614</v>
      </c>
      <c r="I598">
        <f>Table1[[#This Row],[Wins]]*3+Table1[[#This Row],[Draws]]</f>
        <v>67</v>
      </c>
      <c r="J598">
        <f>Table1[[#This Row],[xWins]]*3+Table1[[#This Row],[xDraws]]</f>
        <v>77.937194865611062</v>
      </c>
      <c r="K598">
        <v>0.71762131408624452</v>
      </c>
      <c r="L598">
        <v>1.287962360464775</v>
      </c>
      <c r="M598">
        <v>0.99782640254515598</v>
      </c>
      <c r="N598">
        <v>14</v>
      </c>
      <c r="O598">
        <v>25</v>
      </c>
      <c r="P598">
        <v>37</v>
      </c>
      <c r="Q598">
        <v>19.50889657984359</v>
      </c>
      <c r="R598">
        <v>19.410505126080299</v>
      </c>
      <c r="S598">
        <v>37.080598294076097</v>
      </c>
      <c r="T598">
        <v>-41</v>
      </c>
      <c r="U598">
        <v>-39.708476819816468</v>
      </c>
      <c r="V598">
        <v>-4.6449507223527178</v>
      </c>
      <c r="W598">
        <v>3.3534275421691859</v>
      </c>
      <c r="X598">
        <v>0.94310792423467005</v>
      </c>
      <c r="Y598">
        <v>0.97236643735502315</v>
      </c>
      <c r="Z598">
        <f>Table1[[#This Row],[xGoalsF]]/Table1[[#This Row],[Matches]]</f>
        <v>1.0742756673993779</v>
      </c>
      <c r="AA598">
        <f>Table1[[#This Row],[xGoalsA]]/Table1[[#This Row],[Matches]]</f>
        <v>1.5967556255548578</v>
      </c>
      <c r="AB598">
        <v>77</v>
      </c>
      <c r="AC598">
        <v>81.644950722352718</v>
      </c>
      <c r="AD598">
        <v>118</v>
      </c>
      <c r="AE598">
        <v>121.3534275421692</v>
      </c>
      <c r="AF598">
        <f>Table1[[#This Row],[SHGoalsF]]/Table1[[#This Row],[xSHGoalsF]]</f>
        <v>1.0525063034632793</v>
      </c>
      <c r="AG598">
        <v>48</v>
      </c>
      <c r="AH598">
        <v>45.605427579916302</v>
      </c>
      <c r="AI598">
        <f>Table1[[#This Row],[SHGoalsA]]/Table1[[#This Row],[xSHGoalsA]]</f>
        <v>1.0012327748428296</v>
      </c>
      <c r="AJ598">
        <v>-68</v>
      </c>
      <c r="AK598">
        <v>-67.916274525346452</v>
      </c>
      <c r="AL598">
        <f>Table1[[#This Row],[HTGoalsF]]/Table1[[#This Row],[xHTGoalsF]]</f>
        <v>0.80467213412856153</v>
      </c>
      <c r="AM598">
        <v>29</v>
      </c>
      <c r="AN598">
        <v>36.039523142436423</v>
      </c>
      <c r="AO598">
        <f>Table1[[#This Row],[HTGoalsA]]/Table1[[#This Row],[xHTGoalsA]]</f>
        <v>0.93567859021717226</v>
      </c>
      <c r="AP598">
        <v>50</v>
      </c>
      <c r="AQ598">
        <v>53.437153016822727</v>
      </c>
      <c r="AR598">
        <v>1.1321793925320081</v>
      </c>
      <c r="AS598">
        <v>880</v>
      </c>
      <c r="AT598">
        <v>777.26198321978495</v>
      </c>
      <c r="AU598">
        <v>0.92006195515816447</v>
      </c>
      <c r="AV598">
        <v>893</v>
      </c>
      <c r="AW598">
        <v>970.58681210928637</v>
      </c>
      <c r="AX598">
        <v>0.88799918970852088</v>
      </c>
      <c r="AY598">
        <v>286</v>
      </c>
      <c r="AZ598">
        <v>322.07236596001547</v>
      </c>
      <c r="BA598">
        <v>0.7834883816533551</v>
      </c>
      <c r="BB598">
        <v>329</v>
      </c>
      <c r="BC598">
        <v>419.91688416071759</v>
      </c>
      <c r="BD598">
        <v>1.1065917214951539</v>
      </c>
      <c r="BE598">
        <v>1108</v>
      </c>
      <c r="BF598">
        <v>1001.2726270018931</v>
      </c>
      <c r="BG598">
        <v>1.0562892855837711</v>
      </c>
      <c r="BH598">
        <v>1022</v>
      </c>
      <c r="BI598">
        <v>967.53797841959522</v>
      </c>
      <c r="BJ598">
        <v>1.3194915433516461</v>
      </c>
      <c r="BK598">
        <v>184</v>
      </c>
      <c r="BL598">
        <v>139.44765385356001</v>
      </c>
      <c r="BM598">
        <v>1.208280588020811</v>
      </c>
      <c r="BN598">
        <v>150</v>
      </c>
      <c r="BO598">
        <v>124.143350052245</v>
      </c>
      <c r="BP598">
        <v>0.59156577286938383</v>
      </c>
      <c r="BQ598">
        <v>5</v>
      </c>
      <c r="BR598">
        <v>8.4521455251671345</v>
      </c>
      <c r="BS598">
        <v>0.86193918859930085</v>
      </c>
      <c r="BT598">
        <v>6</v>
      </c>
      <c r="BU598">
        <v>6.9610479246805497</v>
      </c>
    </row>
    <row r="599" spans="1:73" hidden="1" x14ac:dyDescent="0.45">
      <c r="A599" s="1">
        <v>173</v>
      </c>
      <c r="B599" s="21" t="s">
        <v>243</v>
      </c>
      <c r="C599" s="24" t="s">
        <v>234</v>
      </c>
      <c r="D599">
        <v>0.78400827875171486</v>
      </c>
      <c r="E599">
        <v>53</v>
      </c>
      <c r="F599">
        <v>67.601326971171446</v>
      </c>
      <c r="G599">
        <v>66</v>
      </c>
      <c r="H599">
        <f>(Table1[[#This Row],[xWins]]*3+Table1[[#This Row],[xDraws]])/Table1[[#This Row],[Matches]]</f>
        <v>1.024262529866234</v>
      </c>
      <c r="I599">
        <f>Table1[[#This Row],[Wins]]*3+Table1[[#This Row],[Draws]]</f>
        <v>53</v>
      </c>
      <c r="J599">
        <f>Table1[[#This Row],[xWins]]*3+Table1[[#This Row],[xDraws]]</f>
        <v>67.601326971171446</v>
      </c>
      <c r="K599">
        <v>0.77206583445854748</v>
      </c>
      <c r="L599">
        <v>0.81931236456529832</v>
      </c>
      <c r="M599">
        <v>1.2159170007713009</v>
      </c>
      <c r="N599">
        <v>13</v>
      </c>
      <c r="O599">
        <v>14</v>
      </c>
      <c r="P599">
        <v>39</v>
      </c>
      <c r="Q599">
        <v>16.837942335729629</v>
      </c>
      <c r="R599">
        <v>17.087499963982559</v>
      </c>
      <c r="S599">
        <v>32.074557700287812</v>
      </c>
      <c r="T599">
        <v>-64</v>
      </c>
      <c r="U599">
        <v>-34.165260125359247</v>
      </c>
      <c r="V599">
        <v>-7.1499349422778948</v>
      </c>
      <c r="W599">
        <v>-22.684804932362852</v>
      </c>
      <c r="X599">
        <v>0.8980763852716166</v>
      </c>
      <c r="Y599">
        <v>1.217464051307714</v>
      </c>
      <c r="Z599">
        <f>Table1[[#This Row],[xGoalsF]]/Table1[[#This Row],[Matches]]</f>
        <v>1.0628778021557257</v>
      </c>
      <c r="AA599">
        <f>Table1[[#This Row],[xGoalsA]]/Table1[[#This Row],[Matches]]</f>
        <v>1.5805332586005623</v>
      </c>
      <c r="AB599">
        <v>63</v>
      </c>
      <c r="AC599">
        <v>70.149934942277895</v>
      </c>
      <c r="AD599">
        <v>127</v>
      </c>
      <c r="AE599">
        <v>104.31519506763711</v>
      </c>
      <c r="AF599">
        <f>Table1[[#This Row],[SHGoalsF]]/Table1[[#This Row],[xSHGoalsF]]</f>
        <v>0.91647937952346714</v>
      </c>
      <c r="AG599">
        <v>36</v>
      </c>
      <c r="AH599">
        <v>39.280752850891822</v>
      </c>
      <c r="AI599">
        <f>Table1[[#This Row],[SHGoalsA]]/Table1[[#This Row],[xSHGoalsA]]</f>
        <v>1.2511446672827184</v>
      </c>
      <c r="AJ599">
        <v>-73</v>
      </c>
      <c r="AK599">
        <v>-58.346570072143663</v>
      </c>
      <c r="AL599">
        <f>Table1[[#This Row],[HTGoalsF]]/Table1[[#This Row],[xHTGoalsF]]</f>
        <v>0.87465874282215728</v>
      </c>
      <c r="AM599">
        <v>27</v>
      </c>
      <c r="AN599">
        <v>30.869182091386079</v>
      </c>
      <c r="AO599">
        <f>Table1[[#This Row],[HTGoalsA]]/Table1[[#This Row],[xHTGoalsA]]</f>
        <v>1.1747142753409279</v>
      </c>
      <c r="AP599">
        <v>54</v>
      </c>
      <c r="AQ599">
        <v>45.968624995493492</v>
      </c>
      <c r="AR599">
        <v>1.17957902364572</v>
      </c>
      <c r="AS599">
        <v>791</v>
      </c>
      <c r="AT599">
        <v>670.57821828270551</v>
      </c>
      <c r="AU599">
        <v>1.0387101237949441</v>
      </c>
      <c r="AV599">
        <v>871</v>
      </c>
      <c r="AW599">
        <v>838.54001231622533</v>
      </c>
      <c r="AX599">
        <v>0.87719814990076306</v>
      </c>
      <c r="AY599">
        <v>245</v>
      </c>
      <c r="AZ599">
        <v>279.29835468498959</v>
      </c>
      <c r="BA599">
        <v>0.8850023411501442</v>
      </c>
      <c r="BB599">
        <v>323</v>
      </c>
      <c r="BC599">
        <v>364.97078593061229</v>
      </c>
      <c r="BD599">
        <v>1.1722859598591411</v>
      </c>
      <c r="BE599">
        <v>1025</v>
      </c>
      <c r="BF599">
        <v>874.3600410629856</v>
      </c>
      <c r="BG599">
        <v>1.2741282259844979</v>
      </c>
      <c r="BH599">
        <v>1072</v>
      </c>
      <c r="BI599">
        <v>841.35958857020319</v>
      </c>
      <c r="BJ599">
        <v>1.4578573124408889</v>
      </c>
      <c r="BK599">
        <v>177</v>
      </c>
      <c r="BL599">
        <v>121.411058880412</v>
      </c>
      <c r="BM599">
        <v>1.4601840644460991</v>
      </c>
      <c r="BN599">
        <v>157</v>
      </c>
      <c r="BO599">
        <v>107.5206912763809</v>
      </c>
      <c r="BP599">
        <v>1.205547474095727</v>
      </c>
      <c r="BQ599">
        <v>9</v>
      </c>
      <c r="BR599">
        <v>7.465487833028587</v>
      </c>
      <c r="BS599">
        <v>1.119084938014544</v>
      </c>
      <c r="BT599">
        <v>7</v>
      </c>
      <c r="BU599">
        <v>6.2551105481048186</v>
      </c>
    </row>
    <row r="600" spans="1:73" hidden="1" x14ac:dyDescent="0.45">
      <c r="A600" s="1">
        <v>477</v>
      </c>
      <c r="B600" s="21" t="s">
        <v>332</v>
      </c>
      <c r="C600" s="26" t="s">
        <v>475</v>
      </c>
      <c r="D600">
        <v>0.85608288815212608</v>
      </c>
      <c r="E600">
        <v>77</v>
      </c>
      <c r="F600">
        <v>89.944561520446001</v>
      </c>
      <c r="G600">
        <v>76</v>
      </c>
      <c r="H600">
        <f>(Table1[[#This Row],[xWins]]*3+Table1[[#This Row],[xDraws]])/Table1[[#This Row],[Matches]]</f>
        <v>1.1834810726374474</v>
      </c>
      <c r="I600">
        <f>Table1[[#This Row],[Wins]]*3+Table1[[#This Row],[Draws]]</f>
        <v>77</v>
      </c>
      <c r="J600">
        <f>Table1[[#This Row],[xWins]]*3+Table1[[#This Row],[xDraws]]</f>
        <v>89.944561520446001</v>
      </c>
      <c r="K600">
        <v>0.82397388619741785</v>
      </c>
      <c r="L600">
        <v>0.96303802670677907</v>
      </c>
      <c r="M600">
        <v>1.150018163632512</v>
      </c>
      <c r="N600">
        <v>19</v>
      </c>
      <c r="O600">
        <v>20</v>
      </c>
      <c r="P600">
        <v>37</v>
      </c>
      <c r="Q600">
        <v>23.05898320113478</v>
      </c>
      <c r="R600">
        <v>20.76761191704167</v>
      </c>
      <c r="S600">
        <v>32.173404881823551</v>
      </c>
      <c r="T600">
        <v>-32</v>
      </c>
      <c r="U600">
        <v>-20.3106165230041</v>
      </c>
      <c r="V600">
        <v>-3.2658535793700172</v>
      </c>
      <c r="W600">
        <v>-8.4235298976258832</v>
      </c>
      <c r="X600">
        <v>0.96341430179160037</v>
      </c>
      <c r="Y600">
        <v>1.0768735285025699</v>
      </c>
      <c r="Z600">
        <f>Table1[[#This Row],[xGoalsF]]/Table1[[#This Row],[Matches]]</f>
        <v>1.1745507049917108</v>
      </c>
      <c r="AA600">
        <f>Table1[[#This Row],[xGoalsA]]/Table1[[#This Row],[Matches]]</f>
        <v>1.4417956592417644</v>
      </c>
      <c r="AB600">
        <v>86</v>
      </c>
      <c r="AC600">
        <v>89.265853579370017</v>
      </c>
      <c r="AD600">
        <v>118</v>
      </c>
      <c r="AE600">
        <v>109.5764701023741</v>
      </c>
      <c r="AF600">
        <f>Table1[[#This Row],[SHGoalsF]]/Table1[[#This Row],[xSHGoalsF]]</f>
        <v>1.0397478390192534</v>
      </c>
      <c r="AG600">
        <v>52</v>
      </c>
      <c r="AH600">
        <v>50.012126064189971</v>
      </c>
      <c r="AI600">
        <f>Table1[[#This Row],[SHGoalsA]]/Table1[[#This Row],[xSHGoalsA]]</f>
        <v>1.1401964829748918</v>
      </c>
      <c r="AJ600">
        <v>-70</v>
      </c>
      <c r="AK600">
        <v>-61.392927486815857</v>
      </c>
      <c r="AL600">
        <f>Table1[[#This Row],[HTGoalsF]]/Table1[[#This Row],[xHTGoalsF]]</f>
        <v>0.86615978028714979</v>
      </c>
      <c r="AM600">
        <v>34</v>
      </c>
      <c r="AN600">
        <v>39.253727515180053</v>
      </c>
      <c r="AO600">
        <f>Table1[[#This Row],[HTGoalsA]]/Table1[[#This Row],[xHTGoalsA]]</f>
        <v>0.99619076129327633</v>
      </c>
      <c r="AP600">
        <v>48</v>
      </c>
      <c r="AQ600">
        <v>48.183542615558252</v>
      </c>
      <c r="AR600">
        <v>1.061730910900113</v>
      </c>
      <c r="AS600">
        <v>864</v>
      </c>
      <c r="AT600">
        <v>813.76551358716597</v>
      </c>
      <c r="AU600">
        <v>1.054655871439039</v>
      </c>
      <c r="AV600">
        <v>962</v>
      </c>
      <c r="AW600">
        <v>912.145872461115</v>
      </c>
      <c r="AX600">
        <v>0.85810763916964827</v>
      </c>
      <c r="AY600">
        <v>295</v>
      </c>
      <c r="AZ600">
        <v>343.77971542761009</v>
      </c>
      <c r="BA600">
        <v>0.85727057085634983</v>
      </c>
      <c r="BB600">
        <v>338</v>
      </c>
      <c r="BC600">
        <v>394.27458668313199</v>
      </c>
      <c r="BD600">
        <v>1.1148073060060291</v>
      </c>
      <c r="BE600">
        <v>1111</v>
      </c>
      <c r="BF600">
        <v>996.58478556292437</v>
      </c>
      <c r="BG600">
        <v>1.0901177245535101</v>
      </c>
      <c r="BH600">
        <v>1069</v>
      </c>
      <c r="BI600">
        <v>980.62803302995576</v>
      </c>
      <c r="BJ600">
        <v>0.879621802518054</v>
      </c>
      <c r="BK600">
        <v>119</v>
      </c>
      <c r="BL600">
        <v>135.28541432163689</v>
      </c>
      <c r="BM600">
        <v>1.0680424292494759</v>
      </c>
      <c r="BN600">
        <v>136</v>
      </c>
      <c r="BO600">
        <v>127.3357652051039</v>
      </c>
      <c r="BP600">
        <v>0.59814549249131177</v>
      </c>
      <c r="BQ600">
        <v>5</v>
      </c>
      <c r="BR600">
        <v>8.3591702399606831</v>
      </c>
      <c r="BS600">
        <v>1.7477504021387891</v>
      </c>
      <c r="BT600">
        <v>13</v>
      </c>
      <c r="BU600">
        <v>7.4381330332359834</v>
      </c>
    </row>
    <row r="601" spans="1:73" hidden="1" x14ac:dyDescent="0.45">
      <c r="A601" s="1">
        <v>472</v>
      </c>
      <c r="B601" s="21" t="s">
        <v>327</v>
      </c>
      <c r="C601" s="26" t="s">
        <v>475</v>
      </c>
      <c r="D601">
        <v>1.016301685739043</v>
      </c>
      <c r="E601">
        <v>81</v>
      </c>
      <c r="F601">
        <v>79.700743525873193</v>
      </c>
      <c r="G601">
        <v>76</v>
      </c>
      <c r="H601">
        <f>(Table1[[#This Row],[xWins]]*3+Table1[[#This Row],[xDraws]])/Table1[[#This Row],[Matches]]</f>
        <v>1.0486939937614892</v>
      </c>
      <c r="I601">
        <f>Table1[[#This Row],[Wins]]*3+Table1[[#This Row],[Draws]]</f>
        <v>81</v>
      </c>
      <c r="J601">
        <f>Table1[[#This Row],[xWins]]*3+Table1[[#This Row],[xDraws]]</f>
        <v>79.700743525873179</v>
      </c>
      <c r="K601">
        <v>1.0155791285586619</v>
      </c>
      <c r="L601">
        <v>1.0183718117367559</v>
      </c>
      <c r="M601">
        <v>0.98078637326207774</v>
      </c>
      <c r="N601">
        <v>20</v>
      </c>
      <c r="O601">
        <v>21</v>
      </c>
      <c r="P601">
        <v>35</v>
      </c>
      <c r="Q601">
        <v>19.693197149871079</v>
      </c>
      <c r="R601">
        <v>20.62115207625995</v>
      </c>
      <c r="S601">
        <v>35.685650773868957</v>
      </c>
      <c r="T601">
        <v>-40</v>
      </c>
      <c r="U601">
        <v>-35.720147312085167</v>
      </c>
      <c r="V601">
        <v>-5.1557572620447303</v>
      </c>
      <c r="W601">
        <v>0.87590457412990474</v>
      </c>
      <c r="X601">
        <v>0.93799879368787853</v>
      </c>
      <c r="Y601">
        <v>0.99263177363597932</v>
      </c>
      <c r="Z601">
        <f>Table1[[#This Row],[xGoalsF]]/Table1[[#This Row],[Matches]]</f>
        <v>1.0941547008163781</v>
      </c>
      <c r="AA601">
        <f>Table1[[#This Row],[xGoalsA]]/Table1[[#This Row],[Matches]]</f>
        <v>1.5641566391332882</v>
      </c>
      <c r="AB601">
        <v>78</v>
      </c>
      <c r="AC601">
        <v>83.15575726204473</v>
      </c>
      <c r="AD601">
        <v>118</v>
      </c>
      <c r="AE601">
        <v>118.8759045741299</v>
      </c>
      <c r="AF601">
        <f>Table1[[#This Row],[SHGoalsF]]/Table1[[#This Row],[xSHGoalsF]]</f>
        <v>1.0087701416400294</v>
      </c>
      <c r="AG601">
        <v>47</v>
      </c>
      <c r="AH601">
        <v>46.591386937353988</v>
      </c>
      <c r="AI601">
        <f>Table1[[#This Row],[SHGoalsA]]/Table1[[#This Row],[xSHGoalsA]]</f>
        <v>0.96141569006188199</v>
      </c>
      <c r="AJ601">
        <v>-64</v>
      </c>
      <c r="AK601">
        <v>-66.568499621511904</v>
      </c>
      <c r="AL601">
        <f>Table1[[#This Row],[HTGoalsF]]/Table1[[#This Row],[xHTGoalsF]]</f>
        <v>0.84781987833294359</v>
      </c>
      <c r="AM601">
        <v>31</v>
      </c>
      <c r="AN601">
        <v>36.564370324690742</v>
      </c>
      <c r="AO601">
        <f>Table1[[#This Row],[HTGoalsA]]/Table1[[#This Row],[xHTGoalsA]]</f>
        <v>1.0323586124931108</v>
      </c>
      <c r="AP601">
        <v>54</v>
      </c>
      <c r="AQ601">
        <v>52.307404952618008</v>
      </c>
      <c r="AR601">
        <v>1.0302920044265611</v>
      </c>
      <c r="AS601">
        <v>808</v>
      </c>
      <c r="AT601">
        <v>784.24368676889412</v>
      </c>
      <c r="AU601">
        <v>1.055631607839707</v>
      </c>
      <c r="AV601">
        <v>1012</v>
      </c>
      <c r="AW601">
        <v>958.66777054071258</v>
      </c>
      <c r="AX601">
        <v>0.86118352502203821</v>
      </c>
      <c r="AY601">
        <v>280</v>
      </c>
      <c r="AZ601">
        <v>325.13394864681669</v>
      </c>
      <c r="BA601">
        <v>0.9160798649276517</v>
      </c>
      <c r="BB601">
        <v>379</v>
      </c>
      <c r="BC601">
        <v>413.71938682434842</v>
      </c>
      <c r="BD601">
        <v>1.086782174621606</v>
      </c>
      <c r="BE601">
        <v>1091</v>
      </c>
      <c r="BF601">
        <v>1003.881021861499</v>
      </c>
      <c r="BG601">
        <v>1.132191650293666</v>
      </c>
      <c r="BH601">
        <v>1101</v>
      </c>
      <c r="BI601">
        <v>972.45020285604915</v>
      </c>
      <c r="BJ601">
        <v>0.91226668935924637</v>
      </c>
      <c r="BK601">
        <v>127</v>
      </c>
      <c r="BL601">
        <v>139.21367674753279</v>
      </c>
      <c r="BM601">
        <v>0.89631786932033541</v>
      </c>
      <c r="BN601">
        <v>112</v>
      </c>
      <c r="BO601">
        <v>124.95567011837881</v>
      </c>
      <c r="BP601">
        <v>0.93677903532325346</v>
      </c>
      <c r="BQ601">
        <v>8</v>
      </c>
      <c r="BR601">
        <v>8.5399007645804623</v>
      </c>
      <c r="BS601">
        <v>0.96617001282662796</v>
      </c>
      <c r="BT601">
        <v>7</v>
      </c>
      <c r="BU601">
        <v>7.245101697496068</v>
      </c>
    </row>
    <row r="602" spans="1:73" hidden="1" x14ac:dyDescent="0.45">
      <c r="A602" s="1">
        <v>31</v>
      </c>
      <c r="B602" s="22" t="s">
        <v>95</v>
      </c>
      <c r="C602" s="27" t="s">
        <v>64</v>
      </c>
      <c r="D602">
        <v>0.93250459950205278</v>
      </c>
      <c r="E602">
        <v>106</v>
      </c>
      <c r="F602">
        <v>113.672361569694</v>
      </c>
      <c r="G602">
        <v>114</v>
      </c>
      <c r="H602">
        <f>(Table1[[#This Row],[xWins]]*3+Table1[[#This Row],[xDraws]])/Table1[[#This Row],[Matches]]</f>
        <v>0.99712597868152597</v>
      </c>
      <c r="I602">
        <f>Table1[[#This Row],[Wins]]*3+Table1[[#This Row],[Draws]]</f>
        <v>106</v>
      </c>
      <c r="J602">
        <f>Table1[[#This Row],[xWins]]*3+Table1[[#This Row],[xDraws]]</f>
        <v>113.67236156969396</v>
      </c>
      <c r="K602">
        <v>0.9545841392857396</v>
      </c>
      <c r="L602">
        <v>0.86749356528199928</v>
      </c>
      <c r="M602">
        <v>1.0896927043633839</v>
      </c>
      <c r="N602">
        <v>27</v>
      </c>
      <c r="O602">
        <v>25</v>
      </c>
      <c r="P602">
        <v>62</v>
      </c>
      <c r="Q602">
        <v>28.284568000682</v>
      </c>
      <c r="R602">
        <v>28.818657567647961</v>
      </c>
      <c r="S602">
        <v>56.896774431670053</v>
      </c>
      <c r="T602">
        <v>-76</v>
      </c>
      <c r="U602">
        <v>-65.812708068057731</v>
      </c>
      <c r="V602">
        <v>-12.830391102044979</v>
      </c>
      <c r="W602">
        <v>2.6430991701027149</v>
      </c>
      <c r="X602">
        <v>0.89381486739367311</v>
      </c>
      <c r="Y602">
        <v>0.9858387522396751</v>
      </c>
      <c r="Z602">
        <f>Table1[[#This Row],[xGoalsF]]/Table1[[#This Row],[Matches]]</f>
        <v>1.0599157114214472</v>
      </c>
      <c r="AA602">
        <f>Table1[[#This Row],[xGoalsA]]/Table1[[#This Row],[Matches]]</f>
        <v>1.6372201681587955</v>
      </c>
      <c r="AB602">
        <v>108</v>
      </c>
      <c r="AC602">
        <v>120.830391102045</v>
      </c>
      <c r="AD602">
        <v>184</v>
      </c>
      <c r="AE602">
        <v>186.64309917010269</v>
      </c>
      <c r="AF602">
        <f>Table1[[#This Row],[SHGoalsF]]/Table1[[#This Row],[xSHGoalsF]]</f>
        <v>0.91689972678475851</v>
      </c>
      <c r="AG602">
        <v>62</v>
      </c>
      <c r="AH602">
        <v>67.619171637679472</v>
      </c>
      <c r="AI602">
        <f>Table1[[#This Row],[SHGoalsA]]/Table1[[#This Row],[xSHGoalsA]]</f>
        <v>1.0444381562677945</v>
      </c>
      <c r="AJ602">
        <v>-109</v>
      </c>
      <c r="AK602">
        <v>-104.3623304509495</v>
      </c>
      <c r="AL602">
        <f>Table1[[#This Row],[HTGoalsF]]/Table1[[#This Row],[xHTGoalsF]]</f>
        <v>0.86447934219596823</v>
      </c>
      <c r="AM602">
        <v>46</v>
      </c>
      <c r="AN602">
        <v>53.211219464365513</v>
      </c>
      <c r="AO602">
        <f>Table1[[#This Row],[HTGoalsA]]/Table1[[#This Row],[xHTGoalsA]]</f>
        <v>0.91151311743325458</v>
      </c>
      <c r="AP602">
        <v>75</v>
      </c>
      <c r="AQ602">
        <v>82.280768719153258</v>
      </c>
      <c r="AR602">
        <v>1.0810863850846211</v>
      </c>
      <c r="AS602">
        <v>1250</v>
      </c>
      <c r="AT602">
        <v>1156.2443272302951</v>
      </c>
      <c r="AU602">
        <v>1.11842562157403</v>
      </c>
      <c r="AV602">
        <v>1648</v>
      </c>
      <c r="AW602">
        <v>1473.49986285245</v>
      </c>
      <c r="AX602">
        <v>0.81157864413956993</v>
      </c>
      <c r="AY602">
        <v>387</v>
      </c>
      <c r="AZ602">
        <v>476.8484271912979</v>
      </c>
      <c r="BA602">
        <v>0.83287107057145338</v>
      </c>
      <c r="BB602">
        <v>533</v>
      </c>
      <c r="BC602">
        <v>639.95499283496008</v>
      </c>
      <c r="BD602">
        <v>0.84392396253277269</v>
      </c>
      <c r="BE602">
        <v>1275</v>
      </c>
      <c r="BF602">
        <v>1510.799617744575</v>
      </c>
      <c r="BG602">
        <v>0.8541502248395848</v>
      </c>
      <c r="BH602">
        <v>1240</v>
      </c>
      <c r="BI602">
        <v>1451.735261479186</v>
      </c>
      <c r="BJ602">
        <v>0.90834496357854955</v>
      </c>
      <c r="BK602">
        <v>191</v>
      </c>
      <c r="BL602">
        <v>210.27253704091589</v>
      </c>
      <c r="BM602">
        <v>0.94419851180487668</v>
      </c>
      <c r="BN602">
        <v>175</v>
      </c>
      <c r="BO602">
        <v>185.3423806668365</v>
      </c>
      <c r="BP602">
        <v>1.164272086499337</v>
      </c>
      <c r="BQ602">
        <v>15</v>
      </c>
      <c r="BR602">
        <v>12.88358638323203</v>
      </c>
      <c r="BS602">
        <v>1.1308929981565801</v>
      </c>
      <c r="BT602">
        <v>12</v>
      </c>
      <c r="BU602">
        <v>10.611083470815259</v>
      </c>
    </row>
    <row r="603" spans="1:73" hidden="1" x14ac:dyDescent="0.45">
      <c r="A603" s="1">
        <v>302</v>
      </c>
      <c r="B603" s="21" t="s">
        <v>364</v>
      </c>
      <c r="C603" s="24" t="s">
        <v>357</v>
      </c>
      <c r="D603">
        <v>0.78798894237203732</v>
      </c>
      <c r="E603">
        <v>33</v>
      </c>
      <c r="F603">
        <v>41.878760253490377</v>
      </c>
      <c r="G603">
        <v>41</v>
      </c>
      <c r="H603">
        <f>(Table1[[#This Row],[xWins]]*3+Table1[[#This Row],[xDraws]])/Table1[[#This Row],[Matches]]</f>
        <v>1.0214331769144001</v>
      </c>
      <c r="I603">
        <f>Table1[[#This Row],[Wins]]*3+Table1[[#This Row],[Draws]]</f>
        <v>33</v>
      </c>
      <c r="J603">
        <f>Table1[[#This Row],[xWins]]*3+Table1[[#This Row],[xDraws]]</f>
        <v>41.878760253490398</v>
      </c>
      <c r="K603">
        <v>0.79216886258417318</v>
      </c>
      <c r="L603">
        <v>0.77705515057338659</v>
      </c>
      <c r="M603">
        <v>1.2423033106653669</v>
      </c>
      <c r="N603">
        <v>8</v>
      </c>
      <c r="O603">
        <v>9</v>
      </c>
      <c r="P603">
        <v>24</v>
      </c>
      <c r="Q603">
        <v>10.098856920357621</v>
      </c>
      <c r="R603">
        <v>11.58218949241753</v>
      </c>
      <c r="S603">
        <v>19.318953587224851</v>
      </c>
      <c r="T603">
        <v>-29</v>
      </c>
      <c r="U603">
        <v>-19.763016170739679</v>
      </c>
      <c r="V603">
        <v>-7.0354581479396154</v>
      </c>
      <c r="W603">
        <v>-2.2015256813207031</v>
      </c>
      <c r="X603">
        <v>0.84023197568869168</v>
      </c>
      <c r="Y603">
        <v>1.034507497316062</v>
      </c>
      <c r="Z603">
        <f>Table1[[#This Row],[xGoalsF]]/Table1[[#This Row],[Matches]]</f>
        <v>1.0740355645838928</v>
      </c>
      <c r="AA603">
        <f>Table1[[#This Row],[xGoalsA]]/Table1[[#This Row],[Matches]]</f>
        <v>1.5560603492360805</v>
      </c>
      <c r="AB603">
        <v>37</v>
      </c>
      <c r="AC603">
        <v>44.035458147939607</v>
      </c>
      <c r="AD603">
        <v>66</v>
      </c>
      <c r="AE603">
        <v>63.798474318679297</v>
      </c>
      <c r="AF603">
        <f>Table1[[#This Row],[SHGoalsF]]/Table1[[#This Row],[xSHGoalsF]]</f>
        <v>0.76984648625514962</v>
      </c>
      <c r="AG603">
        <v>19</v>
      </c>
      <c r="AH603">
        <v>24.680245138772829</v>
      </c>
      <c r="AI603">
        <f>Table1[[#This Row],[SHGoalsA]]/Table1[[#This Row],[xSHGoalsA]]</f>
        <v>1.1979104956289051</v>
      </c>
      <c r="AJ603">
        <v>-43</v>
      </c>
      <c r="AK603">
        <v>-35.895837090420457</v>
      </c>
      <c r="AL603">
        <f>Table1[[#This Row],[HTGoalsF]]/Table1[[#This Row],[xHTGoalsF]]</f>
        <v>0.92998201525733926</v>
      </c>
      <c r="AM603">
        <v>18</v>
      </c>
      <c r="AN603">
        <v>19.355213009166789</v>
      </c>
      <c r="AO603">
        <f>Table1[[#This Row],[HTGoalsA]]/Table1[[#This Row],[xHTGoalsA]]</f>
        <v>0.82429484395497898</v>
      </c>
      <c r="AP603">
        <v>23</v>
      </c>
      <c r="AQ603">
        <v>27.902637228258829</v>
      </c>
      <c r="AR603">
        <v>1.0500835800709429</v>
      </c>
      <c r="AS603">
        <v>441</v>
      </c>
      <c r="AT603">
        <v>419.96657063260272</v>
      </c>
      <c r="AU603">
        <v>0.97579086598136733</v>
      </c>
      <c r="AV603">
        <v>502</v>
      </c>
      <c r="AW603">
        <v>514.45449788580584</v>
      </c>
      <c r="AX603">
        <v>0.92801668841355256</v>
      </c>
      <c r="AY603">
        <v>162</v>
      </c>
      <c r="AZ603">
        <v>174.56582626433101</v>
      </c>
      <c r="BA603">
        <v>0.82483718051207389</v>
      </c>
      <c r="BB603">
        <v>184</v>
      </c>
      <c r="BC603">
        <v>223.0743283004889</v>
      </c>
      <c r="BD603">
        <v>1.1671974593165799</v>
      </c>
      <c r="BE603">
        <v>634</v>
      </c>
      <c r="BF603">
        <v>543.18144281364437</v>
      </c>
      <c r="BG603">
        <v>1.058950108324211</v>
      </c>
      <c r="BH603">
        <v>558</v>
      </c>
      <c r="BI603">
        <v>526.93700639309168</v>
      </c>
      <c r="BJ603">
        <v>1.3529199085855921</v>
      </c>
      <c r="BK603">
        <v>102</v>
      </c>
      <c r="BL603">
        <v>75.392489498240707</v>
      </c>
      <c r="BM603">
        <v>1.35300210026011</v>
      </c>
      <c r="BN603">
        <v>91</v>
      </c>
      <c r="BO603">
        <v>67.257840902468331</v>
      </c>
      <c r="BP603">
        <v>1.069559592284971</v>
      </c>
      <c r="BQ603">
        <v>5</v>
      </c>
      <c r="BR603">
        <v>4.6748213340017557</v>
      </c>
      <c r="BS603">
        <v>0.25171046795417362</v>
      </c>
      <c r="BT603">
        <v>1</v>
      </c>
      <c r="BU603">
        <v>3.97281848517345</v>
      </c>
    </row>
    <row r="604" spans="1:73" hidden="1" x14ac:dyDescent="0.45">
      <c r="A604" s="1">
        <v>493</v>
      </c>
      <c r="B604" s="22" t="s">
        <v>347</v>
      </c>
      <c r="C604" s="26" t="s">
        <v>475</v>
      </c>
      <c r="D604">
        <v>0.89228055483397095</v>
      </c>
      <c r="E604">
        <v>65</v>
      </c>
      <c r="F604">
        <v>72.847043060458404</v>
      </c>
      <c r="G604">
        <v>75</v>
      </c>
      <c r="H604">
        <f>(Table1[[#This Row],[xWins]]*3+Table1[[#This Row],[xDraws]])/Table1[[#This Row],[Matches]]</f>
        <v>0.97129390747277855</v>
      </c>
      <c r="I604">
        <f>Table1[[#This Row],[Wins]]*3+Table1[[#This Row],[Draws]]</f>
        <v>65</v>
      </c>
      <c r="J604">
        <f>Table1[[#This Row],[xWins]]*3+Table1[[#This Row],[xDraws]]</f>
        <v>72.84704306045839</v>
      </c>
      <c r="K604">
        <v>0.73852726783248657</v>
      </c>
      <c r="L604">
        <v>1.297454174037322</v>
      </c>
      <c r="M604">
        <v>0.96364497529742954</v>
      </c>
      <c r="N604">
        <v>13</v>
      </c>
      <c r="O604">
        <v>26</v>
      </c>
      <c r="P604">
        <v>36</v>
      </c>
      <c r="Q604">
        <v>17.60259988524712</v>
      </c>
      <c r="R604">
        <v>20.03924340471703</v>
      </c>
      <c r="S604">
        <v>37.35815671003585</v>
      </c>
      <c r="T604">
        <v>-46</v>
      </c>
      <c r="U604">
        <v>-44.024400282888116</v>
      </c>
      <c r="V604">
        <v>-3.3945112241800501</v>
      </c>
      <c r="W604">
        <v>1.4189115070681739</v>
      </c>
      <c r="X604">
        <v>0.95669963150260651</v>
      </c>
      <c r="Y604">
        <v>0.98840937654484662</v>
      </c>
      <c r="Z604">
        <f>Table1[[#This Row],[xGoalsF]]/Table1[[#This Row],[Matches]]</f>
        <v>1.0452601496557341</v>
      </c>
      <c r="AA604">
        <f>Table1[[#This Row],[xGoalsA]]/Table1[[#This Row],[Matches]]</f>
        <v>1.632252153427576</v>
      </c>
      <c r="AB604">
        <v>75</v>
      </c>
      <c r="AC604">
        <v>78.39451122418005</v>
      </c>
      <c r="AD604">
        <v>121</v>
      </c>
      <c r="AE604">
        <v>122.4189115070682</v>
      </c>
      <c r="AF604">
        <f>Table1[[#This Row],[SHGoalsF]]/Table1[[#This Row],[xSHGoalsF]]</f>
        <v>0.77521288230821694</v>
      </c>
      <c r="AG604">
        <v>34</v>
      </c>
      <c r="AH604">
        <v>43.858920273311377</v>
      </c>
      <c r="AI604">
        <f>Table1[[#This Row],[SHGoalsA]]/Table1[[#This Row],[xSHGoalsA]]</f>
        <v>1.021238708389332</v>
      </c>
      <c r="AJ604">
        <v>-70</v>
      </c>
      <c r="AK604">
        <v>-68.54420952218112</v>
      </c>
      <c r="AL604">
        <f>Table1[[#This Row],[HTGoalsF]]/Table1[[#This Row],[xHTGoalsF]]</f>
        <v>1.1871810752660288</v>
      </c>
      <c r="AM604">
        <v>41</v>
      </c>
      <c r="AN604">
        <v>34.535590950868666</v>
      </c>
      <c r="AO604">
        <f>Table1[[#This Row],[HTGoalsA]]/Table1[[#This Row],[xHTGoalsA]]</f>
        <v>0.94664096730050662</v>
      </c>
      <c r="AP604">
        <v>51</v>
      </c>
      <c r="AQ604">
        <v>53.874701984887047</v>
      </c>
      <c r="AR604">
        <v>0.98695253048541276</v>
      </c>
      <c r="AS604">
        <v>746</v>
      </c>
      <c r="AT604">
        <v>755.86208754446875</v>
      </c>
      <c r="AU604">
        <v>1.0798248198525231</v>
      </c>
      <c r="AV604">
        <v>1049</v>
      </c>
      <c r="AW604">
        <v>971.45386984461697</v>
      </c>
      <c r="AX604">
        <v>0.8415727984921535</v>
      </c>
      <c r="AY604">
        <v>261</v>
      </c>
      <c r="AZ604">
        <v>310.13359802934917</v>
      </c>
      <c r="BA604">
        <v>0.94108714252864667</v>
      </c>
      <c r="BB604">
        <v>395</v>
      </c>
      <c r="BC604">
        <v>419.72733676783412</v>
      </c>
      <c r="BD604">
        <v>1.1993521051983049</v>
      </c>
      <c r="BE604">
        <v>1189</v>
      </c>
      <c r="BF604">
        <v>991.36858546090343</v>
      </c>
      <c r="BG604">
        <v>1.1659915869663351</v>
      </c>
      <c r="BH604">
        <v>1115</v>
      </c>
      <c r="BI604">
        <v>956.26762016439181</v>
      </c>
      <c r="BJ604">
        <v>1.0127283457944549</v>
      </c>
      <c r="BK604">
        <v>141</v>
      </c>
      <c r="BL604">
        <v>139.22785965805051</v>
      </c>
      <c r="BM604">
        <v>0.84991804990143627</v>
      </c>
      <c r="BN604">
        <v>103</v>
      </c>
      <c r="BO604">
        <v>121.1881545661311</v>
      </c>
      <c r="BP604">
        <v>1.2754328505944821</v>
      </c>
      <c r="BQ604">
        <v>11</v>
      </c>
      <c r="BR604">
        <v>8.6245230353545281</v>
      </c>
      <c r="BS604">
        <v>1.910078898461105</v>
      </c>
      <c r="BT604">
        <v>13</v>
      </c>
      <c r="BU604">
        <v>6.8060015795544988</v>
      </c>
    </row>
    <row r="605" spans="1:73" hidden="1" x14ac:dyDescent="0.45">
      <c r="A605" s="1">
        <v>240</v>
      </c>
      <c r="B605" s="21" t="s">
        <v>312</v>
      </c>
      <c r="C605" s="23" t="s">
        <v>292</v>
      </c>
      <c r="D605">
        <v>0.9392738010169569</v>
      </c>
      <c r="E605">
        <v>72</v>
      </c>
      <c r="F605">
        <v>76.654964635493087</v>
      </c>
      <c r="G605">
        <v>67</v>
      </c>
      <c r="H605">
        <f>(Table1[[#This Row],[xWins]]*3+Table1[[#This Row],[xDraws]])/Table1[[#This Row],[Matches]]</f>
        <v>1.1441039497834793</v>
      </c>
      <c r="I605">
        <f>Table1[[#This Row],[Wins]]*3+Table1[[#This Row],[Draws]]</f>
        <v>72</v>
      </c>
      <c r="J605">
        <f>Table1[[#This Row],[xWins]]*3+Table1[[#This Row],[xDraws]]</f>
        <v>76.654964635493116</v>
      </c>
      <c r="K605">
        <v>0.91773771471876331</v>
      </c>
      <c r="L605">
        <v>1.010405848439202</v>
      </c>
      <c r="M605">
        <v>1.048291428022855</v>
      </c>
      <c r="N605">
        <v>18</v>
      </c>
      <c r="O605">
        <v>18</v>
      </c>
      <c r="P605">
        <v>31</v>
      </c>
      <c r="Q605">
        <v>19.613446969994062</v>
      </c>
      <c r="R605">
        <v>17.81462372551092</v>
      </c>
      <c r="S605">
        <v>29.571929304495018</v>
      </c>
      <c r="T605">
        <v>-29</v>
      </c>
      <c r="U605">
        <v>-24.24999126852035</v>
      </c>
      <c r="V605">
        <v>-8.6938745716519747</v>
      </c>
      <c r="W605">
        <v>3.9438658401723221</v>
      </c>
      <c r="X605">
        <v>0.88664186520489796</v>
      </c>
      <c r="Y605">
        <v>0.96093010895365583</v>
      </c>
      <c r="Z605">
        <f>Table1[[#This Row],[xGoalsF]]/Table1[[#This Row],[Matches]]</f>
        <v>1.1446846950992833</v>
      </c>
      <c r="AA605">
        <f>Table1[[#This Row],[xGoalsA]]/Table1[[#This Row],[Matches]]</f>
        <v>1.5066248632861536</v>
      </c>
      <c r="AB605">
        <v>68</v>
      </c>
      <c r="AC605">
        <v>76.693874571651975</v>
      </c>
      <c r="AD605">
        <v>97</v>
      </c>
      <c r="AE605">
        <v>100.94386584017229</v>
      </c>
      <c r="AF605">
        <f>Table1[[#This Row],[SHGoalsF]]/Table1[[#This Row],[xSHGoalsF]]</f>
        <v>0.85903871716427915</v>
      </c>
      <c r="AG605">
        <v>37</v>
      </c>
      <c r="AH605">
        <v>43.071399764306861</v>
      </c>
      <c r="AI605">
        <f>Table1[[#This Row],[SHGoalsA]]/Table1[[#This Row],[xSHGoalsA]]</f>
        <v>1.0705157753996981</v>
      </c>
      <c r="AJ605">
        <v>-61</v>
      </c>
      <c r="AK605">
        <v>-56.981878643707468</v>
      </c>
      <c r="AL605">
        <f>Table1[[#This Row],[HTGoalsF]]/Table1[[#This Row],[xHTGoalsF]]</f>
        <v>0.9220023266469306</v>
      </c>
      <c r="AM605">
        <v>31</v>
      </c>
      <c r="AN605">
        <v>33.622474807345107</v>
      </c>
      <c r="AO605">
        <f>Table1[[#This Row],[HTGoalsA]]/Table1[[#This Row],[xHTGoalsA]]</f>
        <v>0.81888927902910857</v>
      </c>
      <c r="AP605">
        <v>36</v>
      </c>
      <c r="AQ605">
        <v>43.961987196464847</v>
      </c>
      <c r="AR605">
        <v>1.2204419856234821</v>
      </c>
      <c r="AS605">
        <v>863</v>
      </c>
      <c r="AT605">
        <v>707.12087109910681</v>
      </c>
      <c r="AU605">
        <v>0.9355496871752873</v>
      </c>
      <c r="AV605">
        <v>765</v>
      </c>
      <c r="AW605">
        <v>817.70109111977865</v>
      </c>
      <c r="AX605">
        <v>0.96164505962774882</v>
      </c>
      <c r="AY605">
        <v>286</v>
      </c>
      <c r="AZ605">
        <v>297.40702885814238</v>
      </c>
      <c r="BA605">
        <v>0.78595171360027671</v>
      </c>
      <c r="BB605">
        <v>278</v>
      </c>
      <c r="BC605">
        <v>353.71129700391072</v>
      </c>
      <c r="BD605">
        <v>1.1983987383484569</v>
      </c>
      <c r="BE605">
        <v>1063</v>
      </c>
      <c r="BF605">
        <v>887.01695519551947</v>
      </c>
      <c r="BG605">
        <v>1.330689470090624</v>
      </c>
      <c r="BH605">
        <v>1149</v>
      </c>
      <c r="BI605">
        <v>863.46215689356131</v>
      </c>
      <c r="BJ605">
        <v>1.209151317262338</v>
      </c>
      <c r="BK605">
        <v>146</v>
      </c>
      <c r="BL605">
        <v>120.7458470380376</v>
      </c>
      <c r="BM605">
        <v>1.224302395165956</v>
      </c>
      <c r="BN605">
        <v>137</v>
      </c>
      <c r="BO605">
        <v>111.9004590213428</v>
      </c>
      <c r="BP605">
        <v>1.0780215093307299</v>
      </c>
      <c r="BQ605">
        <v>8</v>
      </c>
      <c r="BR605">
        <v>7.4210022070586064</v>
      </c>
      <c r="BS605">
        <v>1.057760921152292</v>
      </c>
      <c r="BT605">
        <v>7</v>
      </c>
      <c r="BU605">
        <v>6.6177525185695227</v>
      </c>
    </row>
    <row r="606" spans="1:73" hidden="1" x14ac:dyDescent="0.45">
      <c r="A606" s="1">
        <v>40</v>
      </c>
      <c r="B606" s="21" t="s">
        <v>105</v>
      </c>
      <c r="C606" s="24" t="s">
        <v>98</v>
      </c>
      <c r="D606">
        <v>1.050582863990704</v>
      </c>
      <c r="E606">
        <v>67</v>
      </c>
      <c r="F606">
        <v>63.774122248193088</v>
      </c>
      <c r="G606">
        <v>63</v>
      </c>
      <c r="H606">
        <f>(Table1[[#This Row],[xWins]]*3+Table1[[#This Row],[xDraws]])/Table1[[#This Row],[Matches]]</f>
        <v>1.012287654733224</v>
      </c>
      <c r="I606">
        <f>Table1[[#This Row],[Wins]]*3+Table1[[#This Row],[Draws]]</f>
        <v>67</v>
      </c>
      <c r="J606">
        <f>Table1[[#This Row],[xWins]]*3+Table1[[#This Row],[xDraws]]</f>
        <v>63.774122248193109</v>
      </c>
      <c r="K606">
        <v>0.9862881859749959</v>
      </c>
      <c r="L606">
        <v>1.2577113388720449</v>
      </c>
      <c r="M606">
        <v>0.88409636006250858</v>
      </c>
      <c r="N606">
        <v>16</v>
      </c>
      <c r="O606">
        <v>19</v>
      </c>
      <c r="P606">
        <v>28</v>
      </c>
      <c r="Q606">
        <v>16.22243906752588</v>
      </c>
      <c r="R606">
        <v>15.10680504561547</v>
      </c>
      <c r="S606">
        <v>31.67075588685865</v>
      </c>
      <c r="T606">
        <v>-24</v>
      </c>
      <c r="U606">
        <v>-34.349585355051047</v>
      </c>
      <c r="V606">
        <v>3.0034481531775161</v>
      </c>
      <c r="W606">
        <v>7.3461372018735318</v>
      </c>
      <c r="X606">
        <v>1.044829891544933</v>
      </c>
      <c r="Y606">
        <v>0.92751438382658236</v>
      </c>
      <c r="Z606">
        <f>Table1[[#This Row],[xGoalsF]]/Table1[[#This Row],[Matches]]</f>
        <v>1.0634373309019443</v>
      </c>
      <c r="AA606">
        <f>Table1[[#This Row],[xGoalsA]]/Table1[[#This Row],[Matches]]</f>
        <v>1.6086688444741826</v>
      </c>
      <c r="AB606">
        <v>70</v>
      </c>
      <c r="AC606">
        <v>66.996551846822484</v>
      </c>
      <c r="AD606">
        <v>94</v>
      </c>
      <c r="AE606">
        <v>101.3461372018735</v>
      </c>
      <c r="AF606">
        <f>Table1[[#This Row],[SHGoalsF]]/Table1[[#This Row],[xSHGoalsF]]</f>
        <v>1.2258520794031103</v>
      </c>
      <c r="AG606">
        <v>46</v>
      </c>
      <c r="AH606">
        <v>37.524919011760574</v>
      </c>
      <c r="AI606">
        <f>Table1[[#This Row],[SHGoalsA]]/Table1[[#This Row],[xSHGoalsA]]</f>
        <v>1.086968950753064</v>
      </c>
      <c r="AJ606">
        <v>-62</v>
      </c>
      <c r="AK606">
        <v>-57.039347772579632</v>
      </c>
      <c r="AL606">
        <f>Table1[[#This Row],[HTGoalsF]]/Table1[[#This Row],[xHTGoalsF]]</f>
        <v>0.81434239271085107</v>
      </c>
      <c r="AM606">
        <v>24</v>
      </c>
      <c r="AN606">
        <v>29.471632835061911</v>
      </c>
      <c r="AO606">
        <f>Table1[[#This Row],[HTGoalsA]]/Table1[[#This Row],[xHTGoalsA]]</f>
        <v>0.72223693957935176</v>
      </c>
      <c r="AP606">
        <v>32</v>
      </c>
      <c r="AQ606">
        <v>44.3067894292939</v>
      </c>
      <c r="AR606">
        <v>0.91327554992016791</v>
      </c>
      <c r="AS606">
        <v>587</v>
      </c>
      <c r="AT606">
        <v>642.74139393232565</v>
      </c>
      <c r="AU606">
        <v>0.88779460751923367</v>
      </c>
      <c r="AV606">
        <v>718</v>
      </c>
      <c r="AW606">
        <v>808.74561967244756</v>
      </c>
      <c r="AX606">
        <v>0.87041024931685884</v>
      </c>
      <c r="AY606">
        <v>230</v>
      </c>
      <c r="AZ606">
        <v>264.24321195725281</v>
      </c>
      <c r="BA606">
        <v>0.85955077011042746</v>
      </c>
      <c r="BB606">
        <v>300</v>
      </c>
      <c r="BC606">
        <v>349.01952325801381</v>
      </c>
      <c r="BD606">
        <v>1.0634604199005291</v>
      </c>
      <c r="BE606">
        <v>884</v>
      </c>
      <c r="BF606">
        <v>831.24861391896923</v>
      </c>
      <c r="BG606">
        <v>0.90552509157986072</v>
      </c>
      <c r="BH606">
        <v>727</v>
      </c>
      <c r="BI606">
        <v>802.84909469665854</v>
      </c>
      <c r="BJ606">
        <v>1.1825239441011191</v>
      </c>
      <c r="BK606">
        <v>137</v>
      </c>
      <c r="BL606">
        <v>115.85389089447899</v>
      </c>
      <c r="BM606">
        <v>0.96028545477126115</v>
      </c>
      <c r="BN606">
        <v>99</v>
      </c>
      <c r="BO606">
        <v>103.09434502846</v>
      </c>
      <c r="BP606">
        <v>0.57159392411350596</v>
      </c>
      <c r="BQ606">
        <v>4</v>
      </c>
      <c r="BR606">
        <v>6.9979750155736227</v>
      </c>
      <c r="BS606">
        <v>0.86495358409551781</v>
      </c>
      <c r="BT606">
        <v>5</v>
      </c>
      <c r="BU606">
        <v>5.7806570108944069</v>
      </c>
    </row>
    <row r="607" spans="1:73" hidden="1" x14ac:dyDescent="0.45">
      <c r="A607" s="1">
        <v>106</v>
      </c>
      <c r="B607" s="21" t="s">
        <v>174</v>
      </c>
      <c r="C607" s="25" t="s">
        <v>160</v>
      </c>
      <c r="D607">
        <v>0.97714286945696061</v>
      </c>
      <c r="E607">
        <v>72</v>
      </c>
      <c r="F607">
        <v>73.684209597736128</v>
      </c>
      <c r="G607">
        <v>73</v>
      </c>
      <c r="H607">
        <f>(Table1[[#This Row],[xWins]]*3+Table1[[#This Row],[xDraws]])/Table1[[#This Row],[Matches]]</f>
        <v>1.0093727342155634</v>
      </c>
      <c r="I607">
        <f>Table1[[#This Row],[Wins]]*3+Table1[[#This Row],[Draws]]</f>
        <v>72</v>
      </c>
      <c r="J607">
        <f>Table1[[#This Row],[xWins]]*3+Table1[[#This Row],[xDraws]]</f>
        <v>73.684209597736128</v>
      </c>
      <c r="K607">
        <v>1.0219944863033861</v>
      </c>
      <c r="L607">
        <v>0.83747817233431532</v>
      </c>
      <c r="M607">
        <v>1.068552079529886</v>
      </c>
      <c r="N607">
        <v>19</v>
      </c>
      <c r="O607">
        <v>15</v>
      </c>
      <c r="P607">
        <v>39</v>
      </c>
      <c r="Q607">
        <v>18.591098342148712</v>
      </c>
      <c r="R607">
        <v>17.91091457128999</v>
      </c>
      <c r="S607">
        <v>36.497987086561302</v>
      </c>
      <c r="T607">
        <v>-51</v>
      </c>
      <c r="U607">
        <v>-45.639126559017228</v>
      </c>
      <c r="V607">
        <v>-1.6277397640528479</v>
      </c>
      <c r="W607">
        <v>-3.7331336769299241</v>
      </c>
      <c r="X607">
        <v>0.97903146775881522</v>
      </c>
      <c r="Y607">
        <v>1.030284972663666</v>
      </c>
      <c r="Z607">
        <f>Table1[[#This Row],[xGoalsF]]/Table1[[#This Row],[Matches]]</f>
        <v>1.0633936953979841</v>
      </c>
      <c r="AA607">
        <f>Table1[[#This Row],[xGoalsA]]/Table1[[#This Row],[Matches]]</f>
        <v>1.6885872099050698</v>
      </c>
      <c r="AB607">
        <v>76</v>
      </c>
      <c r="AC607">
        <v>77.627739764052848</v>
      </c>
      <c r="AD607">
        <v>127</v>
      </c>
      <c r="AE607">
        <v>123.2668663230701</v>
      </c>
      <c r="AF607">
        <f>Table1[[#This Row],[SHGoalsF]]/Table1[[#This Row],[xSHGoalsF]]</f>
        <v>0.91893109771177195</v>
      </c>
      <c r="AG607">
        <v>40</v>
      </c>
      <c r="AH607">
        <v>43.528834859984499</v>
      </c>
      <c r="AI607">
        <f>Table1[[#This Row],[SHGoalsA]]/Table1[[#This Row],[xSHGoalsA]]</f>
        <v>1.0233001586850234</v>
      </c>
      <c r="AJ607">
        <v>-71</v>
      </c>
      <c r="AK607">
        <v>-69.383356776996393</v>
      </c>
      <c r="AL607">
        <f>Table1[[#This Row],[HTGoalsF]]/Table1[[#This Row],[xHTGoalsF]]</f>
        <v>1.0557523797693817</v>
      </c>
      <c r="AM607">
        <v>36</v>
      </c>
      <c r="AN607">
        <v>34.098904904068348</v>
      </c>
      <c r="AO607">
        <f>Table1[[#This Row],[HTGoalsA]]/Table1[[#This Row],[xHTGoalsA]]</f>
        <v>1.0392790015304514</v>
      </c>
      <c r="AP607">
        <v>56</v>
      </c>
      <c r="AQ607">
        <v>53.883509546073682</v>
      </c>
      <c r="AR607">
        <v>1.0314857131835209</v>
      </c>
      <c r="AS607">
        <v>765</v>
      </c>
      <c r="AT607">
        <v>741.64866291647013</v>
      </c>
      <c r="AU607">
        <v>1.162641547965684</v>
      </c>
      <c r="AV607">
        <v>1105</v>
      </c>
      <c r="AW607">
        <v>950.42190942983075</v>
      </c>
      <c r="AX607">
        <v>0.84214578347604474</v>
      </c>
      <c r="AY607">
        <v>259</v>
      </c>
      <c r="AZ607">
        <v>307.54770145728259</v>
      </c>
      <c r="BA607">
        <v>1.004813869896779</v>
      </c>
      <c r="BB607">
        <v>414</v>
      </c>
      <c r="BC607">
        <v>412.01660566501602</v>
      </c>
      <c r="BD607">
        <v>1.109329379468238</v>
      </c>
      <c r="BE607">
        <v>1074</v>
      </c>
      <c r="BF607">
        <v>968.15248913251276</v>
      </c>
      <c r="BG607">
        <v>1.0714621913716811</v>
      </c>
      <c r="BH607">
        <v>991</v>
      </c>
      <c r="BI607">
        <v>924.90431111836631</v>
      </c>
      <c r="BJ607">
        <v>1.434933668826524</v>
      </c>
      <c r="BK607">
        <v>193</v>
      </c>
      <c r="BL607">
        <v>134.5009906679754</v>
      </c>
      <c r="BM607">
        <v>1.615692569366783</v>
      </c>
      <c r="BN607">
        <v>190</v>
      </c>
      <c r="BO607">
        <v>117.5966292117467</v>
      </c>
      <c r="BP607">
        <v>1.9425097935846241</v>
      </c>
      <c r="BQ607">
        <v>16</v>
      </c>
      <c r="BR607">
        <v>8.2367667091522314</v>
      </c>
      <c r="BS607">
        <v>2.0829065095384922</v>
      </c>
      <c r="BT607">
        <v>14</v>
      </c>
      <c r="BU607">
        <v>6.7213770449553056</v>
      </c>
    </row>
    <row r="608" spans="1:73" hidden="1" x14ac:dyDescent="0.45">
      <c r="A608" s="1">
        <v>455</v>
      </c>
      <c r="B608" s="21" t="s">
        <v>468</v>
      </c>
      <c r="C608" s="24" t="s">
        <v>466</v>
      </c>
      <c r="D608">
        <v>1.015679786278699</v>
      </c>
      <c r="E608">
        <v>252</v>
      </c>
      <c r="F608">
        <v>248.1096930394676</v>
      </c>
      <c r="G608">
        <v>246</v>
      </c>
      <c r="H608">
        <f>(Table1[[#This Row],[xWins]]*3+Table1[[#This Row],[xDraws]])/Table1[[#This Row],[Matches]]</f>
        <v>1.0085759879653153</v>
      </c>
      <c r="I608">
        <f>Table1[[#This Row],[Wins]]*3+Table1[[#This Row],[Draws]]</f>
        <v>252</v>
      </c>
      <c r="J608">
        <f>Table1[[#This Row],[xWins]]*3+Table1[[#This Row],[xDraws]]</f>
        <v>248.10969303946757</v>
      </c>
      <c r="K608">
        <v>1.025942951217852</v>
      </c>
      <c r="L608">
        <v>0.98417472825409036</v>
      </c>
      <c r="M608">
        <v>0.99467133799988794</v>
      </c>
      <c r="N608">
        <v>64</v>
      </c>
      <c r="O608">
        <v>60</v>
      </c>
      <c r="P608">
        <v>122</v>
      </c>
      <c r="Q608">
        <v>62.381636253778453</v>
      </c>
      <c r="R608">
        <v>60.9647842781322</v>
      </c>
      <c r="S608">
        <v>122.6535794680893</v>
      </c>
      <c r="T608">
        <v>-138</v>
      </c>
      <c r="U608">
        <v>-139.02808758079729</v>
      </c>
      <c r="V608">
        <v>1.0406874954774139</v>
      </c>
      <c r="W608">
        <v>-1.2599914680095029E-2</v>
      </c>
      <c r="X608">
        <v>1.003987930093353</v>
      </c>
      <c r="Y608">
        <v>1.000031500778968</v>
      </c>
      <c r="Z608">
        <f>Table1[[#This Row],[xGoalsF]]/Table1[[#This Row],[Matches]]</f>
        <v>1.0608102134330186</v>
      </c>
      <c r="AA608">
        <f>Table1[[#This Row],[xGoalsA]]/Table1[[#This Row],[Matches]]</f>
        <v>1.6259650409972355</v>
      </c>
      <c r="AB608">
        <v>262</v>
      </c>
      <c r="AC608">
        <v>260.95931250452259</v>
      </c>
      <c r="AD608">
        <v>400</v>
      </c>
      <c r="AE608">
        <v>399.9874000853199</v>
      </c>
      <c r="AF608">
        <f>Table1[[#This Row],[SHGoalsF]]/Table1[[#This Row],[xSHGoalsF]]</f>
        <v>1.0052591231993961</v>
      </c>
      <c r="AG608">
        <v>147</v>
      </c>
      <c r="AH608">
        <v>146.23095340050159</v>
      </c>
      <c r="AI608">
        <f>Table1[[#This Row],[SHGoalsA]]/Table1[[#This Row],[xSHGoalsA]]</f>
        <v>0.97077685098543443</v>
      </c>
      <c r="AJ608">
        <v>-218</v>
      </c>
      <c r="AK608">
        <v>-224.56242109472271</v>
      </c>
      <c r="AL608">
        <f>Table1[[#This Row],[HTGoalsF]]/Table1[[#This Row],[xHTGoalsF]]</f>
        <v>1.0023676874497325</v>
      </c>
      <c r="AM608">
        <v>115</v>
      </c>
      <c r="AN608">
        <v>114.728359104021</v>
      </c>
      <c r="AO608">
        <f>Table1[[#This Row],[HTGoalsA]]/Table1[[#This Row],[xHTGoalsA]]</f>
        <v>1.0374805289830196</v>
      </c>
      <c r="AP608">
        <v>182</v>
      </c>
      <c r="AQ608">
        <v>175.42497899059731</v>
      </c>
      <c r="AR608">
        <v>0.88224638133324074</v>
      </c>
      <c r="AS608">
        <v>2199</v>
      </c>
      <c r="AT608">
        <v>2492.5010139195988</v>
      </c>
      <c r="AU608">
        <v>0.93581083165433687</v>
      </c>
      <c r="AV608">
        <v>2969</v>
      </c>
      <c r="AW608">
        <v>3172.649748829439</v>
      </c>
      <c r="AX608">
        <v>0.82643129590713504</v>
      </c>
      <c r="AY608">
        <v>850</v>
      </c>
      <c r="AZ608">
        <v>1028.518649051153</v>
      </c>
      <c r="BA608">
        <v>0.83086090768523657</v>
      </c>
      <c r="BB608">
        <v>1138</v>
      </c>
      <c r="BC608">
        <v>1369.6636699040851</v>
      </c>
      <c r="BD608">
        <v>0.98494788528316779</v>
      </c>
      <c r="BE608">
        <v>3188</v>
      </c>
      <c r="BF608">
        <v>3236.7194728109548</v>
      </c>
      <c r="BG608">
        <v>0.9341746030199799</v>
      </c>
      <c r="BH608">
        <v>2913</v>
      </c>
      <c r="BI608">
        <v>3118.2607518796972</v>
      </c>
      <c r="BJ608">
        <v>1.138163892197519</v>
      </c>
      <c r="BK608">
        <v>517</v>
      </c>
      <c r="BL608">
        <v>454.24038097167028</v>
      </c>
      <c r="BM608">
        <v>0.91574976005087483</v>
      </c>
      <c r="BN608">
        <v>365</v>
      </c>
      <c r="BO608">
        <v>398.58050301833799</v>
      </c>
      <c r="BP608">
        <v>1.3367290442171811</v>
      </c>
      <c r="BQ608">
        <v>37</v>
      </c>
      <c r="BR608">
        <v>27.679506299399691</v>
      </c>
      <c r="BS608">
        <v>0.98179876434887647</v>
      </c>
      <c r="BT608">
        <v>22</v>
      </c>
      <c r="BU608">
        <v>22.407850568634881</v>
      </c>
    </row>
    <row r="609" spans="1:73" hidden="1" x14ac:dyDescent="0.45">
      <c r="A609" s="1">
        <v>20</v>
      </c>
      <c r="B609" s="22" t="s">
        <v>84</v>
      </c>
      <c r="C609" s="27" t="s">
        <v>64</v>
      </c>
      <c r="D609">
        <v>0.72518447091848504</v>
      </c>
      <c r="E609">
        <v>55</v>
      </c>
      <c r="F609">
        <v>75.84277133008591</v>
      </c>
      <c r="G609">
        <v>76</v>
      </c>
      <c r="H609">
        <f>(Table1[[#This Row],[xWins]]*3+Table1[[#This Row],[xDraws]])/Table1[[#This Row],[Matches]]</f>
        <v>0.9979312017116565</v>
      </c>
      <c r="I609">
        <f>Table1[[#This Row],[Wins]]*3+Table1[[#This Row],[Draws]]</f>
        <v>55</v>
      </c>
      <c r="J609">
        <f>Table1[[#This Row],[xWins]]*3+Table1[[#This Row],[xDraws]]</f>
        <v>75.842771330085895</v>
      </c>
      <c r="K609">
        <v>0.62994808379201261</v>
      </c>
      <c r="L609">
        <v>1.016303386695566</v>
      </c>
      <c r="M609">
        <v>1.1762981774904711</v>
      </c>
      <c r="N609">
        <v>12</v>
      </c>
      <c r="O609">
        <v>19</v>
      </c>
      <c r="P609">
        <v>45</v>
      </c>
      <c r="Q609">
        <v>19.049188828014579</v>
      </c>
      <c r="R609">
        <v>18.695204846042159</v>
      </c>
      <c r="S609">
        <v>38.255606325943262</v>
      </c>
      <c r="T609">
        <v>-61</v>
      </c>
      <c r="U609">
        <v>-44.660292124480428</v>
      </c>
      <c r="V609">
        <v>-7.9456682455015937</v>
      </c>
      <c r="W609">
        <v>-8.3940396300179714</v>
      </c>
      <c r="X609">
        <v>0.90061164763672252</v>
      </c>
      <c r="Y609">
        <v>1.067364671843098</v>
      </c>
      <c r="Z609">
        <f>Table1[[#This Row],[xGoalsF]]/Table1[[#This Row],[Matches]]</f>
        <v>1.0519166874408103</v>
      </c>
      <c r="AA609">
        <f>Table1[[#This Row],[xGoalsA]]/Table1[[#This Row],[Matches]]</f>
        <v>1.6395521101313422</v>
      </c>
      <c r="AB609">
        <v>72</v>
      </c>
      <c r="AC609">
        <v>79.945668245501594</v>
      </c>
      <c r="AD609">
        <v>133</v>
      </c>
      <c r="AE609">
        <v>124.605960369982</v>
      </c>
      <c r="AF609">
        <f>Table1[[#This Row],[SHGoalsF]]/Table1[[#This Row],[xSHGoalsF]]</f>
        <v>0.96230877417123273</v>
      </c>
      <c r="AG609">
        <v>43</v>
      </c>
      <c r="AH609">
        <v>44.684202362212488</v>
      </c>
      <c r="AI609">
        <f>Table1[[#This Row],[SHGoalsA]]/Table1[[#This Row],[xSHGoalsA]]</f>
        <v>0.96117632190524571</v>
      </c>
      <c r="AJ609">
        <v>-67</v>
      </c>
      <c r="AK609">
        <v>-69.706253132820066</v>
      </c>
      <c r="AL609">
        <f>Table1[[#This Row],[HTGoalsF]]/Table1[[#This Row],[xHTGoalsF]]</f>
        <v>0.82242752175948231</v>
      </c>
      <c r="AM609">
        <v>29</v>
      </c>
      <c r="AN609">
        <v>35.261465883289112</v>
      </c>
      <c r="AO609">
        <f>Table1[[#This Row],[HTGoalsA]]/Table1[[#This Row],[xHTGoalsA]]</f>
        <v>1.2021922032277101</v>
      </c>
      <c r="AP609">
        <v>66</v>
      </c>
      <c r="AQ609">
        <v>54.899707237161962</v>
      </c>
      <c r="AR609">
        <v>1.2962687289848629</v>
      </c>
      <c r="AS609">
        <v>998</v>
      </c>
      <c r="AT609">
        <v>769.90208718647102</v>
      </c>
      <c r="AU609">
        <v>1.1852433625874019</v>
      </c>
      <c r="AV609">
        <v>1167</v>
      </c>
      <c r="AW609">
        <v>984.60791837080933</v>
      </c>
      <c r="AX609">
        <v>1.2413674431603119</v>
      </c>
      <c r="AY609">
        <v>396</v>
      </c>
      <c r="AZ609">
        <v>319.00304956592942</v>
      </c>
      <c r="BA609">
        <v>1.267069631722971</v>
      </c>
      <c r="BB609">
        <v>542</v>
      </c>
      <c r="BC609">
        <v>427.7586538499736</v>
      </c>
      <c r="BD609">
        <v>0.82315588020969155</v>
      </c>
      <c r="BE609">
        <v>831</v>
      </c>
      <c r="BF609">
        <v>1009.5293248568061</v>
      </c>
      <c r="BG609">
        <v>0.87007341359502088</v>
      </c>
      <c r="BH609">
        <v>843</v>
      </c>
      <c r="BI609">
        <v>968.88375949431975</v>
      </c>
      <c r="BJ609">
        <v>0.95619527580800823</v>
      </c>
      <c r="BK609">
        <v>134</v>
      </c>
      <c r="BL609">
        <v>140.1387388018276</v>
      </c>
      <c r="BM609">
        <v>0.92386604599362299</v>
      </c>
      <c r="BN609">
        <v>114</v>
      </c>
      <c r="BO609">
        <v>123.39451210959091</v>
      </c>
      <c r="BP609">
        <v>0.69890944241136821</v>
      </c>
      <c r="BQ609">
        <v>6</v>
      </c>
      <c r="BR609">
        <v>8.5848031746414506</v>
      </c>
      <c r="BS609">
        <v>0.84027751469569201</v>
      </c>
      <c r="BT609">
        <v>6</v>
      </c>
      <c r="BU609">
        <v>7.1404981033830364</v>
      </c>
    </row>
    <row r="610" spans="1:73" hidden="1" x14ac:dyDescent="0.45">
      <c r="A610" s="1">
        <v>518</v>
      </c>
      <c r="B610" s="21" t="s">
        <v>515</v>
      </c>
      <c r="C610" s="24" t="s">
        <v>495</v>
      </c>
      <c r="D610">
        <v>1.012201275762822</v>
      </c>
      <c r="E610">
        <v>110</v>
      </c>
      <c r="F610">
        <v>108.6740380929683</v>
      </c>
      <c r="G610">
        <v>108</v>
      </c>
      <c r="H610">
        <f>(Table1[[#This Row],[xWins]]*3+Table1[[#This Row],[xDraws]])/Table1[[#This Row],[Matches]]</f>
        <v>1.0062410934534096</v>
      </c>
      <c r="I610">
        <f>Table1[[#This Row],[Wins]]*3+Table1[[#This Row],[Draws]]</f>
        <v>110</v>
      </c>
      <c r="J610">
        <f>Table1[[#This Row],[xWins]]*3+Table1[[#This Row],[xDraws]]</f>
        <v>108.67403809296825</v>
      </c>
      <c r="K610">
        <v>1.027270744569295</v>
      </c>
      <c r="L610">
        <v>0.96640017036888548</v>
      </c>
      <c r="M610">
        <v>1.0029840361704589</v>
      </c>
      <c r="N610">
        <v>28</v>
      </c>
      <c r="O610">
        <v>26</v>
      </c>
      <c r="P610">
        <v>54</v>
      </c>
      <c r="Q610">
        <v>27.256689775332401</v>
      </c>
      <c r="R610">
        <v>26.903968766971051</v>
      </c>
      <c r="S610">
        <v>53.839341457696548</v>
      </c>
      <c r="T610">
        <v>-59</v>
      </c>
      <c r="U610">
        <v>-58.815399189717454</v>
      </c>
      <c r="V610">
        <v>0.78476872402691811</v>
      </c>
      <c r="W610">
        <v>-0.9693695343094646</v>
      </c>
      <c r="X610">
        <v>1.0068709638395841</v>
      </c>
      <c r="Y610">
        <v>1.005602300192171</v>
      </c>
      <c r="Z610">
        <f>Table1[[#This Row],[xGoalsF]]/Table1[[#This Row],[Matches]]</f>
        <v>1.0575484377404916</v>
      </c>
      <c r="AA610">
        <f>Table1[[#This Row],[xGoalsA]]/Table1[[#This Row],[Matches]]</f>
        <v>1.6021354672749122</v>
      </c>
      <c r="AB610">
        <v>115</v>
      </c>
      <c r="AC610">
        <v>114.2152312759731</v>
      </c>
      <c r="AD610">
        <v>174</v>
      </c>
      <c r="AE610">
        <v>173.03063046569051</v>
      </c>
      <c r="AF610">
        <f>Table1[[#This Row],[SHGoalsF]]/Table1[[#This Row],[xSHGoalsF]]</f>
        <v>1.0638333171529091</v>
      </c>
      <c r="AG610">
        <v>68</v>
      </c>
      <c r="AH610">
        <v>63.919787906234639</v>
      </c>
      <c r="AI610">
        <f>Table1[[#This Row],[SHGoalsA]]/Table1[[#This Row],[xSHGoalsA]]</f>
        <v>1.0514674020567907</v>
      </c>
      <c r="AJ610">
        <v>-102</v>
      </c>
      <c r="AK610">
        <v>-97.007286959611221</v>
      </c>
      <c r="AL610">
        <f>Table1[[#This Row],[HTGoalsF]]/Table1[[#This Row],[xHTGoalsF]]</f>
        <v>0.93447829169110708</v>
      </c>
      <c r="AM610">
        <v>47</v>
      </c>
      <c r="AN610">
        <v>50.295443369738443</v>
      </c>
      <c r="AO610">
        <f>Table1[[#This Row],[HTGoalsA]]/Table1[[#This Row],[xHTGoalsA]]</f>
        <v>0.9470775248689558</v>
      </c>
      <c r="AP610">
        <v>72</v>
      </c>
      <c r="AQ610">
        <v>76.023343506079314</v>
      </c>
      <c r="AR610">
        <v>1.0538794555398761</v>
      </c>
      <c r="AS610">
        <v>1155</v>
      </c>
      <c r="AT610">
        <v>1095.950769254081</v>
      </c>
      <c r="AU610">
        <v>1.085076586827157</v>
      </c>
      <c r="AV610">
        <v>1503</v>
      </c>
      <c r="AW610">
        <v>1385.155682323661</v>
      </c>
      <c r="AX610">
        <v>0.92092217449498437</v>
      </c>
      <c r="AY610">
        <v>418</v>
      </c>
      <c r="AZ610">
        <v>453.89286041377272</v>
      </c>
      <c r="BA610">
        <v>0.88896994966446963</v>
      </c>
      <c r="BB610">
        <v>534</v>
      </c>
      <c r="BC610">
        <v>600.69522057697395</v>
      </c>
      <c r="BD610">
        <v>1.1143986569186519</v>
      </c>
      <c r="BE610">
        <v>1593</v>
      </c>
      <c r="BF610">
        <v>1429.470495239734</v>
      </c>
      <c r="BG610">
        <v>1.0898744627746431</v>
      </c>
      <c r="BH610">
        <v>1501</v>
      </c>
      <c r="BI610">
        <v>1377.222837370369</v>
      </c>
      <c r="BJ610">
        <v>1.51326386894695</v>
      </c>
      <c r="BK610">
        <v>301</v>
      </c>
      <c r="BL610">
        <v>198.9078085961703</v>
      </c>
      <c r="BM610">
        <v>1.3621018181115601</v>
      </c>
      <c r="BN610">
        <v>239</v>
      </c>
      <c r="BO610">
        <v>175.4641223013368</v>
      </c>
      <c r="BP610">
        <v>1.461273965455927</v>
      </c>
      <c r="BQ610">
        <v>18</v>
      </c>
      <c r="BR610">
        <v>12.318018677889659</v>
      </c>
      <c r="BS610">
        <v>1.5015368442886849</v>
      </c>
      <c r="BT610">
        <v>15</v>
      </c>
      <c r="BU610">
        <v>9.9897648579551657</v>
      </c>
    </row>
    <row r="611" spans="1:73" hidden="1" x14ac:dyDescent="0.45">
      <c r="A611" s="1">
        <v>131</v>
      </c>
      <c r="B611" s="21" t="s">
        <v>200</v>
      </c>
      <c r="C611" t="s">
        <v>193</v>
      </c>
      <c r="D611">
        <v>0.80207091520291163</v>
      </c>
      <c r="E611">
        <v>74</v>
      </c>
      <c r="F611">
        <v>92.261168678930517</v>
      </c>
      <c r="G611">
        <v>92</v>
      </c>
      <c r="H611">
        <f>(Table1[[#This Row],[xWins]]*3+Table1[[#This Row],[xDraws]])/Table1[[#This Row],[Matches]]</f>
        <v>1.0028387899883751</v>
      </c>
      <c r="I611">
        <f>Table1[[#This Row],[Wins]]*3+Table1[[#This Row],[Draws]]</f>
        <v>74</v>
      </c>
      <c r="J611">
        <f>Table1[[#This Row],[xWins]]*3+Table1[[#This Row],[xDraws]]</f>
        <v>92.261168678930503</v>
      </c>
      <c r="K611">
        <v>0.69094664564940211</v>
      </c>
      <c r="L611">
        <v>1.1407881521424439</v>
      </c>
      <c r="M611">
        <v>1.0857267376717861</v>
      </c>
      <c r="N611">
        <v>16</v>
      </c>
      <c r="O611">
        <v>26</v>
      </c>
      <c r="P611">
        <v>50</v>
      </c>
      <c r="Q611">
        <v>23.156636045265159</v>
      </c>
      <c r="R611">
        <v>22.791260543135021</v>
      </c>
      <c r="S611">
        <v>46.052103411599823</v>
      </c>
      <c r="T611">
        <v>-53</v>
      </c>
      <c r="U611">
        <v>-48.008563540250407</v>
      </c>
      <c r="V611">
        <v>12.32795489816351</v>
      </c>
      <c r="W611">
        <v>-17.319391357913101</v>
      </c>
      <c r="X611">
        <v>1.1262178434506001</v>
      </c>
      <c r="Y611">
        <v>1.1188860447478219</v>
      </c>
      <c r="Z611">
        <f>Table1[[#This Row],[xGoalsF]]/Table1[[#This Row],[Matches]]</f>
        <v>1.0616526641503967</v>
      </c>
      <c r="AA611">
        <f>Table1[[#This Row],[xGoalsA]]/Table1[[#This Row],[Matches]]</f>
        <v>1.5834848765444227</v>
      </c>
      <c r="AB611">
        <v>110</v>
      </c>
      <c r="AC611">
        <v>97.672045101836488</v>
      </c>
      <c r="AD611">
        <v>163</v>
      </c>
      <c r="AE611">
        <v>145.6806086420869</v>
      </c>
      <c r="AF611">
        <f>Table1[[#This Row],[SHGoalsF]]/Table1[[#This Row],[xSHGoalsF]]</f>
        <v>1.1149677261031508</v>
      </c>
      <c r="AG611">
        <v>61</v>
      </c>
      <c r="AH611">
        <v>54.710103774211497</v>
      </c>
      <c r="AI611">
        <f>Table1[[#This Row],[SHGoalsA]]/Table1[[#This Row],[xSHGoalsA]]</f>
        <v>1.1825821965030592</v>
      </c>
      <c r="AJ611">
        <v>-97</v>
      </c>
      <c r="AK611">
        <v>-82.023896763229402</v>
      </c>
      <c r="AL611">
        <f>Table1[[#This Row],[HTGoalsF]]/Table1[[#This Row],[xHTGoalsF]]</f>
        <v>1.1405443628892182</v>
      </c>
      <c r="AM611">
        <v>49</v>
      </c>
      <c r="AN611">
        <v>42.961941327624977</v>
      </c>
      <c r="AO611">
        <f>Table1[[#This Row],[HTGoalsA]]/Table1[[#This Row],[xHTGoalsA]]</f>
        <v>1.0368113283262559</v>
      </c>
      <c r="AP611">
        <v>66</v>
      </c>
      <c r="AQ611">
        <v>63.6567118788575</v>
      </c>
      <c r="AR611">
        <v>0.86775377519458208</v>
      </c>
      <c r="AS611">
        <v>812</v>
      </c>
      <c r="AT611">
        <v>935.74931416221148</v>
      </c>
      <c r="AU611">
        <v>0.91672640665657879</v>
      </c>
      <c r="AV611">
        <v>1075</v>
      </c>
      <c r="AW611">
        <v>1172.650850018236</v>
      </c>
      <c r="AX611">
        <v>0.93500498842035873</v>
      </c>
      <c r="AY611">
        <v>361</v>
      </c>
      <c r="AZ611">
        <v>386.09419679128172</v>
      </c>
      <c r="BA611">
        <v>1.0762725655581009</v>
      </c>
      <c r="BB611">
        <v>545</v>
      </c>
      <c r="BC611">
        <v>506.37730389177977</v>
      </c>
      <c r="BD611">
        <v>0.80031380007259445</v>
      </c>
      <c r="BE611">
        <v>974</v>
      </c>
      <c r="BF611">
        <v>1217.022622765784</v>
      </c>
      <c r="BG611">
        <v>0.76765099082222876</v>
      </c>
      <c r="BH611">
        <v>904</v>
      </c>
      <c r="BI611">
        <v>1177.6184891414371</v>
      </c>
      <c r="BJ611">
        <v>0.87595726698415177</v>
      </c>
      <c r="BK611">
        <v>149</v>
      </c>
      <c r="BL611">
        <v>170.09962199753721</v>
      </c>
      <c r="BM611">
        <v>0.66583662431681012</v>
      </c>
      <c r="BN611">
        <v>100</v>
      </c>
      <c r="BO611">
        <v>150.1869923460672</v>
      </c>
      <c r="BP611">
        <v>1.242766272825421</v>
      </c>
      <c r="BQ611">
        <v>13</v>
      </c>
      <c r="BR611">
        <v>10.46053492459575</v>
      </c>
      <c r="BS611">
        <v>1.065986739201352</v>
      </c>
      <c r="BT611">
        <v>9</v>
      </c>
      <c r="BU611">
        <v>8.4428817629972492</v>
      </c>
    </row>
    <row r="612" spans="1:73" hidden="1" x14ac:dyDescent="0.45">
      <c r="A612" s="1">
        <v>63</v>
      </c>
      <c r="B612" s="21" t="s">
        <v>129</v>
      </c>
      <c r="C612" s="24" t="s">
        <v>117</v>
      </c>
      <c r="D612">
        <v>1.0854844907970269</v>
      </c>
      <c r="E612">
        <v>99</v>
      </c>
      <c r="F612">
        <v>91.203514043124017</v>
      </c>
      <c r="G612">
        <v>91</v>
      </c>
      <c r="H612">
        <f>(Table1[[#This Row],[xWins]]*3+Table1[[#This Row],[xDraws]])/Table1[[#This Row],[Matches]]</f>
        <v>1.0022364180563079</v>
      </c>
      <c r="I612">
        <f>Table1[[#This Row],[Wins]]*3+Table1[[#This Row],[Draws]]</f>
        <v>99</v>
      </c>
      <c r="J612">
        <f>Table1[[#This Row],[xWins]]*3+Table1[[#This Row],[xDraws]]</f>
        <v>91.203514043124031</v>
      </c>
      <c r="K612">
        <v>1.101195075800518</v>
      </c>
      <c r="L612">
        <v>1.030858125737824</v>
      </c>
      <c r="M612">
        <v>0.93581360133528102</v>
      </c>
      <c r="N612">
        <v>26</v>
      </c>
      <c r="O612">
        <v>21</v>
      </c>
      <c r="P612">
        <v>44</v>
      </c>
      <c r="Q612">
        <v>23.61071219020771</v>
      </c>
      <c r="R612">
        <v>20.3713774725009</v>
      </c>
      <c r="S612">
        <v>47.017910337291397</v>
      </c>
      <c r="T612">
        <v>-64</v>
      </c>
      <c r="U612">
        <v>-55.860203963249603</v>
      </c>
      <c r="V612">
        <v>13.095057919017959</v>
      </c>
      <c r="W612">
        <v>-21.234853955768362</v>
      </c>
      <c r="X612">
        <v>1.136542055444447</v>
      </c>
      <c r="Y612">
        <v>1.1399191745223209</v>
      </c>
      <c r="Z612">
        <f>Table1[[#This Row],[xGoalsF]]/Table1[[#This Row],[Matches]]</f>
        <v>1.0539004624283741</v>
      </c>
      <c r="AA612">
        <f>Table1[[#This Row],[xGoalsA]]/Table1[[#This Row],[Matches]]</f>
        <v>1.6677488576289188</v>
      </c>
      <c r="AB612">
        <v>109</v>
      </c>
      <c r="AC612">
        <v>95.904942080982039</v>
      </c>
      <c r="AD612">
        <v>173</v>
      </c>
      <c r="AE612">
        <v>151.76514604423161</v>
      </c>
      <c r="AF612">
        <f>Table1[[#This Row],[SHGoalsF]]/Table1[[#This Row],[xSHGoalsF]]</f>
        <v>1.2457489494773093</v>
      </c>
      <c r="AG612">
        <v>67</v>
      </c>
      <c r="AH612">
        <v>53.782907084217747</v>
      </c>
      <c r="AI612">
        <f>Table1[[#This Row],[SHGoalsA]]/Table1[[#This Row],[xSHGoalsA]]</f>
        <v>1.0580542937005946</v>
      </c>
      <c r="AJ612">
        <v>-90</v>
      </c>
      <c r="AK612">
        <v>-85.061797429336806</v>
      </c>
      <c r="AL612">
        <f>Table1[[#This Row],[HTGoalsF]]/Table1[[#This Row],[xHTGoalsF]]</f>
        <v>0.99710282286281626</v>
      </c>
      <c r="AM612">
        <v>42</v>
      </c>
      <c r="AN612">
        <v>42.122034996764278</v>
      </c>
      <c r="AO612">
        <f>Table1[[#This Row],[HTGoalsA]]/Table1[[#This Row],[xHTGoalsA]]</f>
        <v>1.2443153413360439</v>
      </c>
      <c r="AP612">
        <v>83</v>
      </c>
      <c r="AQ612">
        <v>66.703348614894836</v>
      </c>
      <c r="AR612">
        <v>1.228256061502907</v>
      </c>
      <c r="AS612">
        <v>1128</v>
      </c>
      <c r="AT612">
        <v>918.37527642222005</v>
      </c>
      <c r="AU612">
        <v>1.106201757542721</v>
      </c>
      <c r="AV612">
        <v>1318</v>
      </c>
      <c r="AW612">
        <v>1191.464387950133</v>
      </c>
      <c r="AX612">
        <v>1.0390664890485011</v>
      </c>
      <c r="AY612">
        <v>393</v>
      </c>
      <c r="AZ612">
        <v>378.22411187553553</v>
      </c>
      <c r="BA612">
        <v>0.94956804346604617</v>
      </c>
      <c r="BB612">
        <v>490</v>
      </c>
      <c r="BC612">
        <v>516.02410524625134</v>
      </c>
      <c r="BD612">
        <v>0.92070284801913893</v>
      </c>
      <c r="BE612">
        <v>1101</v>
      </c>
      <c r="BF612">
        <v>1195.825561275024</v>
      </c>
      <c r="BG612">
        <v>0.88609469020315368</v>
      </c>
      <c r="BH612">
        <v>1018</v>
      </c>
      <c r="BI612">
        <v>1148.861415439251</v>
      </c>
      <c r="BJ612">
        <v>0.9575737691526679</v>
      </c>
      <c r="BK612">
        <v>160</v>
      </c>
      <c r="BL612">
        <v>167.08895455812231</v>
      </c>
      <c r="BM612">
        <v>0.93107619692591559</v>
      </c>
      <c r="BN612">
        <v>136</v>
      </c>
      <c r="BO612">
        <v>146.06752964904899</v>
      </c>
      <c r="BP612">
        <v>0.97647524316230094</v>
      </c>
      <c r="BQ612">
        <v>10</v>
      </c>
      <c r="BR612">
        <v>10.24091503601786</v>
      </c>
      <c r="BS612">
        <v>1.109332881168944</v>
      </c>
      <c r="BT612">
        <v>9</v>
      </c>
      <c r="BU612">
        <v>8.1129840760839755</v>
      </c>
    </row>
    <row r="613" spans="1:73" hidden="1" x14ac:dyDescent="0.45">
      <c r="A613" s="1">
        <v>329</v>
      </c>
      <c r="B613" s="21" t="s">
        <v>377</v>
      </c>
      <c r="C613" s="24" t="s">
        <v>357</v>
      </c>
      <c r="D613">
        <v>0.76103830698290564</v>
      </c>
      <c r="E613">
        <v>32</v>
      </c>
      <c r="F613">
        <v>42.047817706919687</v>
      </c>
      <c r="G613">
        <v>42</v>
      </c>
      <c r="H613">
        <f>(Table1[[#This Row],[xWins]]*3+Table1[[#This Row],[xDraws]])/Table1[[#This Row],[Matches]]</f>
        <v>1.0011385168314215</v>
      </c>
      <c r="I613">
        <f>Table1[[#This Row],[Wins]]*3+Table1[[#This Row],[Draws]]</f>
        <v>32</v>
      </c>
      <c r="J613">
        <f>Table1[[#This Row],[xWins]]*3+Table1[[#This Row],[xDraws]]</f>
        <v>42.047817706919702</v>
      </c>
      <c r="K613">
        <v>0.69264436595063683</v>
      </c>
      <c r="L613">
        <v>0.93782809355735786</v>
      </c>
      <c r="M613">
        <v>1.190206085729111</v>
      </c>
      <c r="N613">
        <v>7</v>
      </c>
      <c r="O613">
        <v>11</v>
      </c>
      <c r="P613">
        <v>24</v>
      </c>
      <c r="Q613">
        <v>10.10619640339192</v>
      </c>
      <c r="R613">
        <v>11.729228496743939</v>
      </c>
      <c r="S613">
        <v>20.164575099864152</v>
      </c>
      <c r="T613">
        <v>-31</v>
      </c>
      <c r="U613">
        <v>-21.741540773477791</v>
      </c>
      <c r="V613">
        <v>-15.321543795362411</v>
      </c>
      <c r="W613">
        <v>6.0630845688401962</v>
      </c>
      <c r="X613">
        <v>0.65430933845391959</v>
      </c>
      <c r="Y613">
        <v>0.90822280539259048</v>
      </c>
      <c r="Z613">
        <f>Table1[[#This Row],[xGoalsF]]/Table1[[#This Row],[Matches]]</f>
        <v>1.0552748522705335</v>
      </c>
      <c r="AA613">
        <f>Table1[[#This Row],[xGoalsA]]/Table1[[#This Row],[Matches]]</f>
        <v>1.5729305849723856</v>
      </c>
      <c r="AB613">
        <v>29</v>
      </c>
      <c r="AC613">
        <v>44.321543795362409</v>
      </c>
      <c r="AD613">
        <v>60</v>
      </c>
      <c r="AE613">
        <v>66.063084568840196</v>
      </c>
      <c r="AF613">
        <f>Table1[[#This Row],[SHGoalsF]]/Table1[[#This Row],[xSHGoalsF]]</f>
        <v>0.80681612293309346</v>
      </c>
      <c r="AG613">
        <v>20</v>
      </c>
      <c r="AH613">
        <v>24.78879565184214</v>
      </c>
      <c r="AI613">
        <f>Table1[[#This Row],[SHGoalsA]]/Table1[[#This Row],[xSHGoalsA]]</f>
        <v>0.94360382368756535</v>
      </c>
      <c r="AJ613">
        <v>-35</v>
      </c>
      <c r="AK613">
        <v>-37.091837825774618</v>
      </c>
      <c r="AL613">
        <f>Table1[[#This Row],[HTGoalsF]]/Table1[[#This Row],[xHTGoalsF]]</f>
        <v>0.46076465707082959</v>
      </c>
      <c r="AM613">
        <v>9</v>
      </c>
      <c r="AN613">
        <v>19.532748143520269</v>
      </c>
      <c r="AO613">
        <f>Table1[[#This Row],[HTGoalsA]]/Table1[[#This Row],[xHTGoalsA]]</f>
        <v>0.86292454797389351</v>
      </c>
      <c r="AP613">
        <v>25</v>
      </c>
      <c r="AQ613">
        <v>28.971246743065581</v>
      </c>
      <c r="AR613">
        <v>0.95888674867332158</v>
      </c>
      <c r="AS613">
        <v>409</v>
      </c>
      <c r="AT613">
        <v>426.53629384896237</v>
      </c>
      <c r="AU613">
        <v>1.0111250108637251</v>
      </c>
      <c r="AV613">
        <v>538</v>
      </c>
      <c r="AW613">
        <v>532.08059757163846</v>
      </c>
      <c r="AX613">
        <v>0.87633437425379068</v>
      </c>
      <c r="AY613">
        <v>155</v>
      </c>
      <c r="AZ613">
        <v>176.8731257768867</v>
      </c>
      <c r="BA613">
        <v>0.83674202051388713</v>
      </c>
      <c r="BB613">
        <v>193</v>
      </c>
      <c r="BC613">
        <v>230.65651690525661</v>
      </c>
      <c r="BD613">
        <v>1.129396062147997</v>
      </c>
      <c r="BE613">
        <v>628</v>
      </c>
      <c r="BF613">
        <v>556.04939759184867</v>
      </c>
      <c r="BG613">
        <v>1.215509445336213</v>
      </c>
      <c r="BH613">
        <v>654</v>
      </c>
      <c r="BI613">
        <v>538.04600409263116</v>
      </c>
      <c r="BJ613">
        <v>1.504766930676215</v>
      </c>
      <c r="BK613">
        <v>117</v>
      </c>
      <c r="BL613">
        <v>77.75290486176641</v>
      </c>
      <c r="BM613">
        <v>1.55356638436198</v>
      </c>
      <c r="BN613">
        <v>106</v>
      </c>
      <c r="BO613">
        <v>68.230106590219634</v>
      </c>
      <c r="BP613">
        <v>1.8816131847679161</v>
      </c>
      <c r="BQ613">
        <v>9</v>
      </c>
      <c r="BR613">
        <v>4.7831297489074993</v>
      </c>
      <c r="BS613">
        <v>1.2840230329182989</v>
      </c>
      <c r="BT613">
        <v>5</v>
      </c>
      <c r="BU613">
        <v>3.8940111445167069</v>
      </c>
    </row>
    <row r="614" spans="1:73" hidden="1" x14ac:dyDescent="0.45">
      <c r="A614" s="1">
        <v>620</v>
      </c>
      <c r="B614" s="22" t="s">
        <v>432</v>
      </c>
      <c r="C614" s="24" t="s">
        <v>530</v>
      </c>
      <c r="D614">
        <v>1.010975331463974</v>
      </c>
      <c r="E614">
        <v>93</v>
      </c>
      <c r="F614">
        <v>91.99037514132857</v>
      </c>
      <c r="G614">
        <v>92</v>
      </c>
      <c r="H614">
        <f>(Table1[[#This Row],[xWins]]*3+Table1[[#This Row],[xDraws]])/Table1[[#This Row],[Matches]]</f>
        <v>0.99989538197096284</v>
      </c>
      <c r="I614">
        <f>Table1[[#This Row],[Wins]]*3+Table1[[#This Row],[Draws]]</f>
        <v>93</v>
      </c>
      <c r="J614">
        <f>Table1[[#This Row],[xWins]]*3+Table1[[#This Row],[xDraws]]</f>
        <v>91.990375141328585</v>
      </c>
      <c r="K614">
        <v>1.0215798610250699</v>
      </c>
      <c r="L614">
        <v>0.98167813579470697</v>
      </c>
      <c r="M614">
        <v>0.99915803180540241</v>
      </c>
      <c r="N614">
        <v>23</v>
      </c>
      <c r="O614">
        <v>24</v>
      </c>
      <c r="P614">
        <v>45</v>
      </c>
      <c r="Q614">
        <v>22.51414781896877</v>
      </c>
      <c r="R614">
        <v>24.447931684422269</v>
      </c>
      <c r="S614">
        <v>45.037920496608962</v>
      </c>
      <c r="T614">
        <v>-57</v>
      </c>
      <c r="U614">
        <v>-49.161308249728421</v>
      </c>
      <c r="V614">
        <v>-9.8351918763889614</v>
      </c>
      <c r="W614">
        <v>1.996500126117382</v>
      </c>
      <c r="X614">
        <v>0.89843370281184887</v>
      </c>
      <c r="Y614">
        <v>0.98632501378873649</v>
      </c>
      <c r="Z614">
        <f>Table1[[#This Row],[xGoalsF]]/Table1[[#This Row],[Matches]]</f>
        <v>1.0525564334390105</v>
      </c>
      <c r="AA614">
        <f>Table1[[#This Row],[xGoalsA]]/Table1[[#This Row],[Matches]]</f>
        <v>1.5869184796317111</v>
      </c>
      <c r="AB614">
        <v>87</v>
      </c>
      <c r="AC614">
        <v>96.835191876388961</v>
      </c>
      <c r="AD614">
        <v>144</v>
      </c>
      <c r="AE614">
        <v>145.99650012611741</v>
      </c>
      <c r="AF614">
        <f>Table1[[#This Row],[SHGoalsF]]/Table1[[#This Row],[xSHGoalsF]]</f>
        <v>0.82479656489242681</v>
      </c>
      <c r="AG614">
        <v>45</v>
      </c>
      <c r="AH614">
        <v>54.558908117990377</v>
      </c>
      <c r="AI614">
        <f>Table1[[#This Row],[SHGoalsA]]/Table1[[#This Row],[xSHGoalsA]]</f>
        <v>1.0195790822906625</v>
      </c>
      <c r="AJ614">
        <v>-84</v>
      </c>
      <c r="AK614">
        <v>-82.386939335082602</v>
      </c>
      <c r="AL614">
        <f>Table1[[#This Row],[HTGoalsF]]/Table1[[#This Row],[xHTGoalsF]]</f>
        <v>0.99346480499616552</v>
      </c>
      <c r="AM614">
        <v>42</v>
      </c>
      <c r="AN614">
        <v>42.276283758398577</v>
      </c>
      <c r="AO614">
        <f>Table1[[#This Row],[HTGoalsA]]/Table1[[#This Row],[xHTGoalsA]]</f>
        <v>0.94325442989784769</v>
      </c>
      <c r="AP614">
        <v>60</v>
      </c>
      <c r="AQ614">
        <v>63.609560791034781</v>
      </c>
      <c r="AR614">
        <v>1.0325899345783289</v>
      </c>
      <c r="AS614">
        <v>965</v>
      </c>
      <c r="AT614">
        <v>934.5432951504315</v>
      </c>
      <c r="AU614">
        <v>1.0550003297078141</v>
      </c>
      <c r="AV614">
        <v>1238</v>
      </c>
      <c r="AW614">
        <v>1173.459348911168</v>
      </c>
      <c r="AX614">
        <v>0.7546077308867184</v>
      </c>
      <c r="AY614">
        <v>290</v>
      </c>
      <c r="AZ614">
        <v>384.30563076690072</v>
      </c>
      <c r="BA614">
        <v>0.80593018629491131</v>
      </c>
      <c r="BB614">
        <v>408</v>
      </c>
      <c r="BC614">
        <v>506.24732382303642</v>
      </c>
      <c r="BD614">
        <v>0.7653367389120932</v>
      </c>
      <c r="BE614">
        <v>936</v>
      </c>
      <c r="BF614">
        <v>1222.991073616171</v>
      </c>
      <c r="BG614">
        <v>0.96714496374627112</v>
      </c>
      <c r="BH614">
        <v>1140</v>
      </c>
      <c r="BI614">
        <v>1178.727122337657</v>
      </c>
      <c r="BJ614">
        <v>0.85411714843406061</v>
      </c>
      <c r="BK614">
        <v>146</v>
      </c>
      <c r="BL614">
        <v>170.93673890950041</v>
      </c>
      <c r="BM614">
        <v>0.80566093165602648</v>
      </c>
      <c r="BN614">
        <v>121</v>
      </c>
      <c r="BO614">
        <v>150.18725030055251</v>
      </c>
      <c r="BP614">
        <v>0.28329662670972139</v>
      </c>
      <c r="BQ614">
        <v>3</v>
      </c>
      <c r="BR614">
        <v>10.589607207268079</v>
      </c>
      <c r="BS614">
        <v>0.46657159290817191</v>
      </c>
      <c r="BT614">
        <v>4</v>
      </c>
      <c r="BU614">
        <v>8.5731751799712725</v>
      </c>
    </row>
    <row r="615" spans="1:73" hidden="1" x14ac:dyDescent="0.45">
      <c r="A615" s="1">
        <v>61</v>
      </c>
      <c r="B615" s="22" t="s">
        <v>127</v>
      </c>
      <c r="C615" s="24" t="s">
        <v>117</v>
      </c>
      <c r="D615">
        <v>1.1106627070523889</v>
      </c>
      <c r="E615">
        <v>101</v>
      </c>
      <c r="F615">
        <v>90.936698746324168</v>
      </c>
      <c r="G615">
        <v>91</v>
      </c>
      <c r="H615">
        <f>(Table1[[#This Row],[xWins]]*3+Table1[[#This Row],[xDraws]])/Table1[[#This Row],[Matches]]</f>
        <v>0.99930438182773784</v>
      </c>
      <c r="I615">
        <f>Table1[[#This Row],[Wins]]*3+Table1[[#This Row],[Draws]]</f>
        <v>101</v>
      </c>
      <c r="J615">
        <f>Table1[[#This Row],[xWins]]*3+Table1[[#This Row],[xDraws]]</f>
        <v>90.93669874632414</v>
      </c>
      <c r="K615">
        <v>1.1467762035835729</v>
      </c>
      <c r="L615">
        <v>0.98503189090858223</v>
      </c>
      <c r="M615">
        <v>0.93315579565945039</v>
      </c>
      <c r="N615">
        <v>27</v>
      </c>
      <c r="O615">
        <v>20</v>
      </c>
      <c r="P615">
        <v>44</v>
      </c>
      <c r="Q615">
        <v>23.544262529713659</v>
      </c>
      <c r="R615">
        <v>20.303911157183169</v>
      </c>
      <c r="S615">
        <v>47.151826313103172</v>
      </c>
      <c r="T615">
        <v>-51</v>
      </c>
      <c r="U615">
        <v>-55.987533366071119</v>
      </c>
      <c r="V615">
        <v>31.715636314357539</v>
      </c>
      <c r="W615">
        <v>-26.72810294828642</v>
      </c>
      <c r="X615">
        <v>1.3293955020350501</v>
      </c>
      <c r="Y615">
        <v>1.1755287972751089</v>
      </c>
      <c r="Z615">
        <f>Table1[[#This Row],[xGoalsF]]/Table1[[#This Row],[Matches]]</f>
        <v>1.0580699306114556</v>
      </c>
      <c r="AA615">
        <f>Table1[[#This Row],[xGoalsA]]/Table1[[#This Row],[Matches]]</f>
        <v>1.6733175500188309</v>
      </c>
      <c r="AB615">
        <v>128</v>
      </c>
      <c r="AC615">
        <v>96.284363685642461</v>
      </c>
      <c r="AD615">
        <v>179</v>
      </c>
      <c r="AE615">
        <v>152.27189705171361</v>
      </c>
      <c r="AF615">
        <f>Table1[[#This Row],[SHGoalsF]]/Table1[[#This Row],[xSHGoalsF]]</f>
        <v>1.2616776258670881</v>
      </c>
      <c r="AG615">
        <v>68</v>
      </c>
      <c r="AH615">
        <v>53.896493530403212</v>
      </c>
      <c r="AI615">
        <f>Table1[[#This Row],[SHGoalsA]]/Table1[[#This Row],[xSHGoalsA]]</f>
        <v>1.3030626262003562</v>
      </c>
      <c r="AJ615">
        <v>-111</v>
      </c>
      <c r="AK615">
        <v>-85.183933425877314</v>
      </c>
      <c r="AL615">
        <f>Table1[[#This Row],[HTGoalsF]]/Table1[[#This Row],[xHTGoalsF]]</f>
        <v>1.4154992874201731</v>
      </c>
      <c r="AM615">
        <v>60</v>
      </c>
      <c r="AN615">
        <v>42.387870155239263</v>
      </c>
      <c r="AO615">
        <f>Table1[[#This Row],[HTGoalsA]]/Table1[[#This Row],[xHTGoalsA]]</f>
        <v>1.0135946349370559</v>
      </c>
      <c r="AP615">
        <v>68</v>
      </c>
      <c r="AQ615">
        <v>67.087963625836267</v>
      </c>
      <c r="AR615">
        <v>1.1822111533031661</v>
      </c>
      <c r="AS615">
        <v>1091</v>
      </c>
      <c r="AT615">
        <v>922.84698630332105</v>
      </c>
      <c r="AU615">
        <v>1.1329411074588049</v>
      </c>
      <c r="AV615">
        <v>1346</v>
      </c>
      <c r="AW615">
        <v>1188.058223978727</v>
      </c>
      <c r="AX615">
        <v>1.0860751405378291</v>
      </c>
      <c r="AY615">
        <v>413</v>
      </c>
      <c r="AZ615">
        <v>380.26834846388311</v>
      </c>
      <c r="BA615">
        <v>0.97921449436164376</v>
      </c>
      <c r="BB615">
        <v>504</v>
      </c>
      <c r="BC615">
        <v>514.69826366138591</v>
      </c>
      <c r="BD615">
        <v>0.84137126060043144</v>
      </c>
      <c r="BE615">
        <v>1008</v>
      </c>
      <c r="BF615">
        <v>1198.044248956943</v>
      </c>
      <c r="BG615">
        <v>0.94683647848846497</v>
      </c>
      <c r="BH615">
        <v>1089</v>
      </c>
      <c r="BI615">
        <v>1150.145801034711</v>
      </c>
      <c r="BJ615">
        <v>0.91834124099711523</v>
      </c>
      <c r="BK615">
        <v>154</v>
      </c>
      <c r="BL615">
        <v>167.69365582753321</v>
      </c>
      <c r="BM615">
        <v>0.96336698376327423</v>
      </c>
      <c r="BN615">
        <v>142</v>
      </c>
      <c r="BO615">
        <v>147.39969543620279</v>
      </c>
      <c r="BP615">
        <v>1.1829999514002301</v>
      </c>
      <c r="BQ615">
        <v>12</v>
      </c>
      <c r="BR615">
        <v>10.14370286811633</v>
      </c>
      <c r="BS615">
        <v>1.0742496934791299</v>
      </c>
      <c r="BT615">
        <v>9</v>
      </c>
      <c r="BU615">
        <v>8.3779404868639595</v>
      </c>
    </row>
    <row r="616" spans="1:73" hidden="1" x14ac:dyDescent="0.45">
      <c r="A616" s="1">
        <v>19</v>
      </c>
      <c r="B616" s="22" t="s">
        <v>83</v>
      </c>
      <c r="C616" s="27" t="s">
        <v>64</v>
      </c>
      <c r="D616">
        <v>0.94186048852894444</v>
      </c>
      <c r="E616">
        <v>64</v>
      </c>
      <c r="F616">
        <v>67.95061559484158</v>
      </c>
      <c r="G616">
        <v>74</v>
      </c>
      <c r="H616">
        <f>(Table1[[#This Row],[xWins]]*3+Table1[[#This Row],[xDraws]])/Table1[[#This Row],[Matches]]</f>
        <v>0.91825156209245362</v>
      </c>
      <c r="I616">
        <f>Table1[[#This Row],[Wins]]*3+Table1[[#This Row],[Draws]]</f>
        <v>64</v>
      </c>
      <c r="J616">
        <f>Table1[[#This Row],[xWins]]*3+Table1[[#This Row],[xDraws]]</f>
        <v>67.950615594841565</v>
      </c>
      <c r="K616">
        <v>1.022099412858565</v>
      </c>
      <c r="L616">
        <v>0.72008929350269335</v>
      </c>
      <c r="M616">
        <v>1.119187051887687</v>
      </c>
      <c r="N616">
        <v>17</v>
      </c>
      <c r="O616">
        <v>13</v>
      </c>
      <c r="P616">
        <v>44</v>
      </c>
      <c r="Q616">
        <v>16.632432996370781</v>
      </c>
      <c r="R616">
        <v>18.053316605729229</v>
      </c>
      <c r="S616">
        <v>39.31425039789999</v>
      </c>
      <c r="T616">
        <v>-70</v>
      </c>
      <c r="U616">
        <v>-54.480613722122563</v>
      </c>
      <c r="V616">
        <v>-8.3364901575885</v>
      </c>
      <c r="W616">
        <v>-7.1828961202889454</v>
      </c>
      <c r="X616">
        <v>0.88785467083641312</v>
      </c>
      <c r="Y616">
        <v>1.0557604223659329</v>
      </c>
      <c r="Z616">
        <f>Table1[[#This Row],[xGoalsF]]/Table1[[#This Row],[Matches]]</f>
        <v>1.0045471642917365</v>
      </c>
      <c r="AA616">
        <f>Table1[[#This Row],[xGoalsA]]/Table1[[#This Row],[Matches]]</f>
        <v>1.7407716740501502</v>
      </c>
      <c r="AB616">
        <v>66</v>
      </c>
      <c r="AC616">
        <v>74.3364901575885</v>
      </c>
      <c r="AD616">
        <v>136</v>
      </c>
      <c r="AE616">
        <v>128.81710387971111</v>
      </c>
      <c r="AF616">
        <f>Table1[[#This Row],[SHGoalsF]]/Table1[[#This Row],[xSHGoalsF]]</f>
        <v>1.0841361409240575</v>
      </c>
      <c r="AG616">
        <v>45</v>
      </c>
      <c r="AH616">
        <v>41.507702124610013</v>
      </c>
      <c r="AI616">
        <f>Table1[[#This Row],[SHGoalsA]]/Table1[[#This Row],[xSHGoalsA]]</f>
        <v>1.0577265404479854</v>
      </c>
      <c r="AJ616">
        <v>-76</v>
      </c>
      <c r="AK616">
        <v>-71.85221992048271</v>
      </c>
      <c r="AL616">
        <f>Table1[[#This Row],[HTGoalsF]]/Table1[[#This Row],[xHTGoalsF]]</f>
        <v>0.63968246341912594</v>
      </c>
      <c r="AM616">
        <v>21</v>
      </c>
      <c r="AN616">
        <v>32.828788032978487</v>
      </c>
      <c r="AO616">
        <f>Table1[[#This Row],[HTGoalsA]]/Table1[[#This Row],[xHTGoalsA]]</f>
        <v>1.0532804743874136</v>
      </c>
      <c r="AP616">
        <v>60</v>
      </c>
      <c r="AQ616">
        <v>56.964883959228352</v>
      </c>
      <c r="AR616">
        <v>1.133706119485794</v>
      </c>
      <c r="AS616">
        <v>827</v>
      </c>
      <c r="AT616">
        <v>729.46593988140023</v>
      </c>
      <c r="AU616">
        <v>1.2351926414557359</v>
      </c>
      <c r="AV616">
        <v>1225</v>
      </c>
      <c r="AW616">
        <v>991.74813619054328</v>
      </c>
      <c r="AX616">
        <v>0.82890332034935177</v>
      </c>
      <c r="AY616">
        <v>248</v>
      </c>
      <c r="AZ616">
        <v>299.19050136688708</v>
      </c>
      <c r="BA616">
        <v>0.99094622016673994</v>
      </c>
      <c r="BB616">
        <v>428</v>
      </c>
      <c r="BC616">
        <v>431.9104218672768</v>
      </c>
      <c r="BD616">
        <v>0.72910540108851085</v>
      </c>
      <c r="BE616">
        <v>714</v>
      </c>
      <c r="BF616">
        <v>979.28228063328106</v>
      </c>
      <c r="BG616">
        <v>0.84766921162005582</v>
      </c>
      <c r="BH616">
        <v>787</v>
      </c>
      <c r="BI616">
        <v>928.42819959910366</v>
      </c>
      <c r="BJ616">
        <v>0.81258188944209597</v>
      </c>
      <c r="BK616">
        <v>112</v>
      </c>
      <c r="BL616">
        <v>137.83226214516941</v>
      </c>
      <c r="BM616">
        <v>0.88638433050828358</v>
      </c>
      <c r="BN616">
        <v>104</v>
      </c>
      <c r="BO616">
        <v>117.33059398778271</v>
      </c>
      <c r="BP616">
        <v>0.2354742813095399</v>
      </c>
      <c r="BQ616">
        <v>2</v>
      </c>
      <c r="BR616">
        <v>8.4934965673424188</v>
      </c>
      <c r="BS616">
        <v>0.76514781709991764</v>
      </c>
      <c r="BT616">
        <v>5</v>
      </c>
      <c r="BU616">
        <v>6.5346850481141354</v>
      </c>
    </row>
    <row r="617" spans="1:73" hidden="1" x14ac:dyDescent="0.45">
      <c r="A617" s="1">
        <v>54</v>
      </c>
      <c r="B617" s="22" t="s">
        <v>120</v>
      </c>
      <c r="C617" s="24" t="s">
        <v>117</v>
      </c>
      <c r="D617">
        <v>0.89284682741478993</v>
      </c>
      <c r="E617">
        <v>57</v>
      </c>
      <c r="F617">
        <v>63.840737570901958</v>
      </c>
      <c r="G617">
        <v>64</v>
      </c>
      <c r="H617">
        <f>(Table1[[#This Row],[xWins]]*3+Table1[[#This Row],[xDraws]])/Table1[[#This Row],[Matches]]</f>
        <v>0.99751152454534342</v>
      </c>
      <c r="I617">
        <f>Table1[[#This Row],[Wins]]*3+Table1[[#This Row],[Draws]]</f>
        <v>57</v>
      </c>
      <c r="J617">
        <f>Table1[[#This Row],[xWins]]*3+Table1[[#This Row],[xDraws]]</f>
        <v>63.840737570901979</v>
      </c>
      <c r="K617">
        <v>0.8595066063639657</v>
      </c>
      <c r="L617">
        <v>1.0016364324052931</v>
      </c>
      <c r="M617">
        <v>1.0691563393341761</v>
      </c>
      <c r="N617">
        <v>14</v>
      </c>
      <c r="O617">
        <v>15</v>
      </c>
      <c r="P617">
        <v>35</v>
      </c>
      <c r="Q617">
        <v>16.28841465131401</v>
      </c>
      <c r="R617">
        <v>14.97549361695995</v>
      </c>
      <c r="S617">
        <v>32.736091731726049</v>
      </c>
      <c r="T617">
        <v>-43</v>
      </c>
      <c r="U617">
        <v>-38.592252148153889</v>
      </c>
      <c r="V617">
        <v>2.4368411590650818</v>
      </c>
      <c r="W617">
        <v>-6.8445890109111929</v>
      </c>
      <c r="X617">
        <v>1.0360676025347211</v>
      </c>
      <c r="Y617">
        <v>1.064477061952261</v>
      </c>
      <c r="Z617">
        <f>Table1[[#This Row],[xGoalsF]]/Table1[[#This Row],[Matches]]</f>
        <v>1.0556743568896081</v>
      </c>
      <c r="AA617">
        <f>Table1[[#This Row],[xGoalsA]]/Table1[[#This Row],[Matches]]</f>
        <v>1.6586782967045124</v>
      </c>
      <c r="AB617">
        <v>70</v>
      </c>
      <c r="AC617">
        <v>67.563158840934918</v>
      </c>
      <c r="AD617">
        <v>113</v>
      </c>
      <c r="AE617">
        <v>106.15541098908879</v>
      </c>
      <c r="AF617">
        <f>Table1[[#This Row],[SHGoalsF]]/Table1[[#This Row],[xSHGoalsF]]</f>
        <v>1.108980350697329</v>
      </c>
      <c r="AG617">
        <v>42</v>
      </c>
      <c r="AH617">
        <v>37.872627746371087</v>
      </c>
      <c r="AI617">
        <f>Table1[[#This Row],[SHGoalsA]]/Table1[[#This Row],[xSHGoalsA]]</f>
        <v>1.0873872436973255</v>
      </c>
      <c r="AJ617">
        <v>-65</v>
      </c>
      <c r="AK617">
        <v>-59.776312787142423</v>
      </c>
      <c r="AL617">
        <f>Table1[[#This Row],[HTGoalsF]]/Table1[[#This Row],[xHTGoalsF]]</f>
        <v>0.94306160812080098</v>
      </c>
      <c r="AM617">
        <v>28</v>
      </c>
      <c r="AN617">
        <v>29.69053109456382</v>
      </c>
      <c r="AO617">
        <f>Table1[[#This Row],[HTGoalsA]]/Table1[[#This Row],[xHTGoalsA]]</f>
        <v>1.0349489718621911</v>
      </c>
      <c r="AP617">
        <v>48</v>
      </c>
      <c r="AQ617">
        <v>46.379098201946377</v>
      </c>
      <c r="AR617">
        <v>1.1685008064075539</v>
      </c>
      <c r="AS617">
        <v>755</v>
      </c>
      <c r="AT617">
        <v>646.1270680002151</v>
      </c>
      <c r="AU617">
        <v>1.2787373336827319</v>
      </c>
      <c r="AV617">
        <v>1061</v>
      </c>
      <c r="AW617">
        <v>829.72473865633219</v>
      </c>
      <c r="AX617">
        <v>0.95133070394540298</v>
      </c>
      <c r="AY617">
        <v>254</v>
      </c>
      <c r="AZ617">
        <v>266.99443100763949</v>
      </c>
      <c r="BA617">
        <v>0.97371268140597456</v>
      </c>
      <c r="BB617">
        <v>351</v>
      </c>
      <c r="BC617">
        <v>360.47594603901018</v>
      </c>
      <c r="BD617">
        <v>0.82377936699724519</v>
      </c>
      <c r="BE617">
        <v>697</v>
      </c>
      <c r="BF617">
        <v>846.10033696356322</v>
      </c>
      <c r="BG617">
        <v>0.96754333191745889</v>
      </c>
      <c r="BH617">
        <v>784</v>
      </c>
      <c r="BI617">
        <v>810.299626008774</v>
      </c>
      <c r="BJ617">
        <v>0.89611456489887231</v>
      </c>
      <c r="BK617">
        <v>106</v>
      </c>
      <c r="BL617">
        <v>118.28844675899479</v>
      </c>
      <c r="BM617">
        <v>0.8319449071152768</v>
      </c>
      <c r="BN617">
        <v>86</v>
      </c>
      <c r="BO617">
        <v>103.3722296566491</v>
      </c>
      <c r="BP617">
        <v>0.81862885099379779</v>
      </c>
      <c r="BQ617">
        <v>6</v>
      </c>
      <c r="BR617">
        <v>7.3293287827763818</v>
      </c>
      <c r="BS617">
        <v>1.0181131136670281</v>
      </c>
      <c r="BT617">
        <v>6</v>
      </c>
      <c r="BU617">
        <v>5.8932548058331857</v>
      </c>
    </row>
    <row r="618" spans="1:73" hidden="1" x14ac:dyDescent="0.45">
      <c r="A618" s="1">
        <v>12</v>
      </c>
      <c r="B618" s="21" t="s">
        <v>76</v>
      </c>
      <c r="C618" s="24" t="s">
        <v>64</v>
      </c>
      <c r="D618">
        <v>1.200729252958987</v>
      </c>
      <c r="E618">
        <v>59</v>
      </c>
      <c r="F618">
        <v>49.13680569920723</v>
      </c>
      <c r="G618">
        <v>38</v>
      </c>
      <c r="H618">
        <f>(Table1[[#This Row],[xWins]]*3+Table1[[#This Row],[xDraws]])/Table1[[#This Row],[Matches]]</f>
        <v>1.2930738341896637</v>
      </c>
      <c r="I618">
        <f>Table1[[#This Row],[Wins]]*3+Table1[[#This Row],[Draws]]</f>
        <v>59</v>
      </c>
      <c r="J618">
        <f>Table1[[#This Row],[xWins]]*3+Table1[[#This Row],[xDraws]]</f>
        <v>49.136805699207223</v>
      </c>
      <c r="K618">
        <v>1.347842406028362</v>
      </c>
      <c r="L618">
        <v>0.55109932639362536</v>
      </c>
      <c r="M618">
        <v>0.9632334850301586</v>
      </c>
      <c r="N618">
        <v>18</v>
      </c>
      <c r="O618">
        <v>5</v>
      </c>
      <c r="P618">
        <v>15</v>
      </c>
      <c r="Q618">
        <v>13.35467701527506</v>
      </c>
      <c r="R618">
        <v>9.0727746533820408</v>
      </c>
      <c r="S618">
        <v>15.572548331342899</v>
      </c>
      <c r="T618">
        <v>8</v>
      </c>
      <c r="U618">
        <v>-4.3880215552034159</v>
      </c>
      <c r="V618">
        <v>14.157349847492171</v>
      </c>
      <c r="W618">
        <v>-1.769328292288755</v>
      </c>
      <c r="X618">
        <v>1.295914833362342</v>
      </c>
      <c r="Y618">
        <v>1.033875273559377</v>
      </c>
      <c r="Z618">
        <f>Table1[[#This Row],[xGoalsF]]/Table1[[#This Row],[Matches]]</f>
        <v>1.2590171092765219</v>
      </c>
      <c r="AA618">
        <f>Table1[[#This Row],[xGoalsA]]/Table1[[#This Row],[Matches]]</f>
        <v>1.3744913607292435</v>
      </c>
      <c r="AB618">
        <v>62</v>
      </c>
      <c r="AC618">
        <v>47.842650152507829</v>
      </c>
      <c r="AD618">
        <v>54</v>
      </c>
      <c r="AE618">
        <v>52.230671707711252</v>
      </c>
      <c r="AF618">
        <f>Table1[[#This Row],[SHGoalsF]]/Table1[[#This Row],[xSHGoalsF]]</f>
        <v>1.3753332063738568</v>
      </c>
      <c r="AG618">
        <v>37</v>
      </c>
      <c r="AH618">
        <v>26.902571557588271</v>
      </c>
      <c r="AI618">
        <f>Table1[[#This Row],[SHGoalsA]]/Table1[[#This Row],[xSHGoalsA]]</f>
        <v>0.6810959563617085</v>
      </c>
      <c r="AJ618">
        <v>-20</v>
      </c>
      <c r="AK618">
        <v>-29.364438025497002</v>
      </c>
      <c r="AL618">
        <f>Table1[[#This Row],[HTGoalsF]]/Table1[[#This Row],[xHTGoalsF]]</f>
        <v>1.1938828159921735</v>
      </c>
      <c r="AM618">
        <v>25</v>
      </c>
      <c r="AN618">
        <v>20.940078594919559</v>
      </c>
      <c r="AO618">
        <f>Table1[[#This Row],[HTGoalsA]]/Table1[[#This Row],[xHTGoalsA]]</f>
        <v>1.4869086213548932</v>
      </c>
      <c r="AP618">
        <v>34</v>
      </c>
      <c r="AQ618">
        <v>22.86623368221424</v>
      </c>
      <c r="AR618">
        <v>1.2347002606058131</v>
      </c>
      <c r="AS618">
        <v>522</v>
      </c>
      <c r="AT618">
        <v>422.77467386609101</v>
      </c>
      <c r="AU618">
        <v>1.25271296890115</v>
      </c>
      <c r="AV618">
        <v>558</v>
      </c>
      <c r="AW618">
        <v>445.43324277185712</v>
      </c>
      <c r="AX618">
        <v>1.115404100803383</v>
      </c>
      <c r="AY618">
        <v>199</v>
      </c>
      <c r="AZ618">
        <v>178.41067632499099</v>
      </c>
      <c r="BA618">
        <v>1.0597727983186089</v>
      </c>
      <c r="BB618">
        <v>201</v>
      </c>
      <c r="BC618">
        <v>189.66329416918251</v>
      </c>
      <c r="BD618">
        <v>0.85451287244436336</v>
      </c>
      <c r="BE618">
        <v>427</v>
      </c>
      <c r="BF618">
        <v>499.69990361707698</v>
      </c>
      <c r="BG618">
        <v>0.87341487562288356</v>
      </c>
      <c r="BH618">
        <v>432</v>
      </c>
      <c r="BI618">
        <v>494.61030726310378</v>
      </c>
      <c r="BJ618">
        <v>0.91195382038730621</v>
      </c>
      <c r="BK618">
        <v>61</v>
      </c>
      <c r="BL618">
        <v>66.889351890749623</v>
      </c>
      <c r="BM618">
        <v>0.71796907526454157</v>
      </c>
      <c r="BN618">
        <v>47</v>
      </c>
      <c r="BO618">
        <v>65.462429538044475</v>
      </c>
      <c r="BP618">
        <v>0.24565934368279621</v>
      </c>
      <c r="BQ618">
        <v>1</v>
      </c>
      <c r="BR618">
        <v>4.0706776506381734</v>
      </c>
      <c r="BS618">
        <v>0.51656839225925533</v>
      </c>
      <c r="BT618">
        <v>2</v>
      </c>
      <c r="BU618">
        <v>3.8717041730966768</v>
      </c>
    </row>
    <row r="619" spans="1:73" hidden="1" x14ac:dyDescent="0.45">
      <c r="A619" s="1">
        <v>420</v>
      </c>
      <c r="B619" s="22" t="s">
        <v>443</v>
      </c>
      <c r="C619" s="24" t="s">
        <v>439</v>
      </c>
      <c r="D619">
        <v>1.050713653695599</v>
      </c>
      <c r="E619">
        <v>67</v>
      </c>
      <c r="F619">
        <v>63.766183835477712</v>
      </c>
      <c r="G619">
        <v>64</v>
      </c>
      <c r="H619">
        <f>(Table1[[#This Row],[xWins]]*3+Table1[[#This Row],[xDraws]])/Table1[[#This Row],[Matches]]</f>
        <v>0.99634662242933936</v>
      </c>
      <c r="I619">
        <f>Table1[[#This Row],[Wins]]*3+Table1[[#This Row],[Draws]]</f>
        <v>67</v>
      </c>
      <c r="J619">
        <f>Table1[[#This Row],[xWins]]*3+Table1[[#This Row],[xDraws]]</f>
        <v>63.766183835477719</v>
      </c>
      <c r="K619">
        <v>0.83040968045255059</v>
      </c>
      <c r="L619">
        <v>1.66652645903156</v>
      </c>
      <c r="M619">
        <v>0.72914803576142828</v>
      </c>
      <c r="N619">
        <v>13</v>
      </c>
      <c r="O619">
        <v>28</v>
      </c>
      <c r="P619">
        <v>23</v>
      </c>
      <c r="Q619">
        <v>15.654923474537719</v>
      </c>
      <c r="R619">
        <v>16.801413411864559</v>
      </c>
      <c r="S619">
        <v>31.54366311359772</v>
      </c>
      <c r="T619">
        <v>-29</v>
      </c>
      <c r="U619">
        <v>-36.872870926785268</v>
      </c>
      <c r="V619">
        <v>-25.62984337502148</v>
      </c>
      <c r="W619">
        <v>33.502714301806748</v>
      </c>
      <c r="X619">
        <v>0.62102761006115759</v>
      </c>
      <c r="Y619">
        <v>0.67940819024996824</v>
      </c>
      <c r="Z619">
        <f>Table1[[#This Row],[xGoalsF]]/Table1[[#This Row],[Matches]]</f>
        <v>1.0567163027347106</v>
      </c>
      <c r="AA619">
        <f>Table1[[#This Row],[xGoalsA]]/Table1[[#This Row],[Matches]]</f>
        <v>1.6328549109657298</v>
      </c>
      <c r="AB619">
        <v>42</v>
      </c>
      <c r="AC619">
        <v>67.62984337502148</v>
      </c>
      <c r="AD619">
        <v>71</v>
      </c>
      <c r="AE619">
        <v>104.50271430180671</v>
      </c>
      <c r="AF619">
        <f>Table1[[#This Row],[SHGoalsF]]/Table1[[#This Row],[xSHGoalsF]]</f>
        <v>0.50250773034571905</v>
      </c>
      <c r="AG619">
        <v>19</v>
      </c>
      <c r="AH619">
        <v>37.810363607597111</v>
      </c>
      <c r="AI619">
        <f>Table1[[#This Row],[SHGoalsA]]/Table1[[#This Row],[xSHGoalsA]]</f>
        <v>0.59834757241475978</v>
      </c>
      <c r="AJ619">
        <v>-35</v>
      </c>
      <c r="AK619">
        <v>-58.494429681982332</v>
      </c>
      <c r="AL619">
        <f>Table1[[#This Row],[HTGoalsF]]/Table1[[#This Row],[xHTGoalsF]]</f>
        <v>0.77130788931890892</v>
      </c>
      <c r="AM619">
        <v>23</v>
      </c>
      <c r="AN619">
        <v>29.819479767424369</v>
      </c>
      <c r="AO619">
        <f>Table1[[#This Row],[HTGoalsA]]/Table1[[#This Row],[xHTGoalsA]]</f>
        <v>0.78246777286906344</v>
      </c>
      <c r="AP619">
        <v>36</v>
      </c>
      <c r="AQ619">
        <v>46.008284619824423</v>
      </c>
      <c r="AR619">
        <v>0.58982751791044152</v>
      </c>
      <c r="AS619">
        <v>381</v>
      </c>
      <c r="AT619">
        <v>645.95155097163581</v>
      </c>
      <c r="AU619">
        <v>0.6400053729894446</v>
      </c>
      <c r="AV619">
        <v>528</v>
      </c>
      <c r="AW619">
        <v>824.99307393894037</v>
      </c>
      <c r="AX619">
        <v>0.67818528356655483</v>
      </c>
      <c r="AY619">
        <v>182</v>
      </c>
      <c r="AZ619">
        <v>268.36323997310558</v>
      </c>
      <c r="BA619">
        <v>0.69602854833380923</v>
      </c>
      <c r="BB619">
        <v>250</v>
      </c>
      <c r="BC619">
        <v>359.18066952636292</v>
      </c>
      <c r="BD619">
        <v>1.4114657095009611</v>
      </c>
      <c r="BE619">
        <v>1193</v>
      </c>
      <c r="BF619">
        <v>845.22067519571419</v>
      </c>
      <c r="BG619">
        <v>1.343958298464522</v>
      </c>
      <c r="BH619">
        <v>1091</v>
      </c>
      <c r="BI619">
        <v>811.78114026787284</v>
      </c>
      <c r="BJ619">
        <v>1.307564495885511</v>
      </c>
      <c r="BK619">
        <v>154</v>
      </c>
      <c r="BL619">
        <v>117.77621714614379</v>
      </c>
      <c r="BM619">
        <v>1.620609347263763</v>
      </c>
      <c r="BN619">
        <v>169</v>
      </c>
      <c r="BO619">
        <v>104.2817630821022</v>
      </c>
      <c r="BP619">
        <v>1.243050538800252</v>
      </c>
      <c r="BQ619">
        <v>9</v>
      </c>
      <c r="BR619">
        <v>7.2402526840835311</v>
      </c>
      <c r="BS619">
        <v>0.85538115338850751</v>
      </c>
      <c r="BT619">
        <v>5</v>
      </c>
      <c r="BU619">
        <v>5.84534739886774</v>
      </c>
    </row>
    <row r="620" spans="1:73" hidden="1" x14ac:dyDescent="0.45">
      <c r="A620" s="1">
        <v>165</v>
      </c>
      <c r="B620" s="22" t="s">
        <v>235</v>
      </c>
      <c r="C620" s="24" t="s">
        <v>234</v>
      </c>
      <c r="D620">
        <v>0.80228561870761983</v>
      </c>
      <c r="E620">
        <v>51</v>
      </c>
      <c r="F620">
        <v>63.56838364142002</v>
      </c>
      <c r="G620">
        <v>64</v>
      </c>
      <c r="H620">
        <f>(Table1[[#This Row],[xWins]]*3+Table1[[#This Row],[xDraws]])/Table1[[#This Row],[Matches]]</f>
        <v>0.99325599439718748</v>
      </c>
      <c r="I620">
        <f>Table1[[#This Row],[Wins]]*3+Table1[[#This Row],[Draws]]</f>
        <v>51</v>
      </c>
      <c r="J620">
        <f>Table1[[#This Row],[xWins]]*3+Table1[[#This Row],[xDraws]]</f>
        <v>63.568383641419999</v>
      </c>
      <c r="K620">
        <v>0.77009684403319589</v>
      </c>
      <c r="L620">
        <v>0.89174159676601006</v>
      </c>
      <c r="M620">
        <v>1.171014744135797</v>
      </c>
      <c r="N620">
        <v>12</v>
      </c>
      <c r="O620">
        <v>15</v>
      </c>
      <c r="P620">
        <v>37</v>
      </c>
      <c r="Q620">
        <v>15.582455756022711</v>
      </c>
      <c r="R620">
        <v>16.82101637335187</v>
      </c>
      <c r="S620">
        <v>31.596527870625408</v>
      </c>
      <c r="T620">
        <v>-46</v>
      </c>
      <c r="U620">
        <v>-37.252167962319668</v>
      </c>
      <c r="V620">
        <v>-11.15534785527467</v>
      </c>
      <c r="W620">
        <v>2.4075158175943439</v>
      </c>
      <c r="X620">
        <v>0.83388742354048451</v>
      </c>
      <c r="Y620">
        <v>0.97694116368212025</v>
      </c>
      <c r="Z620">
        <f>Table1[[#This Row],[xGoalsF]]/Table1[[#This Row],[Matches]]</f>
        <v>1.0493023102386667</v>
      </c>
      <c r="AA620">
        <f>Table1[[#This Row],[xGoalsA]]/Table1[[#This Row],[Matches]]</f>
        <v>1.631367434649911</v>
      </c>
      <c r="AB620">
        <v>56</v>
      </c>
      <c r="AC620">
        <v>67.15534785527467</v>
      </c>
      <c r="AD620">
        <v>102</v>
      </c>
      <c r="AE620">
        <v>104.4075158175943</v>
      </c>
      <c r="AF620">
        <f>Table1[[#This Row],[SHGoalsF]]/Table1[[#This Row],[xSHGoalsF]]</f>
        <v>0.82531872923297944</v>
      </c>
      <c r="AG620">
        <v>31</v>
      </c>
      <c r="AH620">
        <v>37.561246221578237</v>
      </c>
      <c r="AI620">
        <f>Table1[[#This Row],[SHGoalsA]]/Table1[[#This Row],[xSHGoalsA]]</f>
        <v>1.0090040155657285</v>
      </c>
      <c r="AJ620">
        <v>-59</v>
      </c>
      <c r="AK620">
        <v>-58.473503662837132</v>
      </c>
      <c r="AL620">
        <f>Table1[[#This Row],[HTGoalsF]]/Table1[[#This Row],[xHTGoalsF]]</f>
        <v>0.84476292977025236</v>
      </c>
      <c r="AM620">
        <v>25</v>
      </c>
      <c r="AN620">
        <v>29.594101633696422</v>
      </c>
      <c r="AO620">
        <f>Table1[[#This Row],[HTGoalsA]]/Table1[[#This Row],[xHTGoalsA]]</f>
        <v>0.93612549792358279</v>
      </c>
      <c r="AP620">
        <v>43</v>
      </c>
      <c r="AQ620">
        <v>45.934012154757212</v>
      </c>
      <c r="AR620">
        <v>0.79320398652326218</v>
      </c>
      <c r="AS620">
        <v>511</v>
      </c>
      <c r="AT620">
        <v>644.22268254070855</v>
      </c>
      <c r="AU620">
        <v>0.90329735817129897</v>
      </c>
      <c r="AV620">
        <v>745</v>
      </c>
      <c r="AW620">
        <v>824.75609306356466</v>
      </c>
      <c r="AX620">
        <v>0.78277264162849991</v>
      </c>
      <c r="AY620">
        <v>210</v>
      </c>
      <c r="AZ620">
        <v>268.27713288894552</v>
      </c>
      <c r="BA620">
        <v>0.85391438344315806</v>
      </c>
      <c r="BB620">
        <v>307</v>
      </c>
      <c r="BC620">
        <v>359.52082076672963</v>
      </c>
      <c r="BD620">
        <v>1.427829936956067</v>
      </c>
      <c r="BE620">
        <v>1209</v>
      </c>
      <c r="BF620">
        <v>846.73949516524249</v>
      </c>
      <c r="BG620">
        <v>1.3553981552549681</v>
      </c>
      <c r="BH620">
        <v>1102</v>
      </c>
      <c r="BI620">
        <v>813.04522639895413</v>
      </c>
      <c r="BJ620">
        <v>1.5789680565505031</v>
      </c>
      <c r="BK620">
        <v>187</v>
      </c>
      <c r="BL620">
        <v>118.4317815830487</v>
      </c>
      <c r="BM620">
        <v>1.37282707876592</v>
      </c>
      <c r="BN620">
        <v>142</v>
      </c>
      <c r="BO620">
        <v>103.4361881378742</v>
      </c>
      <c r="BP620">
        <v>0.97164822927470618</v>
      </c>
      <c r="BQ620">
        <v>7</v>
      </c>
      <c r="BR620">
        <v>7.2042533389117587</v>
      </c>
      <c r="BS620">
        <v>1.17363036895402</v>
      </c>
      <c r="BT620">
        <v>7</v>
      </c>
      <c r="BU620">
        <v>5.9643991712984041</v>
      </c>
    </row>
    <row r="621" spans="1:73" hidden="1" x14ac:dyDescent="0.45">
      <c r="A621" s="1">
        <v>190</v>
      </c>
      <c r="B621" s="21" t="s">
        <v>261</v>
      </c>
      <c r="C621" s="28" t="s">
        <v>258</v>
      </c>
      <c r="D621">
        <v>0.99941763194812183</v>
      </c>
      <c r="E621">
        <v>88</v>
      </c>
      <c r="F621">
        <v>88.051278251380637</v>
      </c>
      <c r="G621">
        <v>76</v>
      </c>
      <c r="H621">
        <f>(Table1[[#This Row],[xWins]]*3+Table1[[#This Row],[xDraws]])/Table1[[#This Row],[Matches]]</f>
        <v>1.1585694506760613</v>
      </c>
      <c r="I621">
        <f>Table1[[#This Row],[Wins]]*3+Table1[[#This Row],[Draws]]</f>
        <v>88</v>
      </c>
      <c r="J621">
        <f>Table1[[#This Row],[xWins]]*3+Table1[[#This Row],[xDraws]]</f>
        <v>88.051278251380666</v>
      </c>
      <c r="K621">
        <v>1.0131266534483709</v>
      </c>
      <c r="L621">
        <v>0.952606232479982</v>
      </c>
      <c r="M621">
        <v>1.019407137006102</v>
      </c>
      <c r="N621">
        <v>23</v>
      </c>
      <c r="O621">
        <v>19</v>
      </c>
      <c r="P621">
        <v>34</v>
      </c>
      <c r="Q621">
        <v>22.701998730084821</v>
      </c>
      <c r="R621">
        <v>19.9452820611262</v>
      </c>
      <c r="S621">
        <v>33.352719208788983</v>
      </c>
      <c r="T621">
        <v>-28</v>
      </c>
      <c r="U621">
        <v>-23.79106815148586</v>
      </c>
      <c r="V621">
        <v>-4.1926759982944466</v>
      </c>
      <c r="W621">
        <v>-1.6255850219692999E-2</v>
      </c>
      <c r="X621">
        <v>0.95246004329911105</v>
      </c>
      <c r="Y621">
        <v>1.000145162588937</v>
      </c>
      <c r="Z621">
        <f>Table1[[#This Row],[xGoalsF]]/Table1[[#This Row],[Matches]]</f>
        <v>1.1604299473459796</v>
      </c>
      <c r="AA621">
        <f>Table1[[#This Row],[xGoalsA]]/Table1[[#This Row],[Matches]]</f>
        <v>1.4734703177602673</v>
      </c>
      <c r="AB621">
        <v>84</v>
      </c>
      <c r="AC621">
        <v>88.192675998294447</v>
      </c>
      <c r="AD621">
        <v>112</v>
      </c>
      <c r="AE621">
        <v>111.98374414978031</v>
      </c>
      <c r="AF621">
        <f>Table1[[#This Row],[SHGoalsF]]/Table1[[#This Row],[xSHGoalsF]]</f>
        <v>1.071989563401941</v>
      </c>
      <c r="AG621">
        <v>53</v>
      </c>
      <c r="AH621">
        <v>49.440779844726649</v>
      </c>
      <c r="AI621">
        <f>Table1[[#This Row],[SHGoalsA]]/Table1[[#This Row],[xSHGoalsA]]</f>
        <v>1.0839002814554224</v>
      </c>
      <c r="AJ621">
        <v>-68</v>
      </c>
      <c r="AK621">
        <v>-62.736398507704081</v>
      </c>
      <c r="AL621">
        <f>Table1[[#This Row],[HTGoalsF]]/Table1[[#This Row],[xHTGoalsF]]</f>
        <v>0.79996085551921825</v>
      </c>
      <c r="AM621">
        <v>31</v>
      </c>
      <c r="AN621">
        <v>38.751896153567799</v>
      </c>
      <c r="AO621">
        <f>Table1[[#This Row],[HTGoalsA]]/Table1[[#This Row],[xHTGoalsA]]</f>
        <v>0.89344916820059084</v>
      </c>
      <c r="AP621">
        <v>44</v>
      </c>
      <c r="AQ621">
        <v>49.247345642076233</v>
      </c>
      <c r="AR621">
        <v>1.175607397230428</v>
      </c>
      <c r="AS621">
        <v>953</v>
      </c>
      <c r="AT621">
        <v>810.64478008996821</v>
      </c>
      <c r="AU621">
        <v>1.234728260513561</v>
      </c>
      <c r="AV621">
        <v>1145</v>
      </c>
      <c r="AW621">
        <v>927.32954822282909</v>
      </c>
      <c r="AX621">
        <v>0.863617051164006</v>
      </c>
      <c r="AY621">
        <v>294</v>
      </c>
      <c r="AZ621">
        <v>340.4286652327429</v>
      </c>
      <c r="BA621">
        <v>0.95271671032407645</v>
      </c>
      <c r="BB621">
        <v>381</v>
      </c>
      <c r="BC621">
        <v>399.90901374071512</v>
      </c>
      <c r="BD621">
        <v>1.307247053920465</v>
      </c>
      <c r="BE621">
        <v>1307</v>
      </c>
      <c r="BF621">
        <v>999.81101206560425</v>
      </c>
      <c r="BG621">
        <v>1.25475465215073</v>
      </c>
      <c r="BH621">
        <v>1229</v>
      </c>
      <c r="BI621">
        <v>979.47435213204017</v>
      </c>
      <c r="BJ621">
        <v>1.330275436175747</v>
      </c>
      <c r="BK621">
        <v>181</v>
      </c>
      <c r="BL621">
        <v>136.06204781194461</v>
      </c>
      <c r="BM621">
        <v>1.4094454694513621</v>
      </c>
      <c r="BN621">
        <v>179</v>
      </c>
      <c r="BO621">
        <v>127.00030180640989</v>
      </c>
      <c r="BP621">
        <v>1.919295227309413</v>
      </c>
      <c r="BQ621">
        <v>16</v>
      </c>
      <c r="BR621">
        <v>8.3363933658240725</v>
      </c>
      <c r="BS621">
        <v>0.94561341425896872</v>
      </c>
      <c r="BT621">
        <v>7</v>
      </c>
      <c r="BU621">
        <v>7.4026022626651926</v>
      </c>
    </row>
    <row r="622" spans="1:73" hidden="1" x14ac:dyDescent="0.45">
      <c r="A622" s="1">
        <v>71</v>
      </c>
      <c r="B622" s="22" t="s">
        <v>137</v>
      </c>
      <c r="C622" s="24" t="s">
        <v>117</v>
      </c>
      <c r="D622">
        <v>1.0127218053050859</v>
      </c>
      <c r="E622">
        <v>126</v>
      </c>
      <c r="F622">
        <v>124.41718874814011</v>
      </c>
      <c r="G622">
        <v>126</v>
      </c>
      <c r="H622">
        <f>(Table1[[#This Row],[xWins]]*3+Table1[[#This Row],[xDraws]])/Table1[[#This Row],[Matches]]</f>
        <v>0.98743800593761955</v>
      </c>
      <c r="I622">
        <f>Table1[[#This Row],[Wins]]*3+Table1[[#This Row],[Draws]]</f>
        <v>126</v>
      </c>
      <c r="J622">
        <f>Table1[[#This Row],[xWins]]*3+Table1[[#This Row],[xDraws]]</f>
        <v>124.41718874814006</v>
      </c>
      <c r="K622">
        <v>1.0048846792426289</v>
      </c>
      <c r="L622">
        <v>1.038643114495188</v>
      </c>
      <c r="M622">
        <v>0.98051665298851154</v>
      </c>
      <c r="N622">
        <v>32</v>
      </c>
      <c r="O622">
        <v>30</v>
      </c>
      <c r="P622">
        <v>64</v>
      </c>
      <c r="Q622">
        <v>31.84445007572219</v>
      </c>
      <c r="R622">
        <v>28.883838520973491</v>
      </c>
      <c r="S622">
        <v>65.271711403304309</v>
      </c>
      <c r="T622">
        <v>-94</v>
      </c>
      <c r="U622">
        <v>-77.594222292457204</v>
      </c>
      <c r="V622">
        <v>15.45484569032172</v>
      </c>
      <c r="W622">
        <v>-31.860623397864519</v>
      </c>
      <c r="X622">
        <v>1.116600608832617</v>
      </c>
      <c r="Y622">
        <v>1.151616626607717</v>
      </c>
      <c r="Z622">
        <f>Table1[[#This Row],[xGoalsF]]/Table1[[#This Row],[Matches]]</f>
        <v>1.0519456691244311</v>
      </c>
      <c r="AA622">
        <f>Table1[[#This Row],[xGoalsA]]/Table1[[#This Row],[Matches]]</f>
        <v>1.6677728301756787</v>
      </c>
      <c r="AB622">
        <v>148</v>
      </c>
      <c r="AC622">
        <v>132.54515430967831</v>
      </c>
      <c r="AD622">
        <v>242</v>
      </c>
      <c r="AE622">
        <v>210.13937660213551</v>
      </c>
      <c r="AF622">
        <f>Table1[[#This Row],[SHGoalsF]]/Table1[[#This Row],[xSHGoalsF]]</f>
        <v>1.2256189681199505</v>
      </c>
      <c r="AG622">
        <v>91</v>
      </c>
      <c r="AH622">
        <v>74.248198148883318</v>
      </c>
      <c r="AI622">
        <f>Table1[[#This Row],[SHGoalsA]]/Table1[[#This Row],[xSHGoalsA]]</f>
        <v>1.2595256980835372</v>
      </c>
      <c r="AJ622">
        <v>-148</v>
      </c>
      <c r="AK622">
        <v>-117.50454970882539</v>
      </c>
      <c r="AL622">
        <f>Table1[[#This Row],[HTGoalsF]]/Table1[[#This Row],[xHTGoalsF]]</f>
        <v>0.97775259213846943</v>
      </c>
      <c r="AM622">
        <v>57</v>
      </c>
      <c r="AN622">
        <v>58.29695616079497</v>
      </c>
      <c r="AO622">
        <f>Table1[[#This Row],[HTGoalsA]]/Table1[[#This Row],[xHTGoalsA]]</f>
        <v>1.014737147490568</v>
      </c>
      <c r="AP622">
        <v>94</v>
      </c>
      <c r="AQ622">
        <v>92.634826893310048</v>
      </c>
      <c r="AR622">
        <v>1.078154655766834</v>
      </c>
      <c r="AS622">
        <v>1371</v>
      </c>
      <c r="AT622">
        <v>1271.617195795422</v>
      </c>
      <c r="AU622">
        <v>1.240388304412233</v>
      </c>
      <c r="AV622">
        <v>2043</v>
      </c>
      <c r="AW622">
        <v>1647.0648689065879</v>
      </c>
      <c r="AX622">
        <v>0.89401014776781573</v>
      </c>
      <c r="AY622">
        <v>469</v>
      </c>
      <c r="AZ622">
        <v>524.60254637042942</v>
      </c>
      <c r="BA622">
        <v>1.04633162115501</v>
      </c>
      <c r="BB622">
        <v>747</v>
      </c>
      <c r="BC622">
        <v>713.9227993276279</v>
      </c>
      <c r="BD622">
        <v>0.88159499278530473</v>
      </c>
      <c r="BE622">
        <v>1464</v>
      </c>
      <c r="BF622">
        <v>1660.6264917347689</v>
      </c>
      <c r="BG622">
        <v>0.90445587833942676</v>
      </c>
      <c r="BH622">
        <v>1442</v>
      </c>
      <c r="BI622">
        <v>1594.3287390065941</v>
      </c>
      <c r="BJ622">
        <v>0.79225147572322252</v>
      </c>
      <c r="BK622">
        <v>184</v>
      </c>
      <c r="BL622">
        <v>232.2494884998882</v>
      </c>
      <c r="BM622">
        <v>0.8682238416907434</v>
      </c>
      <c r="BN622">
        <v>177</v>
      </c>
      <c r="BO622">
        <v>203.86447768506039</v>
      </c>
      <c r="BP622">
        <v>0.77508120894759502</v>
      </c>
      <c r="BQ622">
        <v>11</v>
      </c>
      <c r="BR622">
        <v>14.19206126147194</v>
      </c>
      <c r="BS622">
        <v>1.2182828175036651</v>
      </c>
      <c r="BT622">
        <v>14</v>
      </c>
      <c r="BU622">
        <v>11.49158454740981</v>
      </c>
    </row>
    <row r="623" spans="1:73" hidden="1" x14ac:dyDescent="0.45">
      <c r="A623" s="1">
        <v>17</v>
      </c>
      <c r="B623" s="21" t="s">
        <v>81</v>
      </c>
      <c r="C623" s="27" t="s">
        <v>64</v>
      </c>
      <c r="D623">
        <v>0.99141066053919258</v>
      </c>
      <c r="E623">
        <v>77</v>
      </c>
      <c r="F623">
        <v>77.667109165562607</v>
      </c>
      <c r="G623">
        <v>76</v>
      </c>
      <c r="H623">
        <f>(Table1[[#This Row],[xWins]]*3+Table1[[#This Row],[xDraws]])/Table1[[#This Row],[Matches]]</f>
        <v>1.0219356469152974</v>
      </c>
      <c r="I623">
        <f>Table1[[#This Row],[Wins]]*3+Table1[[#This Row],[Draws]]</f>
        <v>77</v>
      </c>
      <c r="J623">
        <f>Table1[[#This Row],[xWins]]*3+Table1[[#This Row],[xDraws]]</f>
        <v>77.667109165562607</v>
      </c>
      <c r="K623">
        <v>1.073050440057552</v>
      </c>
      <c r="L623">
        <v>0.73855310798286655</v>
      </c>
      <c r="M623">
        <v>1.094102363136678</v>
      </c>
      <c r="N623">
        <v>21</v>
      </c>
      <c r="O623">
        <v>14</v>
      </c>
      <c r="P623">
        <v>41</v>
      </c>
      <c r="Q623">
        <v>19.570375460517671</v>
      </c>
      <c r="R623">
        <v>18.955982784009599</v>
      </c>
      <c r="S623">
        <v>37.473641755472727</v>
      </c>
      <c r="T623">
        <v>-43</v>
      </c>
      <c r="U623">
        <v>-41.243907935875427</v>
      </c>
      <c r="V623">
        <v>-22.856700891068559</v>
      </c>
      <c r="W623">
        <v>21.100608826943979</v>
      </c>
      <c r="X623">
        <v>0.72077177992446473</v>
      </c>
      <c r="Y623">
        <v>0.8285905404691587</v>
      </c>
      <c r="Z623">
        <f>Table1[[#This Row],[xGoalsF]]/Table1[[#This Row],[Matches]]</f>
        <v>1.0770618538298493</v>
      </c>
      <c r="AA623">
        <f>Table1[[#This Row],[xGoalsA]]/Table1[[#This Row],[Matches]]</f>
        <v>1.6197448529861052</v>
      </c>
      <c r="AB623">
        <v>59</v>
      </c>
      <c r="AC623">
        <v>81.856700891068556</v>
      </c>
      <c r="AD623">
        <v>102</v>
      </c>
      <c r="AE623">
        <v>123.100608826944</v>
      </c>
      <c r="AF623">
        <f>Table1[[#This Row],[SHGoalsF]]/Table1[[#This Row],[xSHGoalsF]]</f>
        <v>0.72100445622575005</v>
      </c>
      <c r="AG623">
        <v>33</v>
      </c>
      <c r="AH623">
        <v>45.769481332675063</v>
      </c>
      <c r="AI623">
        <f>Table1[[#This Row],[SHGoalsA]]/Table1[[#This Row],[xSHGoalsA]]</f>
        <v>0.86942656822493702</v>
      </c>
      <c r="AJ623">
        <v>-60</v>
      </c>
      <c r="AK623">
        <v>-69.011003565831757</v>
      </c>
      <c r="AL623">
        <f>Table1[[#This Row],[HTGoalsF]]/Table1[[#This Row],[xHTGoalsF]]</f>
        <v>0.7204766761797442</v>
      </c>
      <c r="AM623">
        <v>26</v>
      </c>
      <c r="AN623">
        <v>36.087219558393492</v>
      </c>
      <c r="AO623">
        <f>Table1[[#This Row],[HTGoalsA]]/Table1[[#This Row],[xHTGoalsA]]</f>
        <v>0.7764893050568431</v>
      </c>
      <c r="AP623">
        <v>42</v>
      </c>
      <c r="AQ623">
        <v>54.089605261112233</v>
      </c>
      <c r="AR623">
        <v>0.8742666816454856</v>
      </c>
      <c r="AS623">
        <v>679</v>
      </c>
      <c r="AT623">
        <v>776.65089412081011</v>
      </c>
      <c r="AU623">
        <v>0.99458380567936955</v>
      </c>
      <c r="AV623">
        <v>972</v>
      </c>
      <c r="AW623">
        <v>977.29320993323108</v>
      </c>
      <c r="AX623">
        <v>0.66710926543129034</v>
      </c>
      <c r="AY623">
        <v>214</v>
      </c>
      <c r="AZ623">
        <v>320.7870300851655</v>
      </c>
      <c r="BA623">
        <v>0.83236936923189475</v>
      </c>
      <c r="BB623">
        <v>352</v>
      </c>
      <c r="BC623">
        <v>422.88917998607212</v>
      </c>
      <c r="BD623">
        <v>0.86745502018691389</v>
      </c>
      <c r="BE623">
        <v>869</v>
      </c>
      <c r="BF623">
        <v>1001.78104890413</v>
      </c>
      <c r="BG623">
        <v>0.65372657571944903</v>
      </c>
      <c r="BH623">
        <v>630</v>
      </c>
      <c r="BI623">
        <v>963.70565829706845</v>
      </c>
      <c r="BJ623">
        <v>0.95723322120299525</v>
      </c>
      <c r="BK623">
        <v>134</v>
      </c>
      <c r="BL623">
        <v>139.9867838180507</v>
      </c>
      <c r="BM623">
        <v>0.65675894963257142</v>
      </c>
      <c r="BN623">
        <v>82</v>
      </c>
      <c r="BO623">
        <v>124.85555019216029</v>
      </c>
      <c r="BP623">
        <v>0.59326851717093976</v>
      </c>
      <c r="BQ623">
        <v>5</v>
      </c>
      <c r="BR623">
        <v>8.4278869606009099</v>
      </c>
      <c r="BS623">
        <v>0.14515322487776</v>
      </c>
      <c r="BT623">
        <v>1</v>
      </c>
      <c r="BU623">
        <v>6.8892716702790766</v>
      </c>
    </row>
    <row r="624" spans="1:73" hidden="1" x14ac:dyDescent="0.45">
      <c r="A624" s="1">
        <v>605</v>
      </c>
      <c r="B624" s="22" t="s">
        <v>418</v>
      </c>
      <c r="C624" s="24" t="s">
        <v>530</v>
      </c>
      <c r="D624">
        <v>0.97766825023271209</v>
      </c>
      <c r="E624">
        <v>44</v>
      </c>
      <c r="F624">
        <v>45.005041321048097</v>
      </c>
      <c r="G624">
        <v>46</v>
      </c>
      <c r="H624">
        <f>(Table1[[#This Row],[xWins]]*3+Table1[[#This Row],[xDraws]])/Table1[[#This Row],[Matches]]</f>
        <v>0.97837046350104573</v>
      </c>
      <c r="I624">
        <f>Table1[[#This Row],[Wins]]*3+Table1[[#This Row],[Draws]]</f>
        <v>44</v>
      </c>
      <c r="J624">
        <f>Table1[[#This Row],[xWins]]*3+Table1[[#This Row],[xDraws]]</f>
        <v>45.005041321048104</v>
      </c>
      <c r="K624">
        <v>1.0005108276418779</v>
      </c>
      <c r="L624">
        <v>0.91499755660734772</v>
      </c>
      <c r="M624">
        <v>1.0442171030965821</v>
      </c>
      <c r="N624">
        <v>11</v>
      </c>
      <c r="O624">
        <v>11</v>
      </c>
      <c r="P624">
        <v>24</v>
      </c>
      <c r="Q624">
        <v>10.994383764867489</v>
      </c>
      <c r="R624">
        <v>12.021890026445639</v>
      </c>
      <c r="S624">
        <v>22.983726208686871</v>
      </c>
      <c r="T624">
        <v>-31</v>
      </c>
      <c r="U624">
        <v>-25.487823357728541</v>
      </c>
      <c r="V624">
        <v>-8.7865785514687929</v>
      </c>
      <c r="W624">
        <v>3.2744019091973371</v>
      </c>
      <c r="X624">
        <v>0.81612873702591704</v>
      </c>
      <c r="Y624">
        <v>0.95531315406361117</v>
      </c>
      <c r="Z624">
        <f>Table1[[#This Row],[xGoalsF]]/Table1[[#This Row],[Matches]]</f>
        <v>1.038838664162365</v>
      </c>
      <c r="AA624">
        <f>Table1[[#This Row],[xGoalsA]]/Table1[[#This Row],[Matches]]</f>
        <v>1.5929217806347247</v>
      </c>
      <c r="AB624">
        <v>39</v>
      </c>
      <c r="AC624">
        <v>47.786578551468793</v>
      </c>
      <c r="AD624">
        <v>70</v>
      </c>
      <c r="AE624">
        <v>73.274401909197337</v>
      </c>
      <c r="AF624">
        <f>Table1[[#This Row],[SHGoalsF]]/Table1[[#This Row],[xSHGoalsF]]</f>
        <v>0.67023187917912475</v>
      </c>
      <c r="AG624">
        <v>18</v>
      </c>
      <c r="AH624">
        <v>26.856376963217169</v>
      </c>
      <c r="AI624">
        <f>Table1[[#This Row],[SHGoalsA]]/Table1[[#This Row],[xSHGoalsA]]</f>
        <v>1.0445321356032915</v>
      </c>
      <c r="AJ624">
        <v>-43</v>
      </c>
      <c r="AK624">
        <v>-41.166756420724617</v>
      </c>
      <c r="AL624">
        <f>Table1[[#This Row],[HTGoalsF]]/Table1[[#This Row],[xHTGoalsF]]</f>
        <v>1.003334817940194</v>
      </c>
      <c r="AM624">
        <v>21</v>
      </c>
      <c r="AN624">
        <v>20.93020158825162</v>
      </c>
      <c r="AO624">
        <f>Table1[[#This Row],[HTGoalsA]]/Table1[[#This Row],[xHTGoalsA]]</f>
        <v>0.84092120705934481</v>
      </c>
      <c r="AP624">
        <v>27</v>
      </c>
      <c r="AQ624">
        <v>32.107645488472713</v>
      </c>
      <c r="AR624">
        <v>1.0611127922442869</v>
      </c>
      <c r="AS624">
        <v>492</v>
      </c>
      <c r="AT624">
        <v>463.66418687631182</v>
      </c>
      <c r="AU624">
        <v>1.1434265279559399</v>
      </c>
      <c r="AV624">
        <v>673</v>
      </c>
      <c r="AW624">
        <v>588.58176152611782</v>
      </c>
      <c r="AX624">
        <v>0.78629385293262843</v>
      </c>
      <c r="AY624">
        <v>150</v>
      </c>
      <c r="AZ624">
        <v>190.7683742414458</v>
      </c>
      <c r="BA624">
        <v>0.93649059558153169</v>
      </c>
      <c r="BB624">
        <v>238</v>
      </c>
      <c r="BC624">
        <v>254.14029903013531</v>
      </c>
      <c r="BD624">
        <v>0.74549898681239957</v>
      </c>
      <c r="BE624">
        <v>456</v>
      </c>
      <c r="BF624">
        <v>611.67085142497945</v>
      </c>
      <c r="BG624">
        <v>0.95281811653675941</v>
      </c>
      <c r="BH624">
        <v>563</v>
      </c>
      <c r="BI624">
        <v>590.87877342882121</v>
      </c>
      <c r="BJ624">
        <v>0.79967988770882958</v>
      </c>
      <c r="BK624">
        <v>69</v>
      </c>
      <c r="BL624">
        <v>86.284525921606644</v>
      </c>
      <c r="BM624">
        <v>0.77596068199532531</v>
      </c>
      <c r="BN624">
        <v>58</v>
      </c>
      <c r="BO624">
        <v>74.746055239367678</v>
      </c>
      <c r="BP624">
        <v>0.56483721274714505</v>
      </c>
      <c r="BQ624">
        <v>3</v>
      </c>
      <c r="BR624">
        <v>5.311264789742137</v>
      </c>
      <c r="BS624">
        <v>0.47728866357732019</v>
      </c>
      <c r="BT624">
        <v>2</v>
      </c>
      <c r="BU624">
        <v>4.1903362736710008</v>
      </c>
    </row>
    <row r="625" spans="1:73" hidden="1" x14ac:dyDescent="0.45">
      <c r="A625" s="1">
        <v>53</v>
      </c>
      <c r="B625" s="22" t="s">
        <v>119</v>
      </c>
      <c r="C625" s="24" t="s">
        <v>117</v>
      </c>
      <c r="D625">
        <v>1.072461090609061</v>
      </c>
      <c r="E625">
        <v>129</v>
      </c>
      <c r="F625">
        <v>120.2840840843369</v>
      </c>
      <c r="G625">
        <v>123</v>
      </c>
      <c r="H625">
        <f>(Table1[[#This Row],[xWins]]*3+Table1[[#This Row],[xDraws]])/Table1[[#This Row],[Matches]]</f>
        <v>0.9779193827994872</v>
      </c>
      <c r="I625">
        <f>Table1[[#This Row],[Wins]]*3+Table1[[#This Row],[Draws]]</f>
        <v>129</v>
      </c>
      <c r="J625">
        <f>Table1[[#This Row],[xWins]]*3+Table1[[#This Row],[xDraws]]</f>
        <v>120.28408408433693</v>
      </c>
      <c r="K625">
        <v>1.0361646909376609</v>
      </c>
      <c r="L625">
        <v>1.194149980293481</v>
      </c>
      <c r="M625">
        <v>0.89947360715174896</v>
      </c>
      <c r="N625">
        <v>32</v>
      </c>
      <c r="O625">
        <v>33</v>
      </c>
      <c r="P625">
        <v>58</v>
      </c>
      <c r="Q625">
        <v>30.88312145730626</v>
      </c>
      <c r="R625">
        <v>27.63471971241815</v>
      </c>
      <c r="S625">
        <v>64.482158830275608</v>
      </c>
      <c r="T625">
        <v>-82</v>
      </c>
      <c r="U625">
        <v>-80.996118917524626</v>
      </c>
      <c r="V625">
        <v>20.561016657912798</v>
      </c>
      <c r="W625">
        <v>-21.564897740388179</v>
      </c>
      <c r="X625">
        <v>1.160083925634557</v>
      </c>
      <c r="Y625">
        <v>1.1029669692793751</v>
      </c>
      <c r="Z625">
        <f>Table1[[#This Row],[xGoalsF]]/Table1[[#This Row],[Matches]]</f>
        <v>1.0442193767649366</v>
      </c>
      <c r="AA625">
        <f>Table1[[#This Row],[xGoalsA]]/Table1[[#This Row],[Matches]]</f>
        <v>1.70272440861473</v>
      </c>
      <c r="AB625">
        <v>149</v>
      </c>
      <c r="AC625">
        <v>128.4389833420872</v>
      </c>
      <c r="AD625">
        <v>231</v>
      </c>
      <c r="AE625">
        <v>209.4351022596118</v>
      </c>
      <c r="AF625">
        <f>Table1[[#This Row],[SHGoalsF]]/Table1[[#This Row],[xSHGoalsF]]</f>
        <v>1.1248400918397461</v>
      </c>
      <c r="AG625">
        <v>81</v>
      </c>
      <c r="AH625">
        <v>72.010235577147199</v>
      </c>
      <c r="AI625">
        <f>Table1[[#This Row],[SHGoalsA]]/Table1[[#This Row],[xSHGoalsA]]</f>
        <v>1.0280097186678652</v>
      </c>
      <c r="AJ625">
        <v>-121</v>
      </c>
      <c r="AK625">
        <v>-117.7031673949508</v>
      </c>
      <c r="AL625">
        <f>Table1[[#This Row],[HTGoalsF]]/Table1[[#This Row],[xHTGoalsF]]</f>
        <v>1.2050595253905207</v>
      </c>
      <c r="AM625">
        <v>68</v>
      </c>
      <c r="AN625">
        <v>56.428747764939999</v>
      </c>
      <c r="AO625">
        <f>Table1[[#This Row],[HTGoalsA]]/Table1[[#This Row],[xHTGoalsA]]</f>
        <v>1.1991461878820202</v>
      </c>
      <c r="AP625">
        <v>110</v>
      </c>
      <c r="AQ625">
        <v>91.731934864660985</v>
      </c>
      <c r="AR625">
        <v>1.0595793676839811</v>
      </c>
      <c r="AS625">
        <v>1309</v>
      </c>
      <c r="AT625">
        <v>1235.3958938075591</v>
      </c>
      <c r="AU625">
        <v>1.215875657397006</v>
      </c>
      <c r="AV625">
        <v>1974</v>
      </c>
      <c r="AW625">
        <v>1623.5212770243429</v>
      </c>
      <c r="AX625">
        <v>0.90521331830001706</v>
      </c>
      <c r="AY625">
        <v>459</v>
      </c>
      <c r="AZ625">
        <v>507.0628002491149</v>
      </c>
      <c r="BA625">
        <v>1.00518524290513</v>
      </c>
      <c r="BB625">
        <v>707</v>
      </c>
      <c r="BC625">
        <v>703.35294413661359</v>
      </c>
      <c r="BD625">
        <v>0.82582105889861623</v>
      </c>
      <c r="BE625">
        <v>1335</v>
      </c>
      <c r="BF625">
        <v>1616.572967732825</v>
      </c>
      <c r="BG625">
        <v>0.9120668990541726</v>
      </c>
      <c r="BH625">
        <v>1413</v>
      </c>
      <c r="BI625">
        <v>1549.228462808268</v>
      </c>
      <c r="BJ625">
        <v>0.95551841570697849</v>
      </c>
      <c r="BK625">
        <v>217</v>
      </c>
      <c r="BL625">
        <v>227.10185008778069</v>
      </c>
      <c r="BM625">
        <v>0.93594032661472215</v>
      </c>
      <c r="BN625">
        <v>185</v>
      </c>
      <c r="BO625">
        <v>197.66217432808071</v>
      </c>
      <c r="BP625">
        <v>0.86687515854967445</v>
      </c>
      <c r="BQ625">
        <v>12</v>
      </c>
      <c r="BR625">
        <v>13.842823711867119</v>
      </c>
      <c r="BS625">
        <v>1.0868573809043121</v>
      </c>
      <c r="BT625">
        <v>12</v>
      </c>
      <c r="BU625">
        <v>11.041007045483269</v>
      </c>
    </row>
    <row r="626" spans="1:73" hidden="1" x14ac:dyDescent="0.45">
      <c r="A626" s="1">
        <v>23</v>
      </c>
      <c r="B626" s="22" t="s">
        <v>87</v>
      </c>
      <c r="C626" s="27" t="s">
        <v>64</v>
      </c>
      <c r="D626">
        <v>0.84560052425851828</v>
      </c>
      <c r="E626">
        <v>53</v>
      </c>
      <c r="F626">
        <v>62.677349977371527</v>
      </c>
      <c r="G626">
        <v>73</v>
      </c>
      <c r="H626">
        <f>(Table1[[#This Row],[xWins]]*3+Table1[[#This Row],[xDraws]])/Table1[[#This Row],[Matches]]</f>
        <v>0.85859383530645916</v>
      </c>
      <c r="I626">
        <f>Table1[[#This Row],[Wins]]*3+Table1[[#This Row],[Draws]]</f>
        <v>53</v>
      </c>
      <c r="J626">
        <f>Table1[[#This Row],[xWins]]*3+Table1[[#This Row],[xDraws]]</f>
        <v>62.67734997737152</v>
      </c>
      <c r="K626">
        <v>0.80304399149746275</v>
      </c>
      <c r="L626">
        <v>0.95249165159031901</v>
      </c>
      <c r="M626">
        <v>1.0942841970823021</v>
      </c>
      <c r="N626">
        <v>12</v>
      </c>
      <c r="O626">
        <v>17</v>
      </c>
      <c r="P626">
        <v>44</v>
      </c>
      <c r="Q626">
        <v>14.94314150539026</v>
      </c>
      <c r="R626">
        <v>17.847925461200742</v>
      </c>
      <c r="S626">
        <v>40.208933033408996</v>
      </c>
      <c r="T626">
        <v>-77</v>
      </c>
      <c r="U626">
        <v>-61.287349363517919</v>
      </c>
      <c r="V626">
        <v>-22.070037087440269</v>
      </c>
      <c r="W626">
        <v>6.3573864509581881</v>
      </c>
      <c r="X626">
        <v>0.68946073490454729</v>
      </c>
      <c r="Y626">
        <v>0.95196802670840164</v>
      </c>
      <c r="Z626">
        <f>Table1[[#This Row],[xGoalsF]]/Table1[[#This Row],[Matches]]</f>
        <v>0.97356215188274342</v>
      </c>
      <c r="AA626">
        <f>Table1[[#This Row],[xGoalsA]]/Table1[[#This Row],[Matches]]</f>
        <v>1.8131148828898382</v>
      </c>
      <c r="AB626">
        <v>49</v>
      </c>
      <c r="AC626">
        <v>71.070037087440269</v>
      </c>
      <c r="AD626">
        <v>126</v>
      </c>
      <c r="AE626">
        <v>132.35738645095819</v>
      </c>
      <c r="AF626">
        <f>Table1[[#This Row],[SHGoalsF]]/Table1[[#This Row],[xSHGoalsF]]</f>
        <v>0.60283262236422175</v>
      </c>
      <c r="AG626">
        <v>24</v>
      </c>
      <c r="AH626">
        <v>39.81204584761106</v>
      </c>
      <c r="AI626">
        <f>Table1[[#This Row],[SHGoalsA]]/Table1[[#This Row],[xSHGoalsA]]</f>
        <v>0.96946521937888774</v>
      </c>
      <c r="AJ626">
        <v>-72</v>
      </c>
      <c r="AK626">
        <v>-74.267749436259933</v>
      </c>
      <c r="AL626">
        <f>Table1[[#This Row],[HTGoalsF]]/Table1[[#This Row],[xHTGoalsF]]</f>
        <v>0.79979547656103944</v>
      </c>
      <c r="AM626">
        <v>25</v>
      </c>
      <c r="AN626">
        <v>31.257991239829209</v>
      </c>
      <c r="AO626">
        <f>Table1[[#This Row],[HTGoalsA]]/Table1[[#This Row],[xHTGoalsA]]</f>
        <v>0.92959782114556067</v>
      </c>
      <c r="AP626">
        <v>54</v>
      </c>
      <c r="AQ626">
        <v>58.089637014698248</v>
      </c>
      <c r="AR626">
        <v>1.0560798441471879</v>
      </c>
      <c r="AS626">
        <v>746</v>
      </c>
      <c r="AT626">
        <v>706.38598410370628</v>
      </c>
      <c r="AU626">
        <v>0.92595157191450161</v>
      </c>
      <c r="AV626">
        <v>921</v>
      </c>
      <c r="AW626">
        <v>994.65245044698861</v>
      </c>
      <c r="AX626">
        <v>0.78334316488663158</v>
      </c>
      <c r="AY626">
        <v>226</v>
      </c>
      <c r="AZ626">
        <v>288.50701726963757</v>
      </c>
      <c r="BA626">
        <v>0.78328050084075862</v>
      </c>
      <c r="BB626">
        <v>340</v>
      </c>
      <c r="BC626">
        <v>434.07182948515941</v>
      </c>
      <c r="BD626">
        <v>0.81335228038115759</v>
      </c>
      <c r="BE626">
        <v>788</v>
      </c>
      <c r="BF626">
        <v>968.82988959067416</v>
      </c>
      <c r="BG626">
        <v>0.80525750613568081</v>
      </c>
      <c r="BH626">
        <v>734</v>
      </c>
      <c r="BI626">
        <v>911.50966542660899</v>
      </c>
      <c r="BJ626">
        <v>0.81421858266819291</v>
      </c>
      <c r="BK626">
        <v>112</v>
      </c>
      <c r="BL626">
        <v>137.5552000213213</v>
      </c>
      <c r="BM626">
        <v>1.012319681370657</v>
      </c>
      <c r="BN626">
        <v>116</v>
      </c>
      <c r="BO626">
        <v>114.5883085498631</v>
      </c>
      <c r="BP626">
        <v>0.71316960389556905</v>
      </c>
      <c r="BQ626">
        <v>6</v>
      </c>
      <c r="BR626">
        <v>8.4131459995294371</v>
      </c>
      <c r="BS626">
        <v>0.95232846734084875</v>
      </c>
      <c r="BT626">
        <v>6</v>
      </c>
      <c r="BU626">
        <v>6.3003472076746547</v>
      </c>
    </row>
    <row r="627" spans="1:73" hidden="1" x14ac:dyDescent="0.45">
      <c r="A627" s="1">
        <v>578</v>
      </c>
      <c r="B627" s="22" t="s">
        <v>395</v>
      </c>
      <c r="C627" s="24" t="s">
        <v>530</v>
      </c>
      <c r="D627">
        <v>0.82573065867064743</v>
      </c>
      <c r="E627">
        <v>37</v>
      </c>
      <c r="F627">
        <v>44.808800074792792</v>
      </c>
      <c r="G627">
        <v>46</v>
      </c>
      <c r="H627">
        <f>(Table1[[#This Row],[xWins]]*3+Table1[[#This Row],[xDraws]])/Table1[[#This Row],[Matches]]</f>
        <v>0.9741043494520174</v>
      </c>
      <c r="I627">
        <f>Table1[[#This Row],[Wins]]*3+Table1[[#This Row],[Draws]]</f>
        <v>37</v>
      </c>
      <c r="J627">
        <f>Table1[[#This Row],[xWins]]*3+Table1[[#This Row],[xDraws]]</f>
        <v>44.808800074792799</v>
      </c>
      <c r="K627">
        <v>0.72956516351829026</v>
      </c>
      <c r="L627">
        <v>1.091291346259831</v>
      </c>
      <c r="M627">
        <v>1.081217998202499</v>
      </c>
      <c r="N627">
        <v>8</v>
      </c>
      <c r="O627">
        <v>13</v>
      </c>
      <c r="P627">
        <v>25</v>
      </c>
      <c r="Q627">
        <v>10.96543585143295</v>
      </c>
      <c r="R627">
        <v>11.91249252049395</v>
      </c>
      <c r="S627">
        <v>23.122071628073101</v>
      </c>
      <c r="T627">
        <v>-31</v>
      </c>
      <c r="U627">
        <v>-26.07357406951634</v>
      </c>
      <c r="V627">
        <v>-3.7355565627662202</v>
      </c>
      <c r="W627">
        <v>-1.19086936771744</v>
      </c>
      <c r="X627">
        <v>0.92174477827959467</v>
      </c>
      <c r="Y627">
        <v>1.0161344451223839</v>
      </c>
      <c r="Z627">
        <f>Table1[[#This Row],[xGoalsF]]/Table1[[#This Row],[Matches]]</f>
        <v>1.0377294904949179</v>
      </c>
      <c r="AA627">
        <f>Table1[[#This Row],[xGoalsA]]/Table1[[#This Row],[Matches]]</f>
        <v>1.6045463180930992</v>
      </c>
      <c r="AB627">
        <v>44</v>
      </c>
      <c r="AC627">
        <v>47.73555656276622</v>
      </c>
      <c r="AD627">
        <v>75</v>
      </c>
      <c r="AE627">
        <v>73.80913063228256</v>
      </c>
      <c r="AF627">
        <f>Table1[[#This Row],[SHGoalsF]]/Table1[[#This Row],[xSHGoalsF]]</f>
        <v>0.7088526851896273</v>
      </c>
      <c r="AG627">
        <v>19</v>
      </c>
      <c r="AH627">
        <v>26.803876739096012</v>
      </c>
      <c r="AI627">
        <f>Table1[[#This Row],[SHGoalsA]]/Table1[[#This Row],[xSHGoalsA]]</f>
        <v>1.2769673941497042</v>
      </c>
      <c r="AJ627">
        <v>-53</v>
      </c>
      <c r="AK627">
        <v>-41.50458362743958</v>
      </c>
      <c r="AL627">
        <f>Table1[[#This Row],[HTGoalsF]]/Table1[[#This Row],[xHTGoalsF]]</f>
        <v>1.1943618577487127</v>
      </c>
      <c r="AM627">
        <v>25</v>
      </c>
      <c r="AN627">
        <v>20.931679823670208</v>
      </c>
      <c r="AO627">
        <f>Table1[[#This Row],[HTGoalsA]]/Table1[[#This Row],[xHTGoalsA]]</f>
        <v>0.68101868126186194</v>
      </c>
      <c r="AP627">
        <v>22</v>
      </c>
      <c r="AQ627">
        <v>32.304547004842981</v>
      </c>
      <c r="AR627">
        <v>1.204414103900969</v>
      </c>
      <c r="AS627">
        <v>559</v>
      </c>
      <c r="AT627">
        <v>464.12608270648661</v>
      </c>
      <c r="AU627">
        <v>1.4241984232364799</v>
      </c>
      <c r="AV627">
        <v>843</v>
      </c>
      <c r="AW627">
        <v>591.91190373900918</v>
      </c>
      <c r="AX627">
        <v>0.95139135836963185</v>
      </c>
      <c r="AY627">
        <v>181</v>
      </c>
      <c r="AZ627">
        <v>190.2476813644532</v>
      </c>
      <c r="BA627">
        <v>1.0564509159487601</v>
      </c>
      <c r="BB627">
        <v>269</v>
      </c>
      <c r="BC627">
        <v>254.6261221785405</v>
      </c>
      <c r="BD627">
        <v>1.0042556841031409</v>
      </c>
      <c r="BE627">
        <v>613</v>
      </c>
      <c r="BF627">
        <v>610.40232054792386</v>
      </c>
      <c r="BG627">
        <v>0.8566654514153228</v>
      </c>
      <c r="BH627">
        <v>504</v>
      </c>
      <c r="BI627">
        <v>588.3276828396971</v>
      </c>
      <c r="BJ627">
        <v>0.93401082476444908</v>
      </c>
      <c r="BK627">
        <v>80</v>
      </c>
      <c r="BL627">
        <v>85.65211224417601</v>
      </c>
      <c r="BM627">
        <v>0.84778361233715571</v>
      </c>
      <c r="BN627">
        <v>63</v>
      </c>
      <c r="BO627">
        <v>74.3114151809595</v>
      </c>
      <c r="BP627">
        <v>0.75408536127301395</v>
      </c>
      <c r="BQ627">
        <v>4</v>
      </c>
      <c r="BR627">
        <v>5.3044392656653283</v>
      </c>
      <c r="BS627">
        <v>1.4224292705227299</v>
      </c>
      <c r="BT627">
        <v>6</v>
      </c>
      <c r="BU627">
        <v>4.2181359202451274</v>
      </c>
    </row>
    <row r="628" spans="1:73" hidden="1" x14ac:dyDescent="0.45">
      <c r="A628" s="1">
        <v>494</v>
      </c>
      <c r="B628" s="21" t="s">
        <v>348</v>
      </c>
      <c r="C628" s="26" t="s">
        <v>475</v>
      </c>
      <c r="D628">
        <v>0.84568199175816183</v>
      </c>
      <c r="E628">
        <v>73</v>
      </c>
      <c r="F628">
        <v>86.320863766099535</v>
      </c>
      <c r="G628">
        <v>76</v>
      </c>
      <c r="H628">
        <f>(Table1[[#This Row],[xWins]]*3+Table1[[#This Row],[xDraws]])/Table1[[#This Row],[Matches]]</f>
        <v>1.1358008390276255</v>
      </c>
      <c r="I628">
        <f>Table1[[#This Row],[Wins]]*3+Table1[[#This Row],[Draws]]</f>
        <v>73</v>
      </c>
      <c r="J628">
        <f>Table1[[#This Row],[xWins]]*3+Table1[[#This Row],[xDraws]]</f>
        <v>86.320863766099535</v>
      </c>
      <c r="K628">
        <v>0.83102938890783173</v>
      </c>
      <c r="L628">
        <v>0.89029618749288564</v>
      </c>
      <c r="M628">
        <v>1.1818574395980921</v>
      </c>
      <c r="N628">
        <v>18</v>
      </c>
      <c r="O628">
        <v>19</v>
      </c>
      <c r="P628">
        <v>39</v>
      </c>
      <c r="Q628">
        <v>21.659883802251851</v>
      </c>
      <c r="R628">
        <v>21.341212359343981</v>
      </c>
      <c r="S628">
        <v>32.998903838404168</v>
      </c>
      <c r="T628">
        <v>-43</v>
      </c>
      <c r="U628">
        <v>-26.174159994842899</v>
      </c>
      <c r="V628">
        <v>-19.062022872725901</v>
      </c>
      <c r="W628">
        <v>2.2361828675687998</v>
      </c>
      <c r="X628">
        <v>0.77850831021115952</v>
      </c>
      <c r="Y628">
        <v>0.98007609658101658</v>
      </c>
      <c r="Z628">
        <f>Table1[[#This Row],[xGoalsF]]/Table1[[#This Row],[Matches]]</f>
        <v>1.1323950377990251</v>
      </c>
      <c r="AA628">
        <f>Table1[[#This Row],[xGoalsA]]/Table1[[#This Row],[Matches]]</f>
        <v>1.4767918798364317</v>
      </c>
      <c r="AB628">
        <v>67</v>
      </c>
      <c r="AC628">
        <v>86.062022872725905</v>
      </c>
      <c r="AD628">
        <v>110</v>
      </c>
      <c r="AE628">
        <v>112.2361828675688</v>
      </c>
      <c r="AF628">
        <f>Table1[[#This Row],[SHGoalsF]]/Table1[[#This Row],[xSHGoalsF]]</f>
        <v>0.70472563208048444</v>
      </c>
      <c r="AG628">
        <v>34</v>
      </c>
      <c r="AH628">
        <v>48.245726353993277</v>
      </c>
      <c r="AI628">
        <f>Table1[[#This Row],[SHGoalsA]]/Table1[[#This Row],[xSHGoalsA]]</f>
        <v>1.0769305077968567</v>
      </c>
      <c r="AJ628">
        <v>-68</v>
      </c>
      <c r="AK628">
        <v>-63.142421454019171</v>
      </c>
      <c r="AL628">
        <f>Table1[[#This Row],[HTGoalsF]]/Table1[[#This Row],[xHTGoalsF]]</f>
        <v>0.87263965638869911</v>
      </c>
      <c r="AM628">
        <v>33</v>
      </c>
      <c r="AN628">
        <v>37.816296518732628</v>
      </c>
      <c r="AO628">
        <f>Table1[[#This Row],[HTGoalsA]]/Table1[[#This Row],[xHTGoalsA]]</f>
        <v>0.85550584821166731</v>
      </c>
      <c r="AP628">
        <v>42</v>
      </c>
      <c r="AQ628">
        <v>49.093761413549629</v>
      </c>
      <c r="AR628">
        <v>1.0496144028484771</v>
      </c>
      <c r="AS628">
        <v>840</v>
      </c>
      <c r="AT628">
        <v>800.29389623501856</v>
      </c>
      <c r="AU628">
        <v>1.0575041577973689</v>
      </c>
      <c r="AV628">
        <v>976</v>
      </c>
      <c r="AW628">
        <v>922.92781338360828</v>
      </c>
      <c r="AX628">
        <v>0.83968420987752856</v>
      </c>
      <c r="AY628">
        <v>282</v>
      </c>
      <c r="AZ628">
        <v>335.84054181646559</v>
      </c>
      <c r="BA628">
        <v>0.88976343858302387</v>
      </c>
      <c r="BB628">
        <v>355</v>
      </c>
      <c r="BC628">
        <v>398.98245376922728</v>
      </c>
      <c r="BD628">
        <v>1.055335724653736</v>
      </c>
      <c r="BE628">
        <v>1059</v>
      </c>
      <c r="BF628">
        <v>1003.472141860322</v>
      </c>
      <c r="BG628">
        <v>1.014573472098848</v>
      </c>
      <c r="BH628">
        <v>996</v>
      </c>
      <c r="BI628">
        <v>981.69331979435105</v>
      </c>
      <c r="BJ628">
        <v>1.021747726120769</v>
      </c>
      <c r="BK628">
        <v>140</v>
      </c>
      <c r="BL628">
        <v>137.0201238729766</v>
      </c>
      <c r="BM628">
        <v>0.94705445131253785</v>
      </c>
      <c r="BN628">
        <v>120</v>
      </c>
      <c r="BO628">
        <v>126.7086595007183</v>
      </c>
      <c r="BP628">
        <v>1.186729056334878</v>
      </c>
      <c r="BQ628">
        <v>10</v>
      </c>
      <c r="BR628">
        <v>8.4265232629293116</v>
      </c>
      <c r="BS628">
        <v>0.95463387374870168</v>
      </c>
      <c r="BT628">
        <v>7</v>
      </c>
      <c r="BU628">
        <v>7.3326541122116966</v>
      </c>
    </row>
    <row r="629" spans="1:73" hidden="1" x14ac:dyDescent="0.45">
      <c r="A629" s="1">
        <v>119</v>
      </c>
      <c r="B629" s="21" t="s">
        <v>187</v>
      </c>
      <c r="C629" s="24" t="s">
        <v>160</v>
      </c>
      <c r="D629">
        <v>0.79124931228782436</v>
      </c>
      <c r="E629">
        <v>34</v>
      </c>
      <c r="F629">
        <v>42.970021549455943</v>
      </c>
      <c r="G629">
        <v>38</v>
      </c>
      <c r="H629">
        <f>(Table1[[#This Row],[xWins]]*3+Table1[[#This Row],[xDraws]])/Table1[[#This Row],[Matches]]</f>
        <v>1.1307900407751561</v>
      </c>
      <c r="I629">
        <f>Table1[[#This Row],[Wins]]*3+Table1[[#This Row],[Draws]]</f>
        <v>34</v>
      </c>
      <c r="J629">
        <f>Table1[[#This Row],[xWins]]*3+Table1[[#This Row],[xDraws]]</f>
        <v>42.970021549455929</v>
      </c>
      <c r="K629">
        <v>0.8088525800318872</v>
      </c>
      <c r="L629">
        <v>0.72997250280202974</v>
      </c>
      <c r="M629">
        <v>1.272873786804362</v>
      </c>
      <c r="N629">
        <v>9</v>
      </c>
      <c r="O629">
        <v>7</v>
      </c>
      <c r="P629">
        <v>22</v>
      </c>
      <c r="Q629">
        <v>11.12687308192204</v>
      </c>
      <c r="R629">
        <v>9.5894023036898091</v>
      </c>
      <c r="S629">
        <v>17.283724614388149</v>
      </c>
      <c r="T629">
        <v>-25</v>
      </c>
      <c r="U629">
        <v>-15.1546834193427</v>
      </c>
      <c r="V629">
        <v>-6.207279823308312</v>
      </c>
      <c r="W629">
        <v>-3.6380367573489849</v>
      </c>
      <c r="X629">
        <v>0.85633717631166928</v>
      </c>
      <c r="Y629">
        <v>1.0623357501224411</v>
      </c>
      <c r="Z629">
        <f>Table1[[#This Row],[xGoalsF]]/Table1[[#This Row],[Matches]]</f>
        <v>1.137033679560745</v>
      </c>
      <c r="AA629">
        <f>Table1[[#This Row],[xGoalsA]]/Table1[[#This Row],[Matches]]</f>
        <v>1.5358411379645005</v>
      </c>
      <c r="AB629">
        <v>37</v>
      </c>
      <c r="AC629">
        <v>43.207279823308312</v>
      </c>
      <c r="AD629">
        <v>62</v>
      </c>
      <c r="AE629">
        <v>58.361963242651022</v>
      </c>
      <c r="AF629">
        <f>Table1[[#This Row],[SHGoalsF]]/Table1[[#This Row],[xSHGoalsF]]</f>
        <v>0.62280453890267484</v>
      </c>
      <c r="AG629">
        <v>15</v>
      </c>
      <c r="AH629">
        <v>24.08460289391699</v>
      </c>
      <c r="AI629">
        <f>Table1[[#This Row],[SHGoalsA]]/Table1[[#This Row],[xSHGoalsA]]</f>
        <v>0.95243798114574429</v>
      </c>
      <c r="AJ629">
        <v>-31</v>
      </c>
      <c r="AK629">
        <v>-32.548051016096878</v>
      </c>
      <c r="AL629">
        <f>Table1[[#This Row],[HTGoalsF]]/Table1[[#This Row],[xHTGoalsF]]</f>
        <v>1.1504665419613018</v>
      </c>
      <c r="AM629">
        <v>22</v>
      </c>
      <c r="AN629">
        <v>19.122676929391321</v>
      </c>
      <c r="AO629">
        <f>Table1[[#This Row],[HTGoalsA]]/Table1[[#This Row],[xHTGoalsA]]</f>
        <v>1.20090282046094</v>
      </c>
      <c r="AP629">
        <v>31</v>
      </c>
      <c r="AQ629">
        <v>25.81391222655413</v>
      </c>
      <c r="AR629">
        <v>1.1442660649290239</v>
      </c>
      <c r="AS629">
        <v>460</v>
      </c>
      <c r="AT629">
        <v>402.00440622918632</v>
      </c>
      <c r="AU629">
        <v>0.91784749417438427</v>
      </c>
      <c r="AV629">
        <v>434</v>
      </c>
      <c r="AW629">
        <v>472.84543756410062</v>
      </c>
      <c r="AX629">
        <v>0.86789218849095595</v>
      </c>
      <c r="AY629">
        <v>146</v>
      </c>
      <c r="AZ629">
        <v>168.22365950067709</v>
      </c>
      <c r="BA629">
        <v>0.81632765494981507</v>
      </c>
      <c r="BB629">
        <v>166</v>
      </c>
      <c r="BC629">
        <v>203.34971992368079</v>
      </c>
      <c r="BD629">
        <v>1.2315359377322159</v>
      </c>
      <c r="BE629">
        <v>616</v>
      </c>
      <c r="BF629">
        <v>500.18840792768032</v>
      </c>
      <c r="BG629">
        <v>1.206920499193066</v>
      </c>
      <c r="BH629">
        <v>588</v>
      </c>
      <c r="BI629">
        <v>487.19033307755609</v>
      </c>
      <c r="BJ629">
        <v>1.7819141177883431</v>
      </c>
      <c r="BK629">
        <v>122</v>
      </c>
      <c r="BL629">
        <v>68.465701451101722</v>
      </c>
      <c r="BM629">
        <v>1.73997188860295</v>
      </c>
      <c r="BN629">
        <v>110</v>
      </c>
      <c r="BO629">
        <v>63.219412175860327</v>
      </c>
      <c r="BP629">
        <v>2.6994883750682899</v>
      </c>
      <c r="BQ629">
        <v>11</v>
      </c>
      <c r="BR629">
        <v>4.0748462195995669</v>
      </c>
      <c r="BS629">
        <v>2.646503086082415</v>
      </c>
      <c r="BT629">
        <v>10</v>
      </c>
      <c r="BU629">
        <v>3.7785710708551909</v>
      </c>
    </row>
    <row r="630" spans="1:73" hidden="1" x14ac:dyDescent="0.45">
      <c r="A630" s="1">
        <v>51</v>
      </c>
      <c r="B630" s="22" t="s">
        <v>116</v>
      </c>
      <c r="C630" s="24" t="s">
        <v>117</v>
      </c>
      <c r="D630">
        <v>1.1384272494727019</v>
      </c>
      <c r="E630">
        <v>73</v>
      </c>
      <c r="F630">
        <v>64.123552940086626</v>
      </c>
      <c r="G630">
        <v>66</v>
      </c>
      <c r="H630">
        <f>(Table1[[#This Row],[xWins]]*3+Table1[[#This Row],[xDraws]])/Table1[[#This Row],[Matches]]</f>
        <v>0.97156898394070623</v>
      </c>
      <c r="I630">
        <f>Table1[[#This Row],[Wins]]*3+Table1[[#This Row],[Draws]]</f>
        <v>73</v>
      </c>
      <c r="J630">
        <f>Table1[[#This Row],[xWins]]*3+Table1[[#This Row],[xDraws]]</f>
        <v>64.123552940086611</v>
      </c>
      <c r="K630">
        <v>1.224685468591445</v>
      </c>
      <c r="L630">
        <v>0.85914162518105952</v>
      </c>
      <c r="M630">
        <v>0.95547225813606884</v>
      </c>
      <c r="N630">
        <v>20</v>
      </c>
      <c r="O630">
        <v>13</v>
      </c>
      <c r="P630">
        <v>33</v>
      </c>
      <c r="Q630">
        <v>16.330723694307181</v>
      </c>
      <c r="R630">
        <v>15.131381857165071</v>
      </c>
      <c r="S630">
        <v>34.537894448527737</v>
      </c>
      <c r="T630">
        <v>-40</v>
      </c>
      <c r="U630">
        <v>-44.432778912633637</v>
      </c>
      <c r="V630">
        <v>17.553680608611561</v>
      </c>
      <c r="W630">
        <v>-13.120901695977921</v>
      </c>
      <c r="X630">
        <v>1.25645908742348</v>
      </c>
      <c r="Y630">
        <v>1.1162385409975439</v>
      </c>
      <c r="Z630">
        <f>Table1[[#This Row],[xGoalsF]]/Table1[[#This Row],[Matches]]</f>
        <v>1.0370654453240673</v>
      </c>
      <c r="AA630">
        <f>Table1[[#This Row],[xGoalsA]]/Table1[[#This Row],[Matches]]</f>
        <v>1.7102893682427589</v>
      </c>
      <c r="AB630">
        <v>86</v>
      </c>
      <c r="AC630">
        <v>68.446319391388442</v>
      </c>
      <c r="AD630">
        <v>126</v>
      </c>
      <c r="AE630">
        <v>112.87909830402209</v>
      </c>
      <c r="AF630">
        <f>Table1[[#This Row],[SHGoalsF]]/Table1[[#This Row],[xSHGoalsF]]</f>
        <v>1.1765667312135655</v>
      </c>
      <c r="AG630">
        <v>45</v>
      </c>
      <c r="AH630">
        <v>38.246874406847212</v>
      </c>
      <c r="AI630">
        <f>Table1[[#This Row],[SHGoalsA]]/Table1[[#This Row],[xSHGoalsA]]</f>
        <v>1.171979354511449</v>
      </c>
      <c r="AJ630">
        <v>-74</v>
      </c>
      <c r="AK630">
        <v>-63.141044008277447</v>
      </c>
      <c r="AL630">
        <f>Table1[[#This Row],[HTGoalsF]]/Table1[[#This Row],[xHTGoalsF]]</f>
        <v>1.3576408447568311</v>
      </c>
      <c r="AM630">
        <v>41</v>
      </c>
      <c r="AN630">
        <v>30.19944498454123</v>
      </c>
      <c r="AO630">
        <f>Table1[[#This Row],[HTGoalsA]]/Table1[[#This Row],[xHTGoalsA]]</f>
        <v>1.0454771650456156</v>
      </c>
      <c r="AP630">
        <v>52</v>
      </c>
      <c r="AQ630">
        <v>49.738054295744632</v>
      </c>
      <c r="AR630">
        <v>1.075396186607275</v>
      </c>
      <c r="AS630">
        <v>712</v>
      </c>
      <c r="AT630">
        <v>662.0815740906246</v>
      </c>
      <c r="AU630">
        <v>1.264240838092598</v>
      </c>
      <c r="AV630">
        <v>1101</v>
      </c>
      <c r="AW630">
        <v>870.87836971088132</v>
      </c>
      <c r="AX630">
        <v>0.94281523788540944</v>
      </c>
      <c r="AY630">
        <v>257</v>
      </c>
      <c r="AZ630">
        <v>272.58787265298321</v>
      </c>
      <c r="BA630">
        <v>1.038066372595934</v>
      </c>
      <c r="BB630">
        <v>392</v>
      </c>
      <c r="BC630">
        <v>377.6251792259776</v>
      </c>
      <c r="BD630">
        <v>0.86750513048745703</v>
      </c>
      <c r="BE630">
        <v>756</v>
      </c>
      <c r="BF630">
        <v>871.46458669956041</v>
      </c>
      <c r="BG630">
        <v>0.88149455954733547</v>
      </c>
      <c r="BH630">
        <v>733</v>
      </c>
      <c r="BI630">
        <v>831.54228470384396</v>
      </c>
      <c r="BJ630">
        <v>0.88925087966493377</v>
      </c>
      <c r="BK630">
        <v>109</v>
      </c>
      <c r="BL630">
        <v>122.575082569579</v>
      </c>
      <c r="BM630">
        <v>0.80302365016229449</v>
      </c>
      <c r="BN630">
        <v>85</v>
      </c>
      <c r="BO630">
        <v>105.84993353909459</v>
      </c>
      <c r="BP630">
        <v>0.9437260397751317</v>
      </c>
      <c r="BQ630">
        <v>7</v>
      </c>
      <c r="BR630">
        <v>7.4174068585284978</v>
      </c>
      <c r="BS630">
        <v>0.83178183322970745</v>
      </c>
      <c r="BT630">
        <v>5</v>
      </c>
      <c r="BU630">
        <v>6.0111916373378937</v>
      </c>
    </row>
    <row r="631" spans="1:73" hidden="1" x14ac:dyDescent="0.45">
      <c r="A631" s="1">
        <v>467</v>
      </c>
      <c r="B631" s="21" t="s">
        <v>324</v>
      </c>
      <c r="C631" s="24" t="s">
        <v>475</v>
      </c>
      <c r="D631">
        <v>0.92618192308787872</v>
      </c>
      <c r="E631">
        <v>37</v>
      </c>
      <c r="F631">
        <v>39.948955035359013</v>
      </c>
      <c r="G631">
        <v>38</v>
      </c>
      <c r="H631">
        <f>(Table1[[#This Row],[xWins]]*3+Table1[[#This Row],[xDraws]])/Table1[[#This Row],[Matches]]</f>
        <v>1.0512882904041845</v>
      </c>
      <c r="I631">
        <f>Table1[[#This Row],[Wins]]*3+Table1[[#This Row],[Draws]]</f>
        <v>37</v>
      </c>
      <c r="J631">
        <f>Table1[[#This Row],[xWins]]*3+Table1[[#This Row],[xDraws]]</f>
        <v>39.948955035359006</v>
      </c>
      <c r="K631">
        <v>0.81087161813946484</v>
      </c>
      <c r="L631">
        <v>1.2558961011007721</v>
      </c>
      <c r="M631">
        <v>0.95597464080568451</v>
      </c>
      <c r="N631">
        <v>8</v>
      </c>
      <c r="O631">
        <v>13</v>
      </c>
      <c r="P631">
        <v>17</v>
      </c>
      <c r="Q631">
        <v>9.8659267645301281</v>
      </c>
      <c r="R631">
        <v>10.35117474176862</v>
      </c>
      <c r="S631">
        <v>17.78289849370125</v>
      </c>
      <c r="T631">
        <v>-21</v>
      </c>
      <c r="U631">
        <v>-17.987473417456119</v>
      </c>
      <c r="V631">
        <v>-4.2915540064822153</v>
      </c>
      <c r="W631">
        <v>1.279027423938331</v>
      </c>
      <c r="X631">
        <v>0.89606702606037791</v>
      </c>
      <c r="Y631">
        <v>0.97842360984111176</v>
      </c>
      <c r="Z631">
        <f>Table1[[#This Row],[xGoalsF]]/Table1[[#This Row],[Matches]]</f>
        <v>1.086619842275848</v>
      </c>
      <c r="AA631">
        <f>Table1[[#This Row],[xGoalsA]]/Table1[[#This Row],[Matches]]</f>
        <v>1.559974405893114</v>
      </c>
      <c r="AB631">
        <v>37</v>
      </c>
      <c r="AC631">
        <v>41.291554006482222</v>
      </c>
      <c r="AD631">
        <v>58</v>
      </c>
      <c r="AE631">
        <v>59.279027423938331</v>
      </c>
      <c r="AF631">
        <f>Table1[[#This Row],[SHGoalsF]]/Table1[[#This Row],[xSHGoalsF]]</f>
        <v>0.64869861748120405</v>
      </c>
      <c r="AG631">
        <v>15</v>
      </c>
      <c r="AH631">
        <v>23.123218696291769</v>
      </c>
      <c r="AI631">
        <f>Table1[[#This Row],[SHGoalsA]]/Table1[[#This Row],[xSHGoalsA]]</f>
        <v>0.78152459594082602</v>
      </c>
      <c r="AJ631">
        <v>-26</v>
      </c>
      <c r="AK631">
        <v>-33.268306762246311</v>
      </c>
      <c r="AL631">
        <f>Table1[[#This Row],[HTGoalsF]]/Table1[[#This Row],[xHTGoalsF]]</f>
        <v>1.2108979509895119</v>
      </c>
      <c r="AM631">
        <v>22</v>
      </c>
      <c r="AN631">
        <v>18.168335310190439</v>
      </c>
      <c r="AO631">
        <f>Table1[[#This Row],[HTGoalsA]]/Table1[[#This Row],[xHTGoalsA]]</f>
        <v>1.2302619529926693</v>
      </c>
      <c r="AP631">
        <v>32</v>
      </c>
      <c r="AQ631">
        <v>26.010720661692019</v>
      </c>
      <c r="AR631">
        <v>1.107876129857047</v>
      </c>
      <c r="AS631">
        <v>434</v>
      </c>
      <c r="AT631">
        <v>391.74054599046218</v>
      </c>
      <c r="AU631">
        <v>0.84895313684061835</v>
      </c>
      <c r="AV631">
        <v>406</v>
      </c>
      <c r="AW631">
        <v>478.23605612782143</v>
      </c>
      <c r="AX631">
        <v>0.76344535890332754</v>
      </c>
      <c r="AY631">
        <v>124</v>
      </c>
      <c r="AZ631">
        <v>162.42157811807681</v>
      </c>
      <c r="BA631">
        <v>0.78588415540268808</v>
      </c>
      <c r="BB631">
        <v>162</v>
      </c>
      <c r="BC631">
        <v>206.13725176453141</v>
      </c>
      <c r="BD631">
        <v>1.152223628891053</v>
      </c>
      <c r="BE631">
        <v>577</v>
      </c>
      <c r="BF631">
        <v>500.77084476676481</v>
      </c>
      <c r="BG631">
        <v>0.85043701220860546</v>
      </c>
      <c r="BH631">
        <v>413</v>
      </c>
      <c r="BI631">
        <v>485.63267363849678</v>
      </c>
      <c r="BJ631">
        <v>1.280046857581441</v>
      </c>
      <c r="BK631">
        <v>89</v>
      </c>
      <c r="BL631">
        <v>69.52870472894972</v>
      </c>
      <c r="BM631">
        <v>0.90033762002380546</v>
      </c>
      <c r="BN631">
        <v>56</v>
      </c>
      <c r="BO631">
        <v>62.198889343887828</v>
      </c>
      <c r="BP631">
        <v>1.4162386967485729</v>
      </c>
      <c r="BQ631">
        <v>6</v>
      </c>
      <c r="BR631">
        <v>4.2365739714462762</v>
      </c>
      <c r="BS631">
        <v>0.55889885106552306</v>
      </c>
      <c r="BT631">
        <v>2</v>
      </c>
      <c r="BU631">
        <v>3.578465041012453</v>
      </c>
    </row>
    <row r="632" spans="1:73" hidden="1" x14ac:dyDescent="0.45">
      <c r="A632" s="1">
        <v>199</v>
      </c>
      <c r="B632" s="22" t="s">
        <v>270</v>
      </c>
      <c r="C632" s="28" t="s">
        <v>258</v>
      </c>
      <c r="D632">
        <v>0.87307176865816805</v>
      </c>
      <c r="E632">
        <v>54</v>
      </c>
      <c r="F632">
        <v>61.850585414064057</v>
      </c>
      <c r="G632">
        <v>72</v>
      </c>
      <c r="H632">
        <f>(Table1[[#This Row],[xWins]]*3+Table1[[#This Row],[xDraws]])/Table1[[#This Row],[Matches]]</f>
        <v>0.8590359085286674</v>
      </c>
      <c r="I632">
        <f>Table1[[#This Row],[Wins]]*3+Table1[[#This Row],[Draws]]</f>
        <v>54</v>
      </c>
      <c r="J632">
        <f>Table1[[#This Row],[xWins]]*3+Table1[[#This Row],[xDraws]]</f>
        <v>61.850585414064057</v>
      </c>
      <c r="K632">
        <v>0.85288858138973156</v>
      </c>
      <c r="L632">
        <v>0.93031172477813628</v>
      </c>
      <c r="M632">
        <v>1.0828356210037959</v>
      </c>
      <c r="N632">
        <v>13</v>
      </c>
      <c r="O632">
        <v>15</v>
      </c>
      <c r="P632">
        <v>44</v>
      </c>
      <c r="Q632">
        <v>15.242319200495411</v>
      </c>
      <c r="R632">
        <v>16.123627812577819</v>
      </c>
      <c r="S632">
        <v>40.634052986926761</v>
      </c>
      <c r="T632">
        <v>-77</v>
      </c>
      <c r="U632">
        <v>-60.040566163447117</v>
      </c>
      <c r="V632">
        <v>-1.4923674127672939</v>
      </c>
      <c r="W632">
        <v>-15.46706642378558</v>
      </c>
      <c r="X632">
        <v>0.9788293758949993</v>
      </c>
      <c r="Y632">
        <v>1.118491678690074</v>
      </c>
      <c r="Z632">
        <f>Table1[[#This Row],[xGoalsF]]/Table1[[#This Row],[Matches]]</f>
        <v>0.97906065851065682</v>
      </c>
      <c r="AA632">
        <f>Table1[[#This Row],[xGoalsA]]/Table1[[#This Row],[Matches]]</f>
        <v>1.8129574107807553</v>
      </c>
      <c r="AB632">
        <v>69</v>
      </c>
      <c r="AC632">
        <v>70.492367412767294</v>
      </c>
      <c r="AD632">
        <v>146</v>
      </c>
      <c r="AE632">
        <v>130.53293357621439</v>
      </c>
      <c r="AF632">
        <f>Table1[[#This Row],[SHGoalsF]]/Table1[[#This Row],[xSHGoalsF]]</f>
        <v>1.06658901850192</v>
      </c>
      <c r="AG632">
        <v>42</v>
      </c>
      <c r="AH632">
        <v>39.377866517875077</v>
      </c>
      <c r="AI632">
        <f>Table1[[#This Row],[SHGoalsA]]/Table1[[#This Row],[xSHGoalsA]]</f>
        <v>1.1220033208417823</v>
      </c>
      <c r="AJ632">
        <v>-82</v>
      </c>
      <c r="AK632">
        <v>-73.083562656908668</v>
      </c>
      <c r="AL632">
        <f>Table1[[#This Row],[HTGoalsF]]/Table1[[#This Row],[xHTGoalsF]]</f>
        <v>0.86776259375680198</v>
      </c>
      <c r="AM632">
        <v>27</v>
      </c>
      <c r="AN632">
        <v>31.11450089489221</v>
      </c>
      <c r="AO632">
        <f>Table1[[#This Row],[HTGoalsA]]/Table1[[#This Row],[xHTGoalsA]]</f>
        <v>1.1140243831372036</v>
      </c>
      <c r="AP632">
        <v>64</v>
      </c>
      <c r="AQ632">
        <v>57.44937091930575</v>
      </c>
      <c r="AR632">
        <v>1.0780982402620261</v>
      </c>
      <c r="AS632">
        <v>752</v>
      </c>
      <c r="AT632">
        <v>697.52455937339255</v>
      </c>
      <c r="AU632">
        <v>0.95214210545859834</v>
      </c>
      <c r="AV632">
        <v>942</v>
      </c>
      <c r="AW632">
        <v>989.34811789074968</v>
      </c>
      <c r="AX632">
        <v>1.0307618837867309</v>
      </c>
      <c r="AY632">
        <v>292</v>
      </c>
      <c r="AZ632">
        <v>283.28560125571732</v>
      </c>
      <c r="BA632">
        <v>0.96267818321192489</v>
      </c>
      <c r="BB632">
        <v>413</v>
      </c>
      <c r="BC632">
        <v>429.01148816112908</v>
      </c>
      <c r="BD632">
        <v>0.99770723661591587</v>
      </c>
      <c r="BE632">
        <v>950</v>
      </c>
      <c r="BF632">
        <v>952.18313061682079</v>
      </c>
      <c r="BG632">
        <v>1.1976824088461631</v>
      </c>
      <c r="BH632">
        <v>1076</v>
      </c>
      <c r="BI632">
        <v>898.40177333539464</v>
      </c>
      <c r="BJ632">
        <v>1.2453077935380561</v>
      </c>
      <c r="BK632">
        <v>169</v>
      </c>
      <c r="BL632">
        <v>135.70942129885211</v>
      </c>
      <c r="BM632">
        <v>1.2488511028394489</v>
      </c>
      <c r="BN632">
        <v>141</v>
      </c>
      <c r="BO632">
        <v>112.9037718583228</v>
      </c>
      <c r="BP632">
        <v>1.437541903935083</v>
      </c>
      <c r="BQ632">
        <v>12</v>
      </c>
      <c r="BR632">
        <v>8.3475827502151887</v>
      </c>
      <c r="BS632">
        <v>1.2974984435120771</v>
      </c>
      <c r="BT632">
        <v>8</v>
      </c>
      <c r="BU632">
        <v>6.1657106719492862</v>
      </c>
    </row>
    <row r="633" spans="1:73" hidden="1" x14ac:dyDescent="0.45">
      <c r="A633" s="1">
        <v>348</v>
      </c>
      <c r="B633" s="22" t="s">
        <v>388</v>
      </c>
      <c r="C633" s="24" t="s">
        <v>379</v>
      </c>
      <c r="D633">
        <v>0.77792408004613145</v>
      </c>
      <c r="E633">
        <v>25</v>
      </c>
      <c r="F633">
        <v>32.136812114772788</v>
      </c>
      <c r="G633">
        <v>34</v>
      </c>
      <c r="H633">
        <f>(Table1[[#This Row],[xWins]]*3+Table1[[#This Row],[xDraws]])/Table1[[#This Row],[Matches]]</f>
        <v>0.94520035631684696</v>
      </c>
      <c r="I633">
        <f>Table1[[#This Row],[Wins]]*3+Table1[[#This Row],[Draws]]</f>
        <v>25</v>
      </c>
      <c r="J633">
        <f>Table1[[#This Row],[xWins]]*3+Table1[[#This Row],[xDraws]]</f>
        <v>32.136812114772795</v>
      </c>
      <c r="K633">
        <v>0.75702795337140405</v>
      </c>
      <c r="L633">
        <v>0.83735875717806318</v>
      </c>
      <c r="M633">
        <v>1.185459485732911</v>
      </c>
      <c r="N633">
        <v>6</v>
      </c>
      <c r="O633">
        <v>7</v>
      </c>
      <c r="P633">
        <v>21</v>
      </c>
      <c r="Q633">
        <v>7.925731108447394</v>
      </c>
      <c r="R633">
        <v>8.3596187894306091</v>
      </c>
      <c r="S633">
        <v>17.714650102122</v>
      </c>
      <c r="T633">
        <v>-32</v>
      </c>
      <c r="U633">
        <v>-19.86482991017456</v>
      </c>
      <c r="V633">
        <v>2.013189817135824</v>
      </c>
      <c r="W633">
        <v>-14.148359906961259</v>
      </c>
      <c r="X633">
        <v>1.0575413936455931</v>
      </c>
      <c r="Y633">
        <v>1.257938684840836</v>
      </c>
      <c r="Z633">
        <f>Table1[[#This Row],[xGoalsF]]/Table1[[#This Row],[Matches]]</f>
        <v>1.02902382890777</v>
      </c>
      <c r="AA633">
        <f>Table1[[#This Row],[xGoalsA]]/Table1[[#This Row],[Matches]]</f>
        <v>1.6132835321481982</v>
      </c>
      <c r="AB633">
        <v>37</v>
      </c>
      <c r="AC633">
        <v>34.986810182864183</v>
      </c>
      <c r="AD633">
        <v>69</v>
      </c>
      <c r="AE633">
        <v>54.851640093038739</v>
      </c>
      <c r="AF633">
        <f>Table1[[#This Row],[SHGoalsF]]/Table1[[#This Row],[xSHGoalsF]]</f>
        <v>1.1171431207112859</v>
      </c>
      <c r="AG633">
        <v>22</v>
      </c>
      <c r="AH633">
        <v>19.693089982949171</v>
      </c>
      <c r="AI633">
        <f>Table1[[#This Row],[SHGoalsA]]/Table1[[#This Row],[xSHGoalsA]]</f>
        <v>1.4241625653200691</v>
      </c>
      <c r="AJ633">
        <v>-44</v>
      </c>
      <c r="AK633">
        <v>-30.89534935929969</v>
      </c>
      <c r="AL633">
        <f>Table1[[#This Row],[HTGoalsF]]/Table1[[#This Row],[xHTGoalsF]]</f>
        <v>0.98079471861158796</v>
      </c>
      <c r="AM633">
        <v>15</v>
      </c>
      <c r="AN633">
        <v>15.293720199915009</v>
      </c>
      <c r="AO633">
        <f>Table1[[#This Row],[HTGoalsA]]/Table1[[#This Row],[xHTGoalsA]]</f>
        <v>1.0435672315827689</v>
      </c>
      <c r="AP633">
        <v>25</v>
      </c>
      <c r="AQ633">
        <v>23.956290733739049</v>
      </c>
      <c r="AR633">
        <v>1.0754390018021509</v>
      </c>
      <c r="AS633">
        <v>366</v>
      </c>
      <c r="AT633">
        <v>340.32613601206668</v>
      </c>
      <c r="AU633">
        <v>1.072591453814701</v>
      </c>
      <c r="AV633">
        <v>470</v>
      </c>
      <c r="AW633">
        <v>438.1910729648572</v>
      </c>
      <c r="AX633">
        <v>0.89045147786906242</v>
      </c>
      <c r="AY633">
        <v>124</v>
      </c>
      <c r="AZ633">
        <v>139.25520152624611</v>
      </c>
      <c r="BA633">
        <v>0.93892735345054046</v>
      </c>
      <c r="BB633">
        <v>178</v>
      </c>
      <c r="BC633">
        <v>189.57803215110661</v>
      </c>
      <c r="BD633">
        <v>0.93744408125699008</v>
      </c>
      <c r="BE633">
        <v>423</v>
      </c>
      <c r="BF633">
        <v>451.2269141779766</v>
      </c>
      <c r="BG633">
        <v>1.0960486541484651</v>
      </c>
      <c r="BH633">
        <v>476</v>
      </c>
      <c r="BI633">
        <v>434.28729025702847</v>
      </c>
      <c r="BJ633">
        <v>1.0354568237044519</v>
      </c>
      <c r="BK633">
        <v>66</v>
      </c>
      <c r="BL633">
        <v>63.739982671492093</v>
      </c>
      <c r="BM633">
        <v>1.6215857382666019</v>
      </c>
      <c r="BN633">
        <v>89</v>
      </c>
      <c r="BO633">
        <v>54.88454782239068</v>
      </c>
      <c r="BP633">
        <v>0.76147961296096189</v>
      </c>
      <c r="BQ633">
        <v>3</v>
      </c>
      <c r="BR633">
        <v>3.9396983831710251</v>
      </c>
      <c r="BS633">
        <v>1.9773414088749699</v>
      </c>
      <c r="BT633">
        <v>6</v>
      </c>
      <c r="BU633">
        <v>3.034377357936263</v>
      </c>
    </row>
    <row r="634" spans="1:73" hidden="1" x14ac:dyDescent="0.45">
      <c r="A634" s="1">
        <v>141</v>
      </c>
      <c r="B634" s="22" t="s">
        <v>210</v>
      </c>
      <c r="C634" t="s">
        <v>193</v>
      </c>
      <c r="D634">
        <v>0.75056878332231913</v>
      </c>
      <c r="E634">
        <v>65</v>
      </c>
      <c r="F634">
        <v>86.600990401284577</v>
      </c>
      <c r="G634">
        <v>92</v>
      </c>
      <c r="H634">
        <f>(Table1[[#This Row],[xWins]]*3+Table1[[#This Row],[xDraws]])/Table1[[#This Row],[Matches]]</f>
        <v>0.94131511305744087</v>
      </c>
      <c r="I634">
        <f>Table1[[#This Row],[Wins]]*3+Table1[[#This Row],[Draws]]</f>
        <v>65</v>
      </c>
      <c r="J634">
        <f>Table1[[#This Row],[xWins]]*3+Table1[[#This Row],[xDraws]]</f>
        <v>86.600990401284562</v>
      </c>
      <c r="K634">
        <v>0.78828361322623952</v>
      </c>
      <c r="L634">
        <v>0.6391683113955785</v>
      </c>
      <c r="M634">
        <v>1.2569364872233639</v>
      </c>
      <c r="N634">
        <v>17</v>
      </c>
      <c r="O634">
        <v>14</v>
      </c>
      <c r="P634">
        <v>61</v>
      </c>
      <c r="Q634">
        <v>21.565842185179299</v>
      </c>
      <c r="R634">
        <v>21.903463845746661</v>
      </c>
      <c r="S634">
        <v>48.530693969074044</v>
      </c>
      <c r="T634">
        <v>-93</v>
      </c>
      <c r="U634">
        <v>-57.712546555184417</v>
      </c>
      <c r="V634">
        <v>6.7184841347793167</v>
      </c>
      <c r="W634">
        <v>-42.005937579594899</v>
      </c>
      <c r="X634">
        <v>1.0712598230217649</v>
      </c>
      <c r="Y634">
        <v>1.2763656481751859</v>
      </c>
      <c r="Z634">
        <f>Table1[[#This Row],[xGoalsF]]/Table1[[#This Row],[Matches]]</f>
        <v>1.0247990854915292</v>
      </c>
      <c r="AA634">
        <f>Table1[[#This Row],[xGoalsA]]/Table1[[#This Row],[Matches]]</f>
        <v>1.652109374134838</v>
      </c>
      <c r="AB634">
        <v>101</v>
      </c>
      <c r="AC634">
        <v>94.281515865220683</v>
      </c>
      <c r="AD634">
        <v>194</v>
      </c>
      <c r="AE634">
        <v>151.9940624204051</v>
      </c>
      <c r="AF634">
        <f>Table1[[#This Row],[SHGoalsF]]/Table1[[#This Row],[xSHGoalsF]]</f>
        <v>1.0226520127582701</v>
      </c>
      <c r="AG634">
        <v>54</v>
      </c>
      <c r="AH634">
        <v>52.803885707272627</v>
      </c>
      <c r="AI634">
        <f>Table1[[#This Row],[SHGoalsA]]/Table1[[#This Row],[xSHGoalsA]]</f>
        <v>1.3464689278225732</v>
      </c>
      <c r="AJ634">
        <v>-115</v>
      </c>
      <c r="AK634">
        <v>-85.408580639117261</v>
      </c>
      <c r="AL634">
        <f>Table1[[#This Row],[HTGoalsF]]/Table1[[#This Row],[xHTGoalsF]]</f>
        <v>1.1331409200820439</v>
      </c>
      <c r="AM634">
        <v>47</v>
      </c>
      <c r="AN634">
        <v>41.477630157948063</v>
      </c>
      <c r="AO634">
        <f>Table1[[#This Row],[HTGoalsA]]/Table1[[#This Row],[xHTGoalsA]]</f>
        <v>1.1864448208017764</v>
      </c>
      <c r="AP634">
        <v>79</v>
      </c>
      <c r="AQ634">
        <v>66.585481781287839</v>
      </c>
      <c r="AR634">
        <v>0.99928424949577599</v>
      </c>
      <c r="AS634">
        <v>919</v>
      </c>
      <c r="AT634">
        <v>919.65824585318319</v>
      </c>
      <c r="AU634">
        <v>0.90314438767035754</v>
      </c>
      <c r="AV634">
        <v>1087</v>
      </c>
      <c r="AW634">
        <v>1203.5727784389981</v>
      </c>
      <c r="AX634">
        <v>1.233728353461387</v>
      </c>
      <c r="AY634">
        <v>465</v>
      </c>
      <c r="AZ634">
        <v>376.90630899045289</v>
      </c>
      <c r="BA634">
        <v>1.106268275688792</v>
      </c>
      <c r="BB634">
        <v>575</v>
      </c>
      <c r="BC634">
        <v>519.76542456845709</v>
      </c>
      <c r="BD634">
        <v>0.65769066265037734</v>
      </c>
      <c r="BE634">
        <v>802</v>
      </c>
      <c r="BF634">
        <v>1219.418254727962</v>
      </c>
      <c r="BG634">
        <v>0.88104736404521167</v>
      </c>
      <c r="BH634">
        <v>1031</v>
      </c>
      <c r="BI634">
        <v>1170.198155143783</v>
      </c>
      <c r="BJ634">
        <v>0.7569044078422984</v>
      </c>
      <c r="BK634">
        <v>130</v>
      </c>
      <c r="BL634">
        <v>171.75220365090749</v>
      </c>
      <c r="BM634">
        <v>0.88898497856702663</v>
      </c>
      <c r="BN634">
        <v>132</v>
      </c>
      <c r="BO634">
        <v>148.4839487533001</v>
      </c>
      <c r="BP634">
        <v>1.050385924113564</v>
      </c>
      <c r="BQ634">
        <v>11</v>
      </c>
      <c r="BR634">
        <v>10.472341400883741</v>
      </c>
      <c r="BS634">
        <v>0.61359649859877596</v>
      </c>
      <c r="BT634">
        <v>5</v>
      </c>
      <c r="BU634">
        <v>8.1486775289919731</v>
      </c>
    </row>
    <row r="635" spans="1:73" hidden="1" x14ac:dyDescent="0.45">
      <c r="A635" s="1">
        <v>234</v>
      </c>
      <c r="B635" s="22" t="s">
        <v>306</v>
      </c>
      <c r="C635" s="23" t="s">
        <v>292</v>
      </c>
      <c r="D635">
        <v>1.100881813427081</v>
      </c>
      <c r="E635">
        <v>63</v>
      </c>
      <c r="F635">
        <v>57.226851449093317</v>
      </c>
      <c r="G635">
        <v>66</v>
      </c>
      <c r="H635">
        <f>(Table1[[#This Row],[xWins]]*3+Table1[[#This Row],[xDraws]])/Table1[[#This Row],[Matches]]</f>
        <v>0.86707350680444417</v>
      </c>
      <c r="I635">
        <f>Table1[[#This Row],[Wins]]*3+Table1[[#This Row],[Draws]]</f>
        <v>63</v>
      </c>
      <c r="J635">
        <f>Table1[[#This Row],[xWins]]*3+Table1[[#This Row],[xDraws]]</f>
        <v>57.226851449093317</v>
      </c>
      <c r="K635">
        <v>1.170128797503718</v>
      </c>
      <c r="L635">
        <v>0.92559875728764895</v>
      </c>
      <c r="M635">
        <v>0.96897708012505857</v>
      </c>
      <c r="N635">
        <v>16</v>
      </c>
      <c r="O635">
        <v>15</v>
      </c>
      <c r="P635">
        <v>35</v>
      </c>
      <c r="Q635">
        <v>13.673708427767471</v>
      </c>
      <c r="R635">
        <v>16.20572616579091</v>
      </c>
      <c r="S635">
        <v>36.120565406441621</v>
      </c>
      <c r="T635">
        <v>-46</v>
      </c>
      <c r="U635">
        <v>-52.401705852104577</v>
      </c>
      <c r="V635">
        <v>1.16262178937518</v>
      </c>
      <c r="W635">
        <v>5.239084062729404</v>
      </c>
      <c r="X635">
        <v>1.0179313510425789</v>
      </c>
      <c r="Y635">
        <v>0.95531281991314254</v>
      </c>
      <c r="Z635">
        <f>Table1[[#This Row],[xGoalsF]]/Table1[[#This Row],[Matches]]</f>
        <v>0.98238451834280027</v>
      </c>
      <c r="AA635">
        <f>Table1[[#This Row],[xGoalsA]]/Table1[[#This Row],[Matches]]</f>
        <v>1.7763497585262031</v>
      </c>
      <c r="AB635">
        <v>66</v>
      </c>
      <c r="AC635">
        <v>64.83737821062482</v>
      </c>
      <c r="AD635">
        <v>112</v>
      </c>
      <c r="AE635">
        <v>117.2390840627294</v>
      </c>
      <c r="AF635">
        <f>Table1[[#This Row],[SHGoalsF]]/Table1[[#This Row],[xSHGoalsF]]</f>
        <v>0.88601336380311979</v>
      </c>
      <c r="AG635">
        <v>32</v>
      </c>
      <c r="AH635">
        <v>36.116836728786282</v>
      </c>
      <c r="AI635">
        <f>Table1[[#This Row],[SHGoalsA]]/Table1[[#This Row],[xSHGoalsA]]</f>
        <v>1.1678761742447625</v>
      </c>
      <c r="AJ635">
        <v>-77</v>
      </c>
      <c r="AK635">
        <v>-65.93164729111291</v>
      </c>
      <c r="AL635">
        <f>Table1[[#This Row],[HTGoalsF]]/Table1[[#This Row],[xHTGoalsF]]</f>
        <v>1.1838216915756943</v>
      </c>
      <c r="AM635">
        <v>34</v>
      </c>
      <c r="AN635">
        <v>28.720541481838541</v>
      </c>
      <c r="AO635">
        <f>Table1[[#This Row],[HTGoalsA]]/Table1[[#This Row],[xHTGoalsA]]</f>
        <v>0.68216231802408345</v>
      </c>
      <c r="AP635">
        <v>35</v>
      </c>
      <c r="AQ635">
        <v>51.307436771616487</v>
      </c>
      <c r="AR635">
        <v>1.036180477204582</v>
      </c>
      <c r="AS635">
        <v>666</v>
      </c>
      <c r="AT635">
        <v>642.74517292271469</v>
      </c>
      <c r="AU635">
        <v>1.1406607278649941</v>
      </c>
      <c r="AV635">
        <v>1020</v>
      </c>
      <c r="AW635">
        <v>894.21856568092983</v>
      </c>
      <c r="AX635">
        <v>0.78718009821324275</v>
      </c>
      <c r="AY635">
        <v>206</v>
      </c>
      <c r="AZ635">
        <v>261.69360794001648</v>
      </c>
      <c r="BA635">
        <v>0.89299831039653543</v>
      </c>
      <c r="BB635">
        <v>346</v>
      </c>
      <c r="BC635">
        <v>387.45873981145479</v>
      </c>
      <c r="BD635">
        <v>1.200445506116651</v>
      </c>
      <c r="BE635">
        <v>1045</v>
      </c>
      <c r="BF635">
        <v>870.51015200223037</v>
      </c>
      <c r="BG635">
        <v>1.1995225666194731</v>
      </c>
      <c r="BH635">
        <v>992</v>
      </c>
      <c r="BI635">
        <v>826.99569612573532</v>
      </c>
      <c r="BJ635">
        <v>1.2097464176801209</v>
      </c>
      <c r="BK635">
        <v>150</v>
      </c>
      <c r="BL635">
        <v>123.99292761506869</v>
      </c>
      <c r="BM635">
        <v>1.1043133698083289</v>
      </c>
      <c r="BN635">
        <v>115</v>
      </c>
      <c r="BO635">
        <v>104.1371074045405</v>
      </c>
      <c r="BP635">
        <v>0.79508123644527651</v>
      </c>
      <c r="BQ635">
        <v>6</v>
      </c>
      <c r="BR635">
        <v>7.5463986885483054</v>
      </c>
      <c r="BS635">
        <v>1.2407316749227151</v>
      </c>
      <c r="BT635">
        <v>7</v>
      </c>
      <c r="BU635">
        <v>5.6418322683960076</v>
      </c>
    </row>
    <row r="636" spans="1:73" hidden="1" x14ac:dyDescent="0.45">
      <c r="A636" s="1">
        <v>206</v>
      </c>
      <c r="B636" s="22" t="s">
        <v>277</v>
      </c>
      <c r="C636" s="28" t="s">
        <v>258</v>
      </c>
      <c r="D636">
        <v>0.97038858900103198</v>
      </c>
      <c r="E636">
        <v>56</v>
      </c>
      <c r="F636">
        <v>57.708840184991537</v>
      </c>
      <c r="G636">
        <v>73</v>
      </c>
      <c r="H636">
        <f>(Table1[[#This Row],[xWins]]*3+Table1[[#This Row],[xDraws]])/Table1[[#This Row],[Matches]]</f>
        <v>0.79053205732865117</v>
      </c>
      <c r="I636">
        <f>Table1[[#This Row],[Wins]]*3+Table1[[#This Row],[Draws]]</f>
        <v>56</v>
      </c>
      <c r="J636">
        <f>Table1[[#This Row],[xWins]]*3+Table1[[#This Row],[xDraws]]</f>
        <v>57.708840184991537</v>
      </c>
      <c r="K636">
        <v>0.96087468970800893</v>
      </c>
      <c r="L636">
        <v>0.99294301648287087</v>
      </c>
      <c r="M636">
        <v>1.0153521472383309</v>
      </c>
      <c r="N636">
        <v>13</v>
      </c>
      <c r="O636">
        <v>17</v>
      </c>
      <c r="P636">
        <v>43</v>
      </c>
      <c r="Q636">
        <v>13.52933961029866</v>
      </c>
      <c r="R636">
        <v>17.120821354095561</v>
      </c>
      <c r="S636">
        <v>42.349839035605768</v>
      </c>
      <c r="T636">
        <v>-73</v>
      </c>
      <c r="U636">
        <v>-67.466501914557682</v>
      </c>
      <c r="V636">
        <v>-5.2211194320553886</v>
      </c>
      <c r="W636">
        <v>-0.31237865338692927</v>
      </c>
      <c r="X636">
        <v>0.92346769628640668</v>
      </c>
      <c r="Y636">
        <v>1.0023021897671049</v>
      </c>
      <c r="Z636">
        <f>Table1[[#This Row],[xGoalsF]]/Table1[[#This Row],[Matches]]</f>
        <v>0.93453588263089571</v>
      </c>
      <c r="AA636">
        <f>Table1[[#This Row],[xGoalsA]]/Table1[[#This Row],[Matches]]</f>
        <v>1.8587345389947001</v>
      </c>
      <c r="AB636">
        <v>63</v>
      </c>
      <c r="AC636">
        <v>68.221119432055389</v>
      </c>
      <c r="AD636">
        <v>136</v>
      </c>
      <c r="AE636">
        <v>135.6876213466131</v>
      </c>
      <c r="AF636">
        <f>Table1[[#This Row],[SHGoalsF]]/Table1[[#This Row],[xSHGoalsF]]</f>
        <v>0.86705742730386215</v>
      </c>
      <c r="AG636">
        <v>33</v>
      </c>
      <c r="AH636">
        <v>38.05976278020519</v>
      </c>
      <c r="AI636">
        <f>Table1[[#This Row],[SHGoalsA]]/Table1[[#This Row],[xSHGoalsA]]</f>
        <v>1.0811318150192655</v>
      </c>
      <c r="AJ636">
        <v>-82</v>
      </c>
      <c r="AK636">
        <v>-75.84644061051776</v>
      </c>
      <c r="AL636">
        <f>Table1[[#This Row],[HTGoalsF]]/Table1[[#This Row],[xHTGoalsF]]</f>
        <v>0.99465021902984263</v>
      </c>
      <c r="AM636">
        <v>30</v>
      </c>
      <c r="AN636">
        <v>30.161356651850198</v>
      </c>
      <c r="AO636">
        <f>Table1[[#This Row],[HTGoalsA]]/Table1[[#This Row],[xHTGoalsA]]</f>
        <v>0.90238861158412953</v>
      </c>
      <c r="AP636">
        <v>54</v>
      </c>
      <c r="AQ636">
        <v>59.841180736095303</v>
      </c>
      <c r="AR636">
        <v>1.1454395105530799</v>
      </c>
      <c r="AS636">
        <v>792</v>
      </c>
      <c r="AT636">
        <v>691.43764703696968</v>
      </c>
      <c r="AU636">
        <v>1.1447238009973599</v>
      </c>
      <c r="AV636">
        <v>1168</v>
      </c>
      <c r="AW636">
        <v>1020.333462956183</v>
      </c>
      <c r="AX636">
        <v>0.9434534527361319</v>
      </c>
      <c r="AY636">
        <v>264</v>
      </c>
      <c r="AZ636">
        <v>279.82302596314349</v>
      </c>
      <c r="BA636">
        <v>1.0035927732909229</v>
      </c>
      <c r="BB636">
        <v>448</v>
      </c>
      <c r="BC636">
        <v>446.39619965670391</v>
      </c>
      <c r="BD636">
        <v>1.1715557324281991</v>
      </c>
      <c r="BE636">
        <v>1127</v>
      </c>
      <c r="BF636">
        <v>961.96874703019785</v>
      </c>
      <c r="BG636">
        <v>1.2144365523535221</v>
      </c>
      <c r="BH636">
        <v>1098</v>
      </c>
      <c r="BI636">
        <v>904.12298433551473</v>
      </c>
      <c r="BJ636">
        <v>1.4595062485783721</v>
      </c>
      <c r="BK636">
        <v>202</v>
      </c>
      <c r="BL636">
        <v>138.40297031736421</v>
      </c>
      <c r="BM636">
        <v>1.5150837113259381</v>
      </c>
      <c r="BN636">
        <v>171</v>
      </c>
      <c r="BO636">
        <v>112.8650507702627</v>
      </c>
      <c r="BP636">
        <v>0.84081644537676337</v>
      </c>
      <c r="BQ636">
        <v>7</v>
      </c>
      <c r="BR636">
        <v>8.3252415417057577</v>
      </c>
      <c r="BS636">
        <v>1.8500365575699951</v>
      </c>
      <c r="BT636">
        <v>11</v>
      </c>
      <c r="BU636">
        <v>5.9458284513298434</v>
      </c>
    </row>
    <row r="637" spans="1:73" hidden="1" x14ac:dyDescent="0.45">
      <c r="A637" s="1">
        <v>208</v>
      </c>
      <c r="B637" s="22" t="s">
        <v>279</v>
      </c>
      <c r="C637" s="28" t="s">
        <v>258</v>
      </c>
      <c r="D637">
        <v>0.62597729188652884</v>
      </c>
      <c r="E637">
        <v>37</v>
      </c>
      <c r="F637">
        <v>59.107575433753922</v>
      </c>
      <c r="G637">
        <v>72</v>
      </c>
      <c r="H637">
        <f>(Table1[[#This Row],[xWins]]*3+Table1[[#This Row],[xDraws]])/Table1[[#This Row],[Matches]]</f>
        <v>0.8209385476910267</v>
      </c>
      <c r="I637">
        <f>Table1[[#This Row],[Wins]]*3+Table1[[#This Row],[Draws]]</f>
        <v>37</v>
      </c>
      <c r="J637">
        <f>Table1[[#This Row],[xWins]]*3+Table1[[#This Row],[xDraws]]</f>
        <v>59.107575433753922</v>
      </c>
      <c r="K637">
        <v>0.56546670966427492</v>
      </c>
      <c r="L637">
        <v>0.7800893090798926</v>
      </c>
      <c r="M637">
        <v>1.238235674366607</v>
      </c>
      <c r="N637">
        <v>8</v>
      </c>
      <c r="O637">
        <v>13</v>
      </c>
      <c r="P637">
        <v>51</v>
      </c>
      <c r="Q637">
        <v>14.147605620761841</v>
      </c>
      <c r="R637">
        <v>16.664758571468401</v>
      </c>
      <c r="S637">
        <v>41.187635807769773</v>
      </c>
      <c r="T637">
        <v>-93</v>
      </c>
      <c r="U637">
        <v>-64.778936374380038</v>
      </c>
      <c r="V637">
        <v>-9.411636183170998</v>
      </c>
      <c r="W637">
        <v>-18.80942744244896</v>
      </c>
      <c r="X637">
        <v>0.86242638375185909</v>
      </c>
      <c r="Y637">
        <v>1.141221912942235</v>
      </c>
      <c r="Z637">
        <f>Table1[[#This Row],[xGoalsF]]/Table1[[#This Row],[Matches]]</f>
        <v>0.95016161365515273</v>
      </c>
      <c r="AA637">
        <f>Table1[[#This Row],[xGoalsA]]/Table1[[#This Row],[Matches]]</f>
        <v>1.8498690632993195</v>
      </c>
      <c r="AB637">
        <v>59</v>
      </c>
      <c r="AC637">
        <v>68.411636183170998</v>
      </c>
      <c r="AD637">
        <v>152</v>
      </c>
      <c r="AE637">
        <v>133.19057255755101</v>
      </c>
      <c r="AF637">
        <f>Table1[[#This Row],[SHGoalsF]]/Table1[[#This Row],[xSHGoalsF]]</f>
        <v>0.91650784250541295</v>
      </c>
      <c r="AG637">
        <v>35</v>
      </c>
      <c r="AH637">
        <v>38.188434813958821</v>
      </c>
      <c r="AI637">
        <f>Table1[[#This Row],[SHGoalsA]]/Table1[[#This Row],[xSHGoalsA]]</f>
        <v>1.1662108617482099</v>
      </c>
      <c r="AJ637">
        <v>-87</v>
      </c>
      <c r="AK637">
        <v>-74.600574264573851</v>
      </c>
      <c r="AL637">
        <f>Table1[[#This Row],[HTGoalsF]]/Table1[[#This Row],[xHTGoalsF]]</f>
        <v>0.79409191987346406</v>
      </c>
      <c r="AM637">
        <v>24</v>
      </c>
      <c r="AN637">
        <v>30.22320136921217</v>
      </c>
      <c r="AO637">
        <f>Table1[[#This Row],[HTGoalsA]]/Table1[[#This Row],[xHTGoalsA]]</f>
        <v>1.1094043675333429</v>
      </c>
      <c r="AP637">
        <v>65</v>
      </c>
      <c r="AQ637">
        <v>58.589998292977192</v>
      </c>
      <c r="AR637">
        <v>1.1420323893949169</v>
      </c>
      <c r="AS637">
        <v>785</v>
      </c>
      <c r="AT637">
        <v>687.37104769499263</v>
      </c>
      <c r="AU637">
        <v>1.211331007519582</v>
      </c>
      <c r="AV637">
        <v>1211</v>
      </c>
      <c r="AW637">
        <v>999.7267406534404</v>
      </c>
      <c r="AX637">
        <v>0.89877212692484842</v>
      </c>
      <c r="AY637">
        <v>251</v>
      </c>
      <c r="AZ637">
        <v>279.26989776462841</v>
      </c>
      <c r="BA637">
        <v>1.03995183256796</v>
      </c>
      <c r="BB637">
        <v>455</v>
      </c>
      <c r="BC637">
        <v>437.52026368035303</v>
      </c>
      <c r="BD637">
        <v>1.158387407648882</v>
      </c>
      <c r="BE637">
        <v>1096</v>
      </c>
      <c r="BF637">
        <v>946.14288170180748</v>
      </c>
      <c r="BG637">
        <v>1.171174328101859</v>
      </c>
      <c r="BH637">
        <v>1047</v>
      </c>
      <c r="BI637">
        <v>893.97451333900904</v>
      </c>
      <c r="BJ637">
        <v>1.3417192734630701</v>
      </c>
      <c r="BK637">
        <v>181</v>
      </c>
      <c r="BL637">
        <v>134.90154280397749</v>
      </c>
      <c r="BM637">
        <v>1.108339662262928</v>
      </c>
      <c r="BN637">
        <v>124</v>
      </c>
      <c r="BO637">
        <v>111.87906038373271</v>
      </c>
      <c r="BP637">
        <v>1.4675410320658611</v>
      </c>
      <c r="BQ637">
        <v>12</v>
      </c>
      <c r="BR637">
        <v>8.1769434297231012</v>
      </c>
      <c r="BS637">
        <v>1.8466624055013321</v>
      </c>
      <c r="BT637">
        <v>11</v>
      </c>
      <c r="BU637">
        <v>5.9566924453707726</v>
      </c>
    </row>
    <row r="638" spans="1:73" hidden="1" x14ac:dyDescent="0.45">
      <c r="A638" s="1">
        <v>100</v>
      </c>
      <c r="B638" s="22" t="s">
        <v>168</v>
      </c>
      <c r="C638" s="24" t="s">
        <v>160</v>
      </c>
      <c r="D638">
        <v>1.2576606324835631</v>
      </c>
      <c r="E638">
        <v>44</v>
      </c>
      <c r="F638">
        <v>34.985590598563213</v>
      </c>
      <c r="G638">
        <v>38</v>
      </c>
      <c r="H638">
        <f>(Table1[[#This Row],[xWins]]*3+Table1[[#This Row],[xDraws]])/Table1[[#This Row],[Matches]]</f>
        <v>0.92067343680429492</v>
      </c>
      <c r="I638">
        <f>Table1[[#This Row],[Wins]]*3+Table1[[#This Row],[Draws]]</f>
        <v>44</v>
      </c>
      <c r="J638">
        <f>Table1[[#This Row],[xWins]]*3+Table1[[#This Row],[xDraws]]</f>
        <v>34.985590598563206</v>
      </c>
      <c r="K638">
        <v>1.328444035323973</v>
      </c>
      <c r="L638">
        <v>1.0843315208103901</v>
      </c>
      <c r="M638">
        <v>0.81736336641168061</v>
      </c>
      <c r="N638">
        <v>11</v>
      </c>
      <c r="O638">
        <v>11</v>
      </c>
      <c r="P638">
        <v>16</v>
      </c>
      <c r="Q638">
        <v>8.2803638749579562</v>
      </c>
      <c r="R638">
        <v>10.144498973689339</v>
      </c>
      <c r="S638">
        <v>19.575137151352699</v>
      </c>
      <c r="T638">
        <v>-22</v>
      </c>
      <c r="U638">
        <v>-25.152665562987039</v>
      </c>
      <c r="V638">
        <v>-2.4033939276543919</v>
      </c>
      <c r="W638">
        <v>5.5560594906414309</v>
      </c>
      <c r="X638">
        <v>0.93741714776089879</v>
      </c>
      <c r="Y638">
        <v>0.91258017669488212</v>
      </c>
      <c r="Z638">
        <f>Table1[[#This Row],[xGoalsF]]/Table1[[#This Row],[Matches]]</f>
        <v>1.0106156296751156</v>
      </c>
      <c r="AA638">
        <f>Table1[[#This Row],[xGoalsA]]/Table1[[#This Row],[Matches]]</f>
        <v>1.6725278813326692</v>
      </c>
      <c r="AB638">
        <v>36</v>
      </c>
      <c r="AC638">
        <v>38.403393927654392</v>
      </c>
      <c r="AD638">
        <v>58</v>
      </c>
      <c r="AE638">
        <v>63.556059490641431</v>
      </c>
      <c r="AF638">
        <f>Table1[[#This Row],[SHGoalsF]]/Table1[[#This Row],[xSHGoalsF]]</f>
        <v>0.88231216184814865</v>
      </c>
      <c r="AG638">
        <v>19</v>
      </c>
      <c r="AH638">
        <v>21.53432857618256</v>
      </c>
      <c r="AI638">
        <f>Table1[[#This Row],[SHGoalsA]]/Table1[[#This Row],[xSHGoalsA]]</f>
        <v>0.69933577157805271</v>
      </c>
      <c r="AJ638">
        <v>-25</v>
      </c>
      <c r="AK638">
        <v>-35.748207107420583</v>
      </c>
      <c r="AL638">
        <f>Table1[[#This Row],[HTGoalsF]]/Table1[[#This Row],[xHTGoalsF]]</f>
        <v>1.0077618199823233</v>
      </c>
      <c r="AM638">
        <v>17</v>
      </c>
      <c r="AN638">
        <v>16.869065351471829</v>
      </c>
      <c r="AO638">
        <f>Table1[[#This Row],[HTGoalsA]]/Table1[[#This Row],[xHTGoalsA]]</f>
        <v>1.1867151603520476</v>
      </c>
      <c r="AP638">
        <v>33</v>
      </c>
      <c r="AQ638">
        <v>27.807852383220851</v>
      </c>
      <c r="AR638">
        <v>0.81071617112036176</v>
      </c>
      <c r="AS638">
        <v>305</v>
      </c>
      <c r="AT638">
        <v>376.21057882502578</v>
      </c>
      <c r="AU638">
        <v>0.90704676611158086</v>
      </c>
      <c r="AV638">
        <v>450</v>
      </c>
      <c r="AW638">
        <v>496.11554421731222</v>
      </c>
      <c r="AX638">
        <v>0.66347969076128932</v>
      </c>
      <c r="AY638">
        <v>102</v>
      </c>
      <c r="AZ638">
        <v>153.73492424909529</v>
      </c>
      <c r="BA638">
        <v>0.71783572299158094</v>
      </c>
      <c r="BB638">
        <v>154</v>
      </c>
      <c r="BC638">
        <v>214.53376457527759</v>
      </c>
      <c r="BD638">
        <v>0.86351670781255441</v>
      </c>
      <c r="BE638">
        <v>435</v>
      </c>
      <c r="BF638">
        <v>503.75400506370568</v>
      </c>
      <c r="BG638">
        <v>1.057681309310504</v>
      </c>
      <c r="BH638">
        <v>510</v>
      </c>
      <c r="BI638">
        <v>482.18683218716058</v>
      </c>
      <c r="BJ638">
        <v>1.116535963762106</v>
      </c>
      <c r="BK638">
        <v>80</v>
      </c>
      <c r="BL638">
        <v>71.650177510130902</v>
      </c>
      <c r="BM638">
        <v>1.401898670032639</v>
      </c>
      <c r="BN638">
        <v>86</v>
      </c>
      <c r="BO638">
        <v>61.345375267384902</v>
      </c>
      <c r="BP638">
        <v>0.67451964181317048</v>
      </c>
      <c r="BQ638">
        <v>3</v>
      </c>
      <c r="BR638">
        <v>4.4476095491240626</v>
      </c>
      <c r="BS638">
        <v>1.1707734747761771</v>
      </c>
      <c r="BT638">
        <v>4</v>
      </c>
      <c r="BU638">
        <v>3.416544776746588</v>
      </c>
    </row>
    <row r="639" spans="1:73" hidden="1" x14ac:dyDescent="0.45">
      <c r="A639" s="1">
        <v>67</v>
      </c>
      <c r="B639" s="22" t="s">
        <v>133</v>
      </c>
      <c r="C639" s="24" t="s">
        <v>117</v>
      </c>
      <c r="D639">
        <v>0.86915596752747326</v>
      </c>
      <c r="E639">
        <v>44</v>
      </c>
      <c r="F639">
        <v>50.623825462728817</v>
      </c>
      <c r="G639">
        <v>55</v>
      </c>
      <c r="H639">
        <f>(Table1[[#This Row],[xWins]]*3+Table1[[#This Row],[xDraws]])/Table1[[#This Row],[Matches]]</f>
        <v>0.92043319023143289</v>
      </c>
      <c r="I639">
        <f>Table1[[#This Row],[Wins]]*3+Table1[[#This Row],[Draws]]</f>
        <v>44</v>
      </c>
      <c r="J639">
        <f>Table1[[#This Row],[xWins]]*3+Table1[[#This Row],[xDraws]]</f>
        <v>50.62382546272881</v>
      </c>
      <c r="K639">
        <v>0.85603586947172128</v>
      </c>
      <c r="L639">
        <v>0.91104559370657523</v>
      </c>
      <c r="M639">
        <v>1.097219200327384</v>
      </c>
      <c r="N639">
        <v>11</v>
      </c>
      <c r="O639">
        <v>11</v>
      </c>
      <c r="P639">
        <v>33</v>
      </c>
      <c r="Q639">
        <v>12.84992883159013</v>
      </c>
      <c r="R639">
        <v>12.074038967958421</v>
      </c>
      <c r="S639">
        <v>30.076032200451451</v>
      </c>
      <c r="T639">
        <v>-48</v>
      </c>
      <c r="U639">
        <v>-41.549663259199043</v>
      </c>
      <c r="V639">
        <v>0.60930086646525439</v>
      </c>
      <c r="W639">
        <v>-7.059637607266211</v>
      </c>
      <c r="X639">
        <v>1.0110000573380811</v>
      </c>
      <c r="Y639">
        <v>1.072824543183216</v>
      </c>
      <c r="Z639">
        <f>Table1[[#This Row],[xGoalsF]]/Table1[[#This Row],[Matches]]</f>
        <v>1.0071036206097228</v>
      </c>
      <c r="AA639">
        <f>Table1[[#This Row],[xGoalsA]]/Table1[[#This Row],[Matches]]</f>
        <v>1.7625520435042508</v>
      </c>
      <c r="AB639">
        <v>56</v>
      </c>
      <c r="AC639">
        <v>55.390699133534753</v>
      </c>
      <c r="AD639">
        <v>104</v>
      </c>
      <c r="AE639">
        <v>96.940362392733789</v>
      </c>
      <c r="AF639">
        <f>Table1[[#This Row],[SHGoalsF]]/Table1[[#This Row],[xSHGoalsF]]</f>
        <v>0.90489892634411284</v>
      </c>
      <c r="AG639">
        <v>28</v>
      </c>
      <c r="AH639">
        <v>30.94268230941875</v>
      </c>
      <c r="AI639">
        <f>Table1[[#This Row],[SHGoalsA]]/Table1[[#This Row],[xSHGoalsA]]</f>
        <v>1.0472259964494604</v>
      </c>
      <c r="AJ639">
        <v>-57</v>
      </c>
      <c r="AK639">
        <v>-54.429512056857007</v>
      </c>
      <c r="AL639">
        <f>Table1[[#This Row],[HTGoalsF]]/Table1[[#This Row],[xHTGoalsF]]</f>
        <v>1.1452871699752862</v>
      </c>
      <c r="AM639">
        <v>28</v>
      </c>
      <c r="AN639">
        <v>24.448016824115999</v>
      </c>
      <c r="AO639">
        <f>Table1[[#This Row],[HTGoalsA]]/Table1[[#This Row],[xHTGoalsA]]</f>
        <v>1.1056000910039343</v>
      </c>
      <c r="AP639">
        <v>47</v>
      </c>
      <c r="AQ639">
        <v>42.510850335876782</v>
      </c>
      <c r="AR639">
        <v>1.153155220595901</v>
      </c>
      <c r="AS639">
        <v>626</v>
      </c>
      <c r="AT639">
        <v>542.85840173061035</v>
      </c>
      <c r="AU639">
        <v>1.0822057147191151</v>
      </c>
      <c r="AV639">
        <v>801</v>
      </c>
      <c r="AW639">
        <v>740.15502700232753</v>
      </c>
      <c r="AX639">
        <v>0.99779664431769832</v>
      </c>
      <c r="AY639">
        <v>222</v>
      </c>
      <c r="AZ639">
        <v>222.4902251017345</v>
      </c>
      <c r="BA639">
        <v>1.010787421238365</v>
      </c>
      <c r="BB639">
        <v>326</v>
      </c>
      <c r="BC639">
        <v>322.5208319278463</v>
      </c>
      <c r="BD639">
        <v>0.87975835750177134</v>
      </c>
      <c r="BE639">
        <v>640</v>
      </c>
      <c r="BF639">
        <v>727.47248666939936</v>
      </c>
      <c r="BG639">
        <v>0.84193316839350141</v>
      </c>
      <c r="BH639">
        <v>581</v>
      </c>
      <c r="BI639">
        <v>690.07852619538698</v>
      </c>
      <c r="BJ639">
        <v>0.79949775315184857</v>
      </c>
      <c r="BK639">
        <v>82</v>
      </c>
      <c r="BL639">
        <v>102.5643908025164</v>
      </c>
      <c r="BM639">
        <v>0.95143170685288159</v>
      </c>
      <c r="BN639">
        <v>83</v>
      </c>
      <c r="BO639">
        <v>87.236949748653018</v>
      </c>
      <c r="BP639">
        <v>1.1415008598432561</v>
      </c>
      <c r="BQ639">
        <v>7</v>
      </c>
      <c r="BR639">
        <v>6.1322774657928836</v>
      </c>
      <c r="BS639">
        <v>1.246461767943136</v>
      </c>
      <c r="BT639">
        <v>6</v>
      </c>
      <c r="BU639">
        <v>4.8136253789002854</v>
      </c>
    </row>
    <row r="640" spans="1:73" hidden="1" x14ac:dyDescent="0.45">
      <c r="A640" s="1">
        <v>14</v>
      </c>
      <c r="B640" s="21" t="s">
        <v>78</v>
      </c>
      <c r="C640" s="24" t="s">
        <v>64</v>
      </c>
      <c r="D640">
        <v>0.85063368054195609</v>
      </c>
      <c r="E640">
        <v>36</v>
      </c>
      <c r="F640">
        <v>42.321390304065631</v>
      </c>
      <c r="G640">
        <v>38</v>
      </c>
      <c r="H640">
        <f>(Table1[[#This Row],[xWins]]*3+Table1[[#This Row],[xDraws]])/Table1[[#This Row],[Matches]]</f>
        <v>1.1137207974754113</v>
      </c>
      <c r="I640">
        <f>Table1[[#This Row],[Wins]]*3+Table1[[#This Row],[Draws]]</f>
        <v>36</v>
      </c>
      <c r="J640">
        <f>Table1[[#This Row],[xWins]]*3+Table1[[#This Row],[xDraws]]</f>
        <v>42.321390304065631</v>
      </c>
      <c r="K640">
        <v>0.82737679201839398</v>
      </c>
      <c r="L640">
        <v>0.92897158724096085</v>
      </c>
      <c r="M640">
        <v>1.147176111869197</v>
      </c>
      <c r="N640">
        <v>9</v>
      </c>
      <c r="O640">
        <v>9</v>
      </c>
      <c r="P640">
        <v>20</v>
      </c>
      <c r="Q640">
        <v>10.87775253889393</v>
      </c>
      <c r="R640">
        <v>9.6881326873838383</v>
      </c>
      <c r="S640">
        <v>17.434114773722229</v>
      </c>
      <c r="T640">
        <v>-26</v>
      </c>
      <c r="U640">
        <v>-14.95141178595261</v>
      </c>
      <c r="V640">
        <v>4.1565715649557973</v>
      </c>
      <c r="W640">
        <v>-15.205159779003189</v>
      </c>
      <c r="X640">
        <v>1.0970177158267731</v>
      </c>
      <c r="Y640">
        <v>1.2630885338701769</v>
      </c>
      <c r="Z640">
        <f>Table1[[#This Row],[xGoalsF]]/Table1[[#This Row],[Matches]]</f>
        <v>1.1274586430274791</v>
      </c>
      <c r="AA640">
        <f>Table1[[#This Row],[xGoalsA]]/Table1[[#This Row],[Matches]]</f>
        <v>1.5209168479209687</v>
      </c>
      <c r="AB640">
        <v>47</v>
      </c>
      <c r="AC640">
        <v>42.843428435044203</v>
      </c>
      <c r="AD640">
        <v>73</v>
      </c>
      <c r="AE640">
        <v>57.794840220996811</v>
      </c>
      <c r="AF640">
        <f>Table1[[#This Row],[SHGoalsF]]/Table1[[#This Row],[xSHGoalsF]]</f>
        <v>1.2047916144013286</v>
      </c>
      <c r="AG640">
        <v>29</v>
      </c>
      <c r="AH640">
        <v>24.070552661017938</v>
      </c>
      <c r="AI640">
        <f>Table1[[#This Row],[SHGoalsA]]/Table1[[#This Row],[xSHGoalsA]]</f>
        <v>1.3912167413036134</v>
      </c>
      <c r="AJ640">
        <v>-45</v>
      </c>
      <c r="AK640">
        <v>-32.345786723234511</v>
      </c>
      <c r="AL640">
        <f>Table1[[#This Row],[HTGoalsF]]/Table1[[#This Row],[xHTGoalsF]]</f>
        <v>0.95883018758928806</v>
      </c>
      <c r="AM640">
        <v>18</v>
      </c>
      <c r="AN640">
        <v>18.772875774026261</v>
      </c>
      <c r="AO640">
        <f>Table1[[#This Row],[HTGoalsA]]/Table1[[#This Row],[xHTGoalsA]]</f>
        <v>1.1002373822060614</v>
      </c>
      <c r="AP640">
        <v>28</v>
      </c>
      <c r="AQ640">
        <v>25.4490534977623</v>
      </c>
      <c r="AR640">
        <v>1.1339790250301489</v>
      </c>
      <c r="AS640">
        <v>452</v>
      </c>
      <c r="AT640">
        <v>398.59643787325138</v>
      </c>
      <c r="AU640">
        <v>1.0433862542910259</v>
      </c>
      <c r="AV640">
        <v>493</v>
      </c>
      <c r="AW640">
        <v>472.49999506174248</v>
      </c>
      <c r="AX640">
        <v>1.548654732023194</v>
      </c>
      <c r="AY640">
        <v>257</v>
      </c>
      <c r="AZ640">
        <v>165.95048249666979</v>
      </c>
      <c r="BA640">
        <v>1.3762159384768591</v>
      </c>
      <c r="BB640">
        <v>281</v>
      </c>
      <c r="BC640">
        <v>204.18307341433609</v>
      </c>
      <c r="BD640">
        <v>0.82556066516605364</v>
      </c>
      <c r="BE640">
        <v>416</v>
      </c>
      <c r="BF640">
        <v>503.89997677072648</v>
      </c>
      <c r="BG640">
        <v>0.88792119818669568</v>
      </c>
      <c r="BH640">
        <v>435</v>
      </c>
      <c r="BI640">
        <v>489.90833971342602</v>
      </c>
      <c r="BJ640">
        <v>0.95941183319882184</v>
      </c>
      <c r="BK640">
        <v>66</v>
      </c>
      <c r="BL640">
        <v>68.792147142844982</v>
      </c>
      <c r="BM640">
        <v>1.0417529212184</v>
      </c>
      <c r="BN640">
        <v>66</v>
      </c>
      <c r="BO640">
        <v>63.354753949533993</v>
      </c>
      <c r="BP640">
        <v>0.46893813881812191</v>
      </c>
      <c r="BQ640">
        <v>2</v>
      </c>
      <c r="BR640">
        <v>4.2649548723860606</v>
      </c>
      <c r="BS640">
        <v>0.54181938263226559</v>
      </c>
      <c r="BT640">
        <v>2</v>
      </c>
      <c r="BU640">
        <v>3.6912669869497932</v>
      </c>
    </row>
    <row r="641" spans="1:73" hidden="1" x14ac:dyDescent="0.45">
      <c r="A641" s="1">
        <v>195</v>
      </c>
      <c r="B641" s="22" t="s">
        <v>266</v>
      </c>
      <c r="C641" s="24" t="s">
        <v>258</v>
      </c>
      <c r="D641">
        <v>1.1051399154726009</v>
      </c>
      <c r="E641">
        <v>39</v>
      </c>
      <c r="F641">
        <v>35.28964925977003</v>
      </c>
      <c r="G641">
        <v>38</v>
      </c>
      <c r="H641">
        <f>(Table1[[#This Row],[xWins]]*3+Table1[[#This Row],[xDraws]])/Table1[[#This Row],[Matches]]</f>
        <v>0.92867498052026398</v>
      </c>
      <c r="I641">
        <f>Table1[[#This Row],[Wins]]*3+Table1[[#This Row],[Draws]]</f>
        <v>39</v>
      </c>
      <c r="J641">
        <f>Table1[[#This Row],[xWins]]*3+Table1[[#This Row],[xDraws]]</f>
        <v>35.28964925977003</v>
      </c>
      <c r="K641">
        <v>1.0234363530378221</v>
      </c>
      <c r="L641">
        <v>1.3471127544291841</v>
      </c>
      <c r="M641">
        <v>0.83751447200764029</v>
      </c>
      <c r="N641">
        <v>9</v>
      </c>
      <c r="O641">
        <v>12</v>
      </c>
      <c r="P641">
        <v>17</v>
      </c>
      <c r="Q641">
        <v>8.7939029850617381</v>
      </c>
      <c r="R641">
        <v>8.9079403045848196</v>
      </c>
      <c r="S641">
        <v>20.298156710353439</v>
      </c>
      <c r="T641">
        <v>-20</v>
      </c>
      <c r="U641">
        <v>-26.21399159087402</v>
      </c>
      <c r="V641">
        <v>13.527642398959459</v>
      </c>
      <c r="W641">
        <v>-7.3136508080854412</v>
      </c>
      <c r="X641">
        <v>1.351619792559674</v>
      </c>
      <c r="Y641">
        <v>1.1130632799570579</v>
      </c>
      <c r="Z641">
        <f>Table1[[#This Row],[xGoalsF]]/Table1[[#This Row],[Matches]]</f>
        <v>1.0124304631852774</v>
      </c>
      <c r="AA641">
        <f>Table1[[#This Row],[xGoalsA]]/Table1[[#This Row],[Matches]]</f>
        <v>1.7022723471556462</v>
      </c>
      <c r="AB641">
        <v>52</v>
      </c>
      <c r="AC641">
        <v>38.472357601040542</v>
      </c>
      <c r="AD641">
        <v>72</v>
      </c>
      <c r="AE641">
        <v>64.686349191914559</v>
      </c>
      <c r="AF641">
        <f>Table1[[#This Row],[SHGoalsF]]/Table1[[#This Row],[xSHGoalsF]]</f>
        <v>1.4340926702558268</v>
      </c>
      <c r="AG641">
        <v>31</v>
      </c>
      <c r="AH641">
        <v>21.61645522842672</v>
      </c>
      <c r="AI641">
        <f>Table1[[#This Row],[SHGoalsA]]/Table1[[#This Row],[xSHGoalsA]]</f>
        <v>1.3534163222329465</v>
      </c>
      <c r="AJ641">
        <v>-49</v>
      </c>
      <c r="AK641">
        <v>-36.204676414096213</v>
      </c>
      <c r="AL641">
        <f>Table1[[#This Row],[HTGoalsF]]/Table1[[#This Row],[xHTGoalsF]]</f>
        <v>1.2458543918787282</v>
      </c>
      <c r="AM641">
        <v>21</v>
      </c>
      <c r="AN641">
        <v>16.855902372613819</v>
      </c>
      <c r="AO641">
        <f>Table1[[#This Row],[HTGoalsA]]/Table1[[#This Row],[xHTGoalsA]]</f>
        <v>0.80753683884439886</v>
      </c>
      <c r="AP641">
        <v>23</v>
      </c>
      <c r="AQ641">
        <v>28.48167277781835</v>
      </c>
      <c r="AR641">
        <v>0.93065757633092638</v>
      </c>
      <c r="AS641">
        <v>351</v>
      </c>
      <c r="AT641">
        <v>377.15268099336919</v>
      </c>
      <c r="AU641">
        <v>0.75807210153730775</v>
      </c>
      <c r="AV641">
        <v>382</v>
      </c>
      <c r="AW641">
        <v>503.90985135231273</v>
      </c>
      <c r="AX641">
        <v>1.108483886226008</v>
      </c>
      <c r="AY641">
        <v>171</v>
      </c>
      <c r="AZ641">
        <v>154.26475939329521</v>
      </c>
      <c r="BA641">
        <v>0.95461512467736054</v>
      </c>
      <c r="BB641">
        <v>209</v>
      </c>
      <c r="BC641">
        <v>218.93640127547479</v>
      </c>
      <c r="BD641">
        <v>1.1658068913135089</v>
      </c>
      <c r="BE641">
        <v>591</v>
      </c>
      <c r="BF641">
        <v>506.94502185874302</v>
      </c>
      <c r="BG641">
        <v>1.162955974107023</v>
      </c>
      <c r="BH641">
        <v>559</v>
      </c>
      <c r="BI641">
        <v>480.67167841777382</v>
      </c>
      <c r="BJ641">
        <v>1.3887174546144441</v>
      </c>
      <c r="BK641">
        <v>99</v>
      </c>
      <c r="BL641">
        <v>71.288799367388833</v>
      </c>
      <c r="BM641">
        <v>1.3481344769045021</v>
      </c>
      <c r="BN641">
        <v>83</v>
      </c>
      <c r="BO641">
        <v>61.566558397482112</v>
      </c>
      <c r="BP641">
        <v>1.168885493540692</v>
      </c>
      <c r="BQ641">
        <v>5</v>
      </c>
      <c r="BR641">
        <v>4.277578965288046</v>
      </c>
      <c r="BS641">
        <v>0.88469171386393253</v>
      </c>
      <c r="BT641">
        <v>3</v>
      </c>
      <c r="BU641">
        <v>3.3910117535716018</v>
      </c>
    </row>
    <row r="642" spans="1:73" hidden="1" x14ac:dyDescent="0.45">
      <c r="A642" s="1">
        <v>226</v>
      </c>
      <c r="B642" s="22" t="s">
        <v>298</v>
      </c>
      <c r="C642" s="23" t="s">
        <v>292</v>
      </c>
      <c r="D642">
        <v>0.85552696128246752</v>
      </c>
      <c r="E642">
        <v>51</v>
      </c>
      <c r="F642">
        <v>59.612381968125312</v>
      </c>
      <c r="G642">
        <v>66</v>
      </c>
      <c r="H642">
        <f>(Table1[[#This Row],[xWins]]*3+Table1[[#This Row],[xDraws]])/Table1[[#This Row],[Matches]]</f>
        <v>0.90321790860795914</v>
      </c>
      <c r="I642">
        <f>Table1[[#This Row],[Wins]]*3+Table1[[#This Row],[Draws]]</f>
        <v>51</v>
      </c>
      <c r="J642">
        <f>Table1[[#This Row],[xWins]]*3+Table1[[#This Row],[xDraws]]</f>
        <v>59.612381968125305</v>
      </c>
      <c r="K642">
        <v>0.73657295583678251</v>
      </c>
      <c r="L642">
        <v>1.2153701676632629</v>
      </c>
      <c r="M642">
        <v>1.02053000433735</v>
      </c>
      <c r="N642">
        <v>11</v>
      </c>
      <c r="O642">
        <v>18</v>
      </c>
      <c r="P642">
        <v>37</v>
      </c>
      <c r="Q642">
        <v>14.93402644345456</v>
      </c>
      <c r="R642">
        <v>14.81030263776162</v>
      </c>
      <c r="S642">
        <v>36.255670918783821</v>
      </c>
      <c r="T642">
        <v>-64</v>
      </c>
      <c r="U642">
        <v>-48.910253028670347</v>
      </c>
      <c r="V642">
        <v>0.29150092902784758</v>
      </c>
      <c r="W642">
        <v>-15.38124790035749</v>
      </c>
      <c r="X642">
        <v>1.004436274350339</v>
      </c>
      <c r="Y642">
        <v>1.1341948644405579</v>
      </c>
      <c r="Z642">
        <f>Table1[[#This Row],[xGoalsF]]/Table1[[#This Row],[Matches]]</f>
        <v>0.99558331925715382</v>
      </c>
      <c r="AA642">
        <f>Table1[[#This Row],[xGoalsA]]/Table1[[#This Row],[Matches]]</f>
        <v>1.7366477590854925</v>
      </c>
      <c r="AB642">
        <v>66</v>
      </c>
      <c r="AC642">
        <v>65.708499070972152</v>
      </c>
      <c r="AD642">
        <v>130</v>
      </c>
      <c r="AE642">
        <v>114.61875209964251</v>
      </c>
      <c r="AF642">
        <f>Table1[[#This Row],[SHGoalsF]]/Table1[[#This Row],[xSHGoalsF]]</f>
        <v>1.1411133137109606</v>
      </c>
      <c r="AG642">
        <v>42</v>
      </c>
      <c r="AH642">
        <v>36.806160698812448</v>
      </c>
      <c r="AI642">
        <f>Table1[[#This Row],[SHGoalsA]]/Table1[[#This Row],[xSHGoalsA]]</f>
        <v>1.073067118209464</v>
      </c>
      <c r="AJ642">
        <v>-69</v>
      </c>
      <c r="AK642">
        <v>-64.301662802914365</v>
      </c>
      <c r="AL642">
        <f>Table1[[#This Row],[HTGoalsF]]/Table1[[#This Row],[xHTGoalsF]]</f>
        <v>0.83038263862823303</v>
      </c>
      <c r="AM642">
        <v>24</v>
      </c>
      <c r="AN642">
        <v>28.902338372159701</v>
      </c>
      <c r="AO642">
        <f>Table1[[#This Row],[HTGoalsA]]/Table1[[#This Row],[xHTGoalsA]]</f>
        <v>1.2123117782166015</v>
      </c>
      <c r="AP642">
        <v>61</v>
      </c>
      <c r="AQ642">
        <v>50.317089296728128</v>
      </c>
      <c r="AR642">
        <v>1.333799596767959</v>
      </c>
      <c r="AS642">
        <v>863</v>
      </c>
      <c r="AT642">
        <v>647.02373736744801</v>
      </c>
      <c r="AU642">
        <v>1.0791916058814579</v>
      </c>
      <c r="AV642">
        <v>953</v>
      </c>
      <c r="AW642">
        <v>883.06839564565746</v>
      </c>
      <c r="AX642">
        <v>0.99285469254121461</v>
      </c>
      <c r="AY642">
        <v>264</v>
      </c>
      <c r="AZ642">
        <v>265.89993680171989</v>
      </c>
      <c r="BA642">
        <v>0.91367254898871886</v>
      </c>
      <c r="BB642">
        <v>351</v>
      </c>
      <c r="BC642">
        <v>384.16388933704718</v>
      </c>
      <c r="BD642">
        <v>1.0071853453006361</v>
      </c>
      <c r="BE642">
        <v>877</v>
      </c>
      <c r="BF642">
        <v>870.74340794565796</v>
      </c>
      <c r="BG642">
        <v>1.1013849303849601</v>
      </c>
      <c r="BH642">
        <v>911</v>
      </c>
      <c r="BI642">
        <v>827.14042553822139</v>
      </c>
      <c r="BJ642">
        <v>1.0920011201956701</v>
      </c>
      <c r="BK642">
        <v>135</v>
      </c>
      <c r="BL642">
        <v>123.6262468080711</v>
      </c>
      <c r="BM642">
        <v>1.1486430308318469</v>
      </c>
      <c r="BN642">
        <v>120</v>
      </c>
      <c r="BO642">
        <v>104.4710991830909</v>
      </c>
      <c r="BP642">
        <v>0.67530661236599443</v>
      </c>
      <c r="BQ642">
        <v>5</v>
      </c>
      <c r="BR642">
        <v>7.4040441903598024</v>
      </c>
      <c r="BS642">
        <v>0.34812447091864529</v>
      </c>
      <c r="BT642">
        <v>2</v>
      </c>
      <c r="BU642">
        <v>5.7450715680007134</v>
      </c>
    </row>
    <row r="643" spans="1:73" hidden="1" x14ac:dyDescent="0.45">
      <c r="A643" s="1">
        <v>27</v>
      </c>
      <c r="B643" s="22" t="s">
        <v>91</v>
      </c>
      <c r="C643" s="24" t="s">
        <v>64</v>
      </c>
      <c r="D643">
        <v>0.81439878031823121</v>
      </c>
      <c r="E643">
        <v>28</v>
      </c>
      <c r="F643">
        <v>34.381190979999793</v>
      </c>
      <c r="G643">
        <v>38</v>
      </c>
      <c r="H643">
        <f>(Table1[[#This Row],[xWins]]*3+Table1[[#This Row],[xDraws]])/Table1[[#This Row],[Matches]]</f>
        <v>0.90476818368420486</v>
      </c>
      <c r="I643">
        <f>Table1[[#This Row],[Wins]]*3+Table1[[#This Row],[Draws]]</f>
        <v>28</v>
      </c>
      <c r="J643">
        <f>Table1[[#This Row],[xWins]]*3+Table1[[#This Row],[xDraws]]</f>
        <v>34.381190979999786</v>
      </c>
      <c r="K643">
        <v>0.71339930156743281</v>
      </c>
      <c r="L643">
        <v>1.0929105699378461</v>
      </c>
      <c r="M643">
        <v>1.0763376135253291</v>
      </c>
      <c r="N643">
        <v>6</v>
      </c>
      <c r="O643">
        <v>10</v>
      </c>
      <c r="P643">
        <v>22</v>
      </c>
      <c r="Q643">
        <v>8.4104371658581734</v>
      </c>
      <c r="R643">
        <v>9.1498794824252627</v>
      </c>
      <c r="S643">
        <v>20.43968335171656</v>
      </c>
      <c r="T643">
        <v>-30</v>
      </c>
      <c r="U643">
        <v>-26.934043034348431</v>
      </c>
      <c r="V643">
        <v>5.0701637622679172</v>
      </c>
      <c r="W643">
        <v>-8.13612072791949</v>
      </c>
      <c r="X643">
        <v>1.1336721764494251</v>
      </c>
      <c r="Y643">
        <v>1.125433767132419</v>
      </c>
      <c r="Z643">
        <f>Table1[[#This Row],[xGoalsF]]/Table1[[#This Row],[Matches]]</f>
        <v>0.99815358520347586</v>
      </c>
      <c r="AA643">
        <f>Table1[[#This Row],[xGoalsA]]/Table1[[#This Row],[Matches]]</f>
        <v>1.7069441913705397</v>
      </c>
      <c r="AB643">
        <v>43</v>
      </c>
      <c r="AC643">
        <v>37.929836237732083</v>
      </c>
      <c r="AD643">
        <v>73</v>
      </c>
      <c r="AE643">
        <v>64.86387927208051</v>
      </c>
      <c r="AF643">
        <f>Table1[[#This Row],[SHGoalsF]]/Table1[[#This Row],[xSHGoalsF]]</f>
        <v>1.3223323426907581</v>
      </c>
      <c r="AG643">
        <v>28</v>
      </c>
      <c r="AH643">
        <v>21.17470706571692</v>
      </c>
      <c r="AI643">
        <f>Table1[[#This Row],[SHGoalsA]]/Table1[[#This Row],[xSHGoalsA]]</f>
        <v>1.181184983102243</v>
      </c>
      <c r="AJ643">
        <v>-43</v>
      </c>
      <c r="AK643">
        <v>-36.404120112554743</v>
      </c>
      <c r="AL643">
        <f>Table1[[#This Row],[HTGoalsF]]/Table1[[#This Row],[xHTGoalsF]]</f>
        <v>0.89524824583587037</v>
      </c>
      <c r="AM643">
        <v>15</v>
      </c>
      <c r="AN643">
        <v>16.75512917201517</v>
      </c>
      <c r="AO643">
        <f>Table1[[#This Row],[HTGoalsA]]/Table1[[#This Row],[xHTGoalsA]]</f>
        <v>1.0541199534346268</v>
      </c>
      <c r="AP643">
        <v>30</v>
      </c>
      <c r="AQ643">
        <v>28.45975915952577</v>
      </c>
      <c r="AR643">
        <v>0.94186957053991849</v>
      </c>
      <c r="AS643">
        <v>351</v>
      </c>
      <c r="AT643">
        <v>372.66306395140498</v>
      </c>
      <c r="AU643">
        <v>1.2813746055762341</v>
      </c>
      <c r="AV643">
        <v>648</v>
      </c>
      <c r="AW643">
        <v>505.70691597918369</v>
      </c>
      <c r="AX643">
        <v>1.16188689796902</v>
      </c>
      <c r="AY643">
        <v>179</v>
      </c>
      <c r="AZ643">
        <v>154.0597456713663</v>
      </c>
      <c r="BA643">
        <v>1.610622640608711</v>
      </c>
      <c r="BB643">
        <v>356</v>
      </c>
      <c r="BC643">
        <v>221.03253178252541</v>
      </c>
      <c r="BD643">
        <v>0.71555628077784994</v>
      </c>
      <c r="BE643">
        <v>359</v>
      </c>
      <c r="BF643">
        <v>501.70756604881842</v>
      </c>
      <c r="BG643">
        <v>0.87741326672988917</v>
      </c>
      <c r="BH643">
        <v>419</v>
      </c>
      <c r="BI643">
        <v>477.54007819098632</v>
      </c>
      <c r="BJ643">
        <v>0.63381206752204522</v>
      </c>
      <c r="BK643">
        <v>45</v>
      </c>
      <c r="BL643">
        <v>70.99896374004399</v>
      </c>
      <c r="BM643">
        <v>0.89506706503623468</v>
      </c>
      <c r="BN643">
        <v>54</v>
      </c>
      <c r="BO643">
        <v>60.330674772190328</v>
      </c>
      <c r="BP643">
        <v>0.23355232200598319</v>
      </c>
      <c r="BQ643">
        <v>1</v>
      </c>
      <c r="BR643">
        <v>4.2816958162136434</v>
      </c>
      <c r="BS643">
        <v>0.29677797259550592</v>
      </c>
      <c r="BT643">
        <v>1</v>
      </c>
      <c r="BU643">
        <v>3.36952231075098</v>
      </c>
    </row>
    <row r="644" spans="1:73" hidden="1" x14ac:dyDescent="0.45">
      <c r="A644" s="1">
        <v>238</v>
      </c>
      <c r="B644" s="22" t="s">
        <v>310</v>
      </c>
      <c r="C644" s="24" t="s">
        <v>292</v>
      </c>
      <c r="D644">
        <v>0.85778207705462228</v>
      </c>
      <c r="E644">
        <v>25</v>
      </c>
      <c r="F644">
        <v>29.144931642594859</v>
      </c>
      <c r="G644">
        <v>34</v>
      </c>
      <c r="H644">
        <f>(Table1[[#This Row],[xWins]]*3+Table1[[#This Row],[xDraws]])/Table1[[#This Row],[Matches]]</f>
        <v>0.8572038718410252</v>
      </c>
      <c r="I644">
        <f>Table1[[#This Row],[Wins]]*3+Table1[[#This Row],[Draws]]</f>
        <v>25</v>
      </c>
      <c r="J644">
        <f>Table1[[#This Row],[xWins]]*3+Table1[[#This Row],[xDraws]]</f>
        <v>29.144931642594855</v>
      </c>
      <c r="K644">
        <v>0.84743166696416738</v>
      </c>
      <c r="L644">
        <v>0.88559604844227935</v>
      </c>
      <c r="M644">
        <v>1.104362106891648</v>
      </c>
      <c r="N644">
        <v>6</v>
      </c>
      <c r="O644">
        <v>7</v>
      </c>
      <c r="P644">
        <v>21</v>
      </c>
      <c r="Q644">
        <v>7.0802168881584908</v>
      </c>
      <c r="R644">
        <v>7.9042809781193828</v>
      </c>
      <c r="S644">
        <v>19.01550213372213</v>
      </c>
      <c r="T644">
        <v>-31</v>
      </c>
      <c r="U644">
        <v>-27.681182361229919</v>
      </c>
      <c r="V644">
        <v>-4.0972836633883736</v>
      </c>
      <c r="W644">
        <v>0.77846602461829661</v>
      </c>
      <c r="X644">
        <v>0.87620483586933395</v>
      </c>
      <c r="Y644">
        <v>0.9871917460979851</v>
      </c>
      <c r="Z644">
        <f>Table1[[#This Row],[xGoalsF]]/Table1[[#This Row],[Matches]]</f>
        <v>0.97344951951142256</v>
      </c>
      <c r="AA644">
        <f>Table1[[#This Row],[xGoalsA]]/Table1[[#This Row],[Matches]]</f>
        <v>1.7876019419005382</v>
      </c>
      <c r="AB644">
        <v>29</v>
      </c>
      <c r="AC644">
        <v>33.097283663388367</v>
      </c>
      <c r="AD644">
        <v>60</v>
      </c>
      <c r="AE644">
        <v>60.778466024618297</v>
      </c>
      <c r="AF644">
        <f>Table1[[#This Row],[SHGoalsF]]/Table1[[#This Row],[xSHGoalsF]]</f>
        <v>1.0778500747402715</v>
      </c>
      <c r="AG644">
        <v>20</v>
      </c>
      <c r="AH644">
        <v>18.555456337301251</v>
      </c>
      <c r="AI644">
        <f>Table1[[#This Row],[SHGoalsA]]/Table1[[#This Row],[xSHGoalsA]]</f>
        <v>0.96467597912475878</v>
      </c>
      <c r="AJ644">
        <v>-33</v>
      </c>
      <c r="AK644">
        <v>-34.208377438754702</v>
      </c>
      <c r="AL644">
        <f>Table1[[#This Row],[HTGoalsF]]/Table1[[#This Row],[xHTGoalsF]]</f>
        <v>0.61890433699859493</v>
      </c>
      <c r="AM644">
        <v>9</v>
      </c>
      <c r="AN644">
        <v>14.54182732608712</v>
      </c>
      <c r="AO644">
        <f>Table1[[#This Row],[HTGoalsA]]/Table1[[#This Row],[xHTGoalsA]]</f>
        <v>1.0161802777866962</v>
      </c>
      <c r="AP644">
        <v>27</v>
      </c>
      <c r="AQ644">
        <v>26.570088585863601</v>
      </c>
      <c r="AR644">
        <v>1.248980210562233</v>
      </c>
      <c r="AS644">
        <v>412</v>
      </c>
      <c r="AT644">
        <v>329.86911763360672</v>
      </c>
      <c r="AU644">
        <v>1.183171786432317</v>
      </c>
      <c r="AV644">
        <v>544</v>
      </c>
      <c r="AW644">
        <v>459.78107848595118</v>
      </c>
      <c r="AX644">
        <v>0.88523254986673516</v>
      </c>
      <c r="AY644">
        <v>119</v>
      </c>
      <c r="AZ644">
        <v>134.4279534433235</v>
      </c>
      <c r="BA644">
        <v>0.98591093602308388</v>
      </c>
      <c r="BB644">
        <v>198</v>
      </c>
      <c r="BC644">
        <v>200.82949966929269</v>
      </c>
      <c r="BD644">
        <v>1.223478373548744</v>
      </c>
      <c r="BE644">
        <v>553</v>
      </c>
      <c r="BF644">
        <v>451.99000812413459</v>
      </c>
      <c r="BG644">
        <v>1.4313295412835789</v>
      </c>
      <c r="BH644">
        <v>611</v>
      </c>
      <c r="BI644">
        <v>426.87583982377038</v>
      </c>
      <c r="BJ644">
        <v>0.96170158164009956</v>
      </c>
      <c r="BK644">
        <v>62</v>
      </c>
      <c r="BL644">
        <v>64.469063151860809</v>
      </c>
      <c r="BM644">
        <v>1.110433802478384</v>
      </c>
      <c r="BN644">
        <v>60</v>
      </c>
      <c r="BO644">
        <v>54.032937277382608</v>
      </c>
      <c r="BP644">
        <v>0.76975848838446004</v>
      </c>
      <c r="BQ644">
        <v>3</v>
      </c>
      <c r="BR644">
        <v>3.897326298143573</v>
      </c>
      <c r="BS644">
        <v>1.034879877846409</v>
      </c>
      <c r="BT644">
        <v>3</v>
      </c>
      <c r="BU644">
        <v>2.8988871696326899</v>
      </c>
    </row>
    <row r="645" spans="1:73" hidden="1" x14ac:dyDescent="0.45">
      <c r="A645" s="1">
        <v>443</v>
      </c>
      <c r="B645" s="22" t="s">
        <v>146</v>
      </c>
      <c r="C645" s="24" t="s">
        <v>456</v>
      </c>
      <c r="D645">
        <v>1.1474617745482141</v>
      </c>
      <c r="E645">
        <v>91</v>
      </c>
      <c r="F645">
        <v>79.305474063246336</v>
      </c>
      <c r="G645">
        <v>89</v>
      </c>
      <c r="H645">
        <f>(Table1[[#This Row],[xWins]]*3+Table1[[#This Row],[xDraws]])/Table1[[#This Row],[Matches]]</f>
        <v>0.89107274228366651</v>
      </c>
      <c r="I645">
        <f>Table1[[#This Row],[Wins]]*3+Table1[[#This Row],[Draws]]</f>
        <v>91</v>
      </c>
      <c r="J645">
        <f>Table1[[#This Row],[xWins]]*3+Table1[[#This Row],[xDraws]]</f>
        <v>79.305474063246322</v>
      </c>
      <c r="K645">
        <v>1.1416390068083919</v>
      </c>
      <c r="L645">
        <v>1.163123164389001</v>
      </c>
      <c r="M645">
        <v>0.8707260830967245</v>
      </c>
      <c r="N645">
        <v>22</v>
      </c>
      <c r="O645">
        <v>25</v>
      </c>
      <c r="P645">
        <v>42</v>
      </c>
      <c r="Q645">
        <v>19.270539871884719</v>
      </c>
      <c r="R645">
        <v>21.49385444759217</v>
      </c>
      <c r="S645">
        <v>48.235605680523108</v>
      </c>
      <c r="T645">
        <v>-52</v>
      </c>
      <c r="U645">
        <v>-61.570966611722007</v>
      </c>
      <c r="V645">
        <v>8.1267642393418669</v>
      </c>
      <c r="W645">
        <v>1.4442023723801469</v>
      </c>
      <c r="X645">
        <v>1.0914422004531019</v>
      </c>
      <c r="Y645">
        <v>0.99040041191613715</v>
      </c>
      <c r="Z645">
        <f>Table1[[#This Row],[xGoalsF]]/Table1[[#This Row],[Matches]]</f>
        <v>0.99857568270402397</v>
      </c>
      <c r="AA645">
        <f>Table1[[#This Row],[xGoalsA]]/Table1[[#This Row],[Matches]]</f>
        <v>1.6903842963188773</v>
      </c>
      <c r="AB645">
        <v>97</v>
      </c>
      <c r="AC645">
        <v>88.873235760658133</v>
      </c>
      <c r="AD645">
        <v>149</v>
      </c>
      <c r="AE645">
        <v>150.44420237238009</v>
      </c>
      <c r="AF645">
        <f>Table1[[#This Row],[SHGoalsF]]/Table1[[#This Row],[xSHGoalsF]]</f>
        <v>0.98064852728755225</v>
      </c>
      <c r="AG645">
        <v>49</v>
      </c>
      <c r="AH645">
        <v>49.966933755086238</v>
      </c>
      <c r="AI645">
        <f>Table1[[#This Row],[SHGoalsA]]/Table1[[#This Row],[xSHGoalsA]]</f>
        <v>0.94404317540174398</v>
      </c>
      <c r="AJ645">
        <v>-80</v>
      </c>
      <c r="AK645">
        <v>-84.741886901470849</v>
      </c>
      <c r="AL645">
        <f>Table1[[#This Row],[HTGoalsF]]/Table1[[#This Row],[xHTGoalsF]]</f>
        <v>1.2337332906408263</v>
      </c>
      <c r="AM645">
        <v>48</v>
      </c>
      <c r="AN645">
        <v>38.906302005571902</v>
      </c>
      <c r="AO645">
        <f>Table1[[#This Row],[HTGoalsA]]/Table1[[#This Row],[xHTGoalsA]]</f>
        <v>1.0501912985174899</v>
      </c>
      <c r="AP645">
        <v>69</v>
      </c>
      <c r="AQ645">
        <v>65.702315470909298</v>
      </c>
      <c r="AR645">
        <v>0.75838472950371971</v>
      </c>
      <c r="AS645">
        <v>665</v>
      </c>
      <c r="AT645">
        <v>876.86364734053927</v>
      </c>
      <c r="AU645">
        <v>0.9644526984149645</v>
      </c>
      <c r="AV645">
        <v>1135</v>
      </c>
      <c r="AW645">
        <v>1176.833246322316</v>
      </c>
      <c r="AX645">
        <v>0.82098155731469147</v>
      </c>
      <c r="AY645">
        <v>292</v>
      </c>
      <c r="AZ645">
        <v>355.67181430370812</v>
      </c>
      <c r="BA645">
        <v>0.94238202803700977</v>
      </c>
      <c r="BB645">
        <v>479</v>
      </c>
      <c r="BC645">
        <v>508.28643347301659</v>
      </c>
      <c r="BD645">
        <v>0.76064368422330575</v>
      </c>
      <c r="BE645">
        <v>901</v>
      </c>
      <c r="BF645">
        <v>1184.523080501237</v>
      </c>
      <c r="BG645">
        <v>0.95543298250033659</v>
      </c>
      <c r="BH645">
        <v>1080</v>
      </c>
      <c r="BI645">
        <v>1130.3775563343811</v>
      </c>
      <c r="BJ645">
        <v>0.89795982216108816</v>
      </c>
      <c r="BK645">
        <v>151</v>
      </c>
      <c r="BL645">
        <v>168.15897134082641</v>
      </c>
      <c r="BM645">
        <v>0.67230102156146787</v>
      </c>
      <c r="BN645">
        <v>96</v>
      </c>
      <c r="BO645">
        <v>142.79317883086509</v>
      </c>
      <c r="BP645">
        <v>0.86180541173954006</v>
      </c>
      <c r="BQ645">
        <v>9</v>
      </c>
      <c r="BR645">
        <v>10.44319271775475</v>
      </c>
      <c r="BS645">
        <v>0.63028781023340585</v>
      </c>
      <c r="BT645">
        <v>5</v>
      </c>
      <c r="BU645">
        <v>7.9328838648306057</v>
      </c>
    </row>
    <row r="646" spans="1:73" hidden="1" x14ac:dyDescent="0.45">
      <c r="A646" s="1">
        <v>447</v>
      </c>
      <c r="B646" s="22" t="s">
        <v>142</v>
      </c>
      <c r="C646" s="24" t="s">
        <v>456</v>
      </c>
      <c r="D646">
        <v>0.94203246115023809</v>
      </c>
      <c r="E646">
        <v>30</v>
      </c>
      <c r="F646">
        <v>31.846036349288301</v>
      </c>
      <c r="G646">
        <v>36</v>
      </c>
      <c r="H646">
        <f>(Table1[[#This Row],[xWins]]*3+Table1[[#This Row],[xDraws]])/Table1[[#This Row],[Matches]]</f>
        <v>0.88461212081356388</v>
      </c>
      <c r="I646">
        <f>Table1[[#This Row],[Wins]]*3+Table1[[#This Row],[Draws]]</f>
        <v>30</v>
      </c>
      <c r="J646">
        <f>Table1[[#This Row],[xWins]]*3+Table1[[#This Row],[xDraws]]</f>
        <v>31.846036349288301</v>
      </c>
      <c r="K646">
        <v>0.89904546485716696</v>
      </c>
      <c r="L646">
        <v>1.0603292550941159</v>
      </c>
      <c r="M646">
        <v>1.013888505266187</v>
      </c>
      <c r="N646">
        <v>7</v>
      </c>
      <c r="O646">
        <v>9</v>
      </c>
      <c r="P646">
        <v>20</v>
      </c>
      <c r="Q646">
        <v>7.7860356051204853</v>
      </c>
      <c r="R646">
        <v>8.4879295339268452</v>
      </c>
      <c r="S646">
        <v>19.726034860952669</v>
      </c>
      <c r="T646">
        <v>-36</v>
      </c>
      <c r="U646">
        <v>-25.986518102121199</v>
      </c>
      <c r="V646">
        <v>-9.4200956112433474</v>
      </c>
      <c r="W646">
        <v>-0.59338628663545023</v>
      </c>
      <c r="X646">
        <v>0.74134895987655658</v>
      </c>
      <c r="Y646">
        <v>1.009508387834676</v>
      </c>
      <c r="Z646">
        <f>Table1[[#This Row],[xGoalsF]]/Table1[[#This Row],[Matches]]</f>
        <v>1.0116693225345375</v>
      </c>
      <c r="AA646">
        <f>Table1[[#This Row],[xGoalsA]]/Table1[[#This Row],[Matches]]</f>
        <v>1.7335170475934598</v>
      </c>
      <c r="AB646">
        <v>27</v>
      </c>
      <c r="AC646">
        <v>36.420095611243347</v>
      </c>
      <c r="AD646">
        <v>63</v>
      </c>
      <c r="AE646">
        <v>62.40661371336455</v>
      </c>
      <c r="AF646">
        <f>Table1[[#This Row],[SHGoalsF]]/Table1[[#This Row],[xSHGoalsF]]</f>
        <v>0.73156208606889295</v>
      </c>
      <c r="AG646">
        <v>15</v>
      </c>
      <c r="AH646">
        <v>20.504069696399512</v>
      </c>
      <c r="AI646">
        <f>Table1[[#This Row],[SHGoalsA]]/Table1[[#This Row],[xSHGoalsA]]</f>
        <v>0.93127450802170819</v>
      </c>
      <c r="AJ646">
        <v>-33</v>
      </c>
      <c r="AK646">
        <v>-35.43530904770644</v>
      </c>
      <c r="AL646">
        <f>Table1[[#This Row],[HTGoalsF]]/Table1[[#This Row],[xHTGoalsF]]</f>
        <v>0.75395705336269792</v>
      </c>
      <c r="AM646">
        <v>12</v>
      </c>
      <c r="AN646">
        <v>15.916025914843839</v>
      </c>
      <c r="AO646">
        <f>Table1[[#This Row],[HTGoalsA]]/Table1[[#This Row],[xHTGoalsA]]</f>
        <v>1.1122932454282886</v>
      </c>
      <c r="AP646">
        <v>30</v>
      </c>
      <c r="AQ646">
        <v>26.97130466565811</v>
      </c>
      <c r="AR646">
        <v>0.81825265054143881</v>
      </c>
      <c r="AS646">
        <v>291</v>
      </c>
      <c r="AT646">
        <v>355.63587824304011</v>
      </c>
      <c r="AU646">
        <v>1.0547401057548089</v>
      </c>
      <c r="AV646">
        <v>511</v>
      </c>
      <c r="AW646">
        <v>484.47953880952542</v>
      </c>
      <c r="AX646">
        <v>0.81170796518596511</v>
      </c>
      <c r="AY646">
        <v>117</v>
      </c>
      <c r="AZ646">
        <v>144.14050991010649</v>
      </c>
      <c r="BA646">
        <v>1.072886777934255</v>
      </c>
      <c r="BB646">
        <v>225</v>
      </c>
      <c r="BC646">
        <v>209.7145799794614</v>
      </c>
      <c r="BD646">
        <v>0.78285152618213261</v>
      </c>
      <c r="BE646">
        <v>373</v>
      </c>
      <c r="BF646">
        <v>476.4632724407827</v>
      </c>
      <c r="BG646">
        <v>0.7193293953282246</v>
      </c>
      <c r="BH646">
        <v>327</v>
      </c>
      <c r="BI646">
        <v>454.59006975627949</v>
      </c>
      <c r="BJ646">
        <v>0.85527654407005826</v>
      </c>
      <c r="BK646">
        <v>58</v>
      </c>
      <c r="BL646">
        <v>67.814323217601356</v>
      </c>
      <c r="BM646">
        <v>0.74302543703648083</v>
      </c>
      <c r="BN646">
        <v>43</v>
      </c>
      <c r="BO646">
        <v>57.871504603534589</v>
      </c>
      <c r="BP646">
        <v>1.2296702053308239</v>
      </c>
      <c r="BQ646">
        <v>5</v>
      </c>
      <c r="BR646">
        <v>4.0661308847885973</v>
      </c>
      <c r="BS646">
        <v>0.96896207041579885</v>
      </c>
      <c r="BT646">
        <v>3</v>
      </c>
      <c r="BU646">
        <v>3.096096422755378</v>
      </c>
    </row>
    <row r="647" spans="1:73" hidden="1" x14ac:dyDescent="0.45">
      <c r="A647" s="1">
        <v>52</v>
      </c>
      <c r="B647" s="22" t="s">
        <v>118</v>
      </c>
      <c r="C647" s="24" t="s">
        <v>117</v>
      </c>
      <c r="D647">
        <v>1.0259412075220791</v>
      </c>
      <c r="E647">
        <v>29</v>
      </c>
      <c r="F647">
        <v>28.266726969708831</v>
      </c>
      <c r="G647">
        <v>32</v>
      </c>
      <c r="H647">
        <f>(Table1[[#This Row],[xWins]]*3+Table1[[#This Row],[xDraws]])/Table1[[#This Row],[Matches]]</f>
        <v>0.88333521780340107</v>
      </c>
      <c r="I647">
        <f>Table1[[#This Row],[Wins]]*3+Table1[[#This Row],[Draws]]</f>
        <v>29</v>
      </c>
      <c r="J647">
        <f>Table1[[#This Row],[xWins]]*3+Table1[[#This Row],[xDraws]]</f>
        <v>28.266726969708834</v>
      </c>
      <c r="K647">
        <v>1.121520013549121</v>
      </c>
      <c r="L647">
        <v>0.72809899859908966</v>
      </c>
      <c r="M647">
        <v>1.05557750776507</v>
      </c>
      <c r="N647">
        <v>8</v>
      </c>
      <c r="O647">
        <v>5</v>
      </c>
      <c r="P647">
        <v>19</v>
      </c>
      <c r="Q647">
        <v>7.1331763172763161</v>
      </c>
      <c r="R647">
        <v>6.8671980178798879</v>
      </c>
      <c r="S647">
        <v>17.999625664843801</v>
      </c>
      <c r="T647">
        <v>-31</v>
      </c>
      <c r="U647">
        <v>-26.296045019011739</v>
      </c>
      <c r="V647">
        <v>4.1988148786854111</v>
      </c>
      <c r="W647">
        <v>-8.9027698596736684</v>
      </c>
      <c r="X647">
        <v>1.132033283120357</v>
      </c>
      <c r="Y647">
        <v>1.153239144760777</v>
      </c>
      <c r="Z647">
        <f>Table1[[#This Row],[xGoalsF]]/Table1[[#This Row],[Matches]]</f>
        <v>0.9937870350410809</v>
      </c>
      <c r="AA647">
        <f>Table1[[#This Row],[xGoalsA]]/Table1[[#This Row],[Matches]]</f>
        <v>1.8155384418851979</v>
      </c>
      <c r="AB647">
        <v>36</v>
      </c>
      <c r="AC647">
        <v>31.801185121314589</v>
      </c>
      <c r="AD647">
        <v>67</v>
      </c>
      <c r="AE647">
        <v>58.097230140326332</v>
      </c>
      <c r="AF647">
        <f>Table1[[#This Row],[SHGoalsF]]/Table1[[#This Row],[xSHGoalsF]]</f>
        <v>1.1798263962256501</v>
      </c>
      <c r="AG647">
        <v>21</v>
      </c>
      <c r="AH647">
        <v>17.79922882483433</v>
      </c>
      <c r="AI647">
        <f>Table1[[#This Row],[SHGoalsA]]/Table1[[#This Row],[xSHGoalsA]]</f>
        <v>1.2592164259406902</v>
      </c>
      <c r="AJ647">
        <v>-41</v>
      </c>
      <c r="AK647">
        <v>-32.55993104550808</v>
      </c>
      <c r="AL647">
        <f>Table1[[#This Row],[HTGoalsF]]/Table1[[#This Row],[xHTGoalsF]]</f>
        <v>1.0712788757789955</v>
      </c>
      <c r="AM647">
        <v>15</v>
      </c>
      <c r="AN647">
        <v>14.001956296480261</v>
      </c>
      <c r="AO647">
        <f>Table1[[#This Row],[HTGoalsA]]/Table1[[#This Row],[xHTGoalsA]]</f>
        <v>1.0181186312406718</v>
      </c>
      <c r="AP647">
        <v>26</v>
      </c>
      <c r="AQ647">
        <v>25.537299094818248</v>
      </c>
      <c r="AR647">
        <v>1.1180469639050119</v>
      </c>
      <c r="AS647">
        <v>350</v>
      </c>
      <c r="AT647">
        <v>313.04588384869999</v>
      </c>
      <c r="AU647">
        <v>1.205248227997554</v>
      </c>
      <c r="AV647">
        <v>527</v>
      </c>
      <c r="AW647">
        <v>437.25432467598648</v>
      </c>
      <c r="AX647">
        <v>0.92328719542226201</v>
      </c>
      <c r="AY647">
        <v>118</v>
      </c>
      <c r="AZ647">
        <v>127.80422016578829</v>
      </c>
      <c r="BA647">
        <v>1.1189145216176211</v>
      </c>
      <c r="BB647">
        <v>212</v>
      </c>
      <c r="BC647">
        <v>189.46934363986131</v>
      </c>
      <c r="BD647">
        <v>0.99907898278954521</v>
      </c>
      <c r="BE647">
        <v>422</v>
      </c>
      <c r="BF647">
        <v>422.38902756389359</v>
      </c>
      <c r="BG647">
        <v>0.88910293102937898</v>
      </c>
      <c r="BH647">
        <v>356</v>
      </c>
      <c r="BI647">
        <v>400.4035838548333</v>
      </c>
      <c r="BJ647">
        <v>0.83563283094883933</v>
      </c>
      <c r="BK647">
        <v>50</v>
      </c>
      <c r="BL647">
        <v>59.834891770858619</v>
      </c>
      <c r="BM647">
        <v>0.99285432049610112</v>
      </c>
      <c r="BN647">
        <v>50</v>
      </c>
      <c r="BO647">
        <v>50.359855386454299</v>
      </c>
      <c r="BP647">
        <v>1.133723198529327</v>
      </c>
      <c r="BQ647">
        <v>4</v>
      </c>
      <c r="BR647">
        <v>3.528198069148472</v>
      </c>
      <c r="BS647">
        <v>1.810287252985747</v>
      </c>
      <c r="BT647">
        <v>5</v>
      </c>
      <c r="BU647">
        <v>2.7619926018665759</v>
      </c>
    </row>
    <row r="648" spans="1:73" hidden="1" x14ac:dyDescent="0.45">
      <c r="A648" s="1">
        <v>290</v>
      </c>
      <c r="B648" s="22" t="s">
        <v>355</v>
      </c>
      <c r="C648" t="s">
        <v>350</v>
      </c>
      <c r="D648">
        <v>0.85885015572443846</v>
      </c>
      <c r="E648">
        <v>53</v>
      </c>
      <c r="F648">
        <v>61.710415544251248</v>
      </c>
      <c r="G648">
        <v>70</v>
      </c>
      <c r="H648">
        <f>(Table1[[#This Row],[xWins]]*3+Table1[[#This Row],[xDraws]])/Table1[[#This Row],[Matches]]</f>
        <v>0.88157736491787497</v>
      </c>
      <c r="I648">
        <f>Table1[[#This Row],[Wins]]*3+Table1[[#This Row],[Draws]]</f>
        <v>53</v>
      </c>
      <c r="J648">
        <f>Table1[[#This Row],[xWins]]*3+Table1[[#This Row],[xDraws]]</f>
        <v>61.710415544251248</v>
      </c>
      <c r="K648">
        <v>0.84781894444353267</v>
      </c>
      <c r="L648">
        <v>0.89115054331146948</v>
      </c>
      <c r="M648">
        <v>1.103794990320911</v>
      </c>
      <c r="N648">
        <v>13</v>
      </c>
      <c r="O648">
        <v>14</v>
      </c>
      <c r="P648">
        <v>43</v>
      </c>
      <c r="Q648">
        <v>15.33346251012658</v>
      </c>
      <c r="R648">
        <v>15.71002801387151</v>
      </c>
      <c r="S648">
        <v>38.956509476001912</v>
      </c>
      <c r="T648">
        <v>-93</v>
      </c>
      <c r="U648">
        <v>-52.288254415403067</v>
      </c>
      <c r="V648">
        <v>-14.384155078840321</v>
      </c>
      <c r="W648">
        <v>-26.3275905057566</v>
      </c>
      <c r="X648">
        <v>0.79268818561679111</v>
      </c>
      <c r="Y648">
        <v>1.216380941375228</v>
      </c>
      <c r="Z648">
        <f>Table1[[#This Row],[xGoalsF]]/Table1[[#This Row],[Matches]]</f>
        <v>0.99120221541200459</v>
      </c>
      <c r="AA648">
        <f>Table1[[#This Row],[xGoalsA]]/Table1[[#This Row],[Matches]]</f>
        <v>1.7381772784891913</v>
      </c>
      <c r="AB648">
        <v>55</v>
      </c>
      <c r="AC648">
        <v>69.384155078840323</v>
      </c>
      <c r="AD648">
        <v>148</v>
      </c>
      <c r="AE648">
        <v>121.6724094942434</v>
      </c>
      <c r="AF648">
        <f>Table1[[#This Row],[SHGoalsF]]/Table1[[#This Row],[xSHGoalsF]]</f>
        <v>0.79891800574985428</v>
      </c>
      <c r="AG648">
        <v>31</v>
      </c>
      <c r="AH648">
        <v>38.802480075416241</v>
      </c>
      <c r="AI648">
        <f>Table1[[#This Row],[SHGoalsA]]/Table1[[#This Row],[xSHGoalsA]]</f>
        <v>1.1603855071148661</v>
      </c>
      <c r="AJ648">
        <v>-79</v>
      </c>
      <c r="AK648">
        <v>-68.080822722805536</v>
      </c>
      <c r="AL648">
        <f>Table1[[#This Row],[HTGoalsF]]/Table1[[#This Row],[xHTGoalsF]]</f>
        <v>0.78478369799276326</v>
      </c>
      <c r="AM648">
        <v>24</v>
      </c>
      <c r="AN648">
        <v>30.581675003424081</v>
      </c>
      <c r="AO648">
        <f>Table1[[#This Row],[HTGoalsA]]/Table1[[#This Row],[xHTGoalsA]]</f>
        <v>1.2875155254177733</v>
      </c>
      <c r="AP648">
        <v>69</v>
      </c>
      <c r="AQ648">
        <v>53.591586771437861</v>
      </c>
      <c r="AR648">
        <v>0.7579904447132807</v>
      </c>
      <c r="AS648">
        <v>518</v>
      </c>
      <c r="AT648">
        <v>683.38592341482604</v>
      </c>
      <c r="AU648">
        <v>0.95177397356801896</v>
      </c>
      <c r="AV648">
        <v>892</v>
      </c>
      <c r="AW648">
        <v>937.19730185105004</v>
      </c>
      <c r="AX648">
        <v>0.77061918172875843</v>
      </c>
      <c r="AY648">
        <v>215</v>
      </c>
      <c r="AZ648">
        <v>278.99642923198792</v>
      </c>
      <c r="BA648">
        <v>0.98756202786946823</v>
      </c>
      <c r="BB648">
        <v>404</v>
      </c>
      <c r="BC648">
        <v>409.08822797852548</v>
      </c>
      <c r="BD648">
        <v>0.88046688524265759</v>
      </c>
      <c r="BE648">
        <v>820</v>
      </c>
      <c r="BF648">
        <v>931.32406651955705</v>
      </c>
      <c r="BG648">
        <v>0.89001197402007859</v>
      </c>
      <c r="BH648">
        <v>784</v>
      </c>
      <c r="BI648">
        <v>880.88702498997282</v>
      </c>
      <c r="BJ648">
        <v>0.89123053994155177</v>
      </c>
      <c r="BK648">
        <v>118</v>
      </c>
      <c r="BL648">
        <v>132.4012078936822</v>
      </c>
      <c r="BM648">
        <v>0.86962436299131796</v>
      </c>
      <c r="BN648">
        <v>97</v>
      </c>
      <c r="BO648">
        <v>111.542413170603</v>
      </c>
      <c r="BP648">
        <v>1.226764321580843</v>
      </c>
      <c r="BQ648">
        <v>10</v>
      </c>
      <c r="BR648">
        <v>8.1515249702679</v>
      </c>
      <c r="BS648">
        <v>0.1611929145640448</v>
      </c>
      <c r="BT648">
        <v>1</v>
      </c>
      <c r="BU648">
        <v>6.2037466268573631</v>
      </c>
    </row>
    <row r="649" spans="1:73" hidden="1" x14ac:dyDescent="0.45">
      <c r="A649" s="1">
        <v>102</v>
      </c>
      <c r="B649" s="22" t="s">
        <v>170</v>
      </c>
      <c r="C649" s="24" t="s">
        <v>160</v>
      </c>
      <c r="D649">
        <v>0.63046824620145481</v>
      </c>
      <c r="E649">
        <v>20</v>
      </c>
      <c r="F649">
        <v>31.722454097409621</v>
      </c>
      <c r="G649">
        <v>36</v>
      </c>
      <c r="H649">
        <f>(Table1[[#This Row],[xWins]]*3+Table1[[#This Row],[xDraws]])/Table1[[#This Row],[Matches]]</f>
        <v>0.88117928048360072</v>
      </c>
      <c r="I649">
        <f>Table1[[#This Row],[Wins]]*3+Table1[[#This Row],[Draws]]</f>
        <v>20</v>
      </c>
      <c r="J649">
        <f>Table1[[#This Row],[xWins]]*3+Table1[[#This Row],[xDraws]]</f>
        <v>31.722454097409624</v>
      </c>
      <c r="K649">
        <v>0.39398174715543199</v>
      </c>
      <c r="L649">
        <v>1.2389122669395389</v>
      </c>
      <c r="M649">
        <v>1.1278189040894631</v>
      </c>
      <c r="N649">
        <v>3</v>
      </c>
      <c r="O649">
        <v>11</v>
      </c>
      <c r="P649">
        <v>22</v>
      </c>
      <c r="Q649">
        <v>7.6145659580936194</v>
      </c>
      <c r="R649">
        <v>8.878756223128768</v>
      </c>
      <c r="S649">
        <v>19.506677818777611</v>
      </c>
      <c r="T649">
        <v>-37</v>
      </c>
      <c r="U649">
        <v>-30.01322415562047</v>
      </c>
      <c r="V649">
        <v>-14.396587166324149</v>
      </c>
      <c r="W649">
        <v>7.4098113219446162</v>
      </c>
      <c r="X649">
        <v>0.59327753552407814</v>
      </c>
      <c r="Y649">
        <v>0.88671712741267816</v>
      </c>
      <c r="Z649">
        <f>Table1[[#This Row],[xGoalsF]]/Table1[[#This Row],[Matches]]</f>
        <v>0.98323853239789316</v>
      </c>
      <c r="AA649">
        <f>Table1[[#This Row],[xGoalsA]]/Table1[[#This Row],[Matches]]</f>
        <v>1.8169392033873504</v>
      </c>
      <c r="AB649">
        <v>21</v>
      </c>
      <c r="AC649">
        <v>35.396587166324153</v>
      </c>
      <c r="AD649">
        <v>58</v>
      </c>
      <c r="AE649">
        <v>65.409811321944616</v>
      </c>
      <c r="AF649">
        <f>Table1[[#This Row],[SHGoalsF]]/Table1[[#This Row],[xSHGoalsF]]</f>
        <v>0.60613965086455246</v>
      </c>
      <c r="AG649">
        <v>12</v>
      </c>
      <c r="AH649">
        <v>19.797417943017081</v>
      </c>
      <c r="AI649">
        <f>Table1[[#This Row],[SHGoalsA]]/Table1[[#This Row],[xSHGoalsA]]</f>
        <v>0.89770330769245832</v>
      </c>
      <c r="AJ649">
        <v>-33</v>
      </c>
      <c r="AK649">
        <v>-36.760475000171638</v>
      </c>
      <c r="AL649">
        <f>Table1[[#This Row],[HTGoalsF]]/Table1[[#This Row],[xHTGoalsF]]</f>
        <v>0.57695380254949113</v>
      </c>
      <c r="AM649">
        <v>9</v>
      </c>
      <c r="AN649">
        <v>15.59916922330706</v>
      </c>
      <c r="AO649">
        <f>Table1[[#This Row],[HTGoalsA]]/Table1[[#This Row],[xHTGoalsA]]</f>
        <v>0.87262056332524707</v>
      </c>
      <c r="AP649">
        <v>25</v>
      </c>
      <c r="AQ649">
        <v>28.649336321772982</v>
      </c>
      <c r="AR649">
        <v>1.063551997891685</v>
      </c>
      <c r="AS649">
        <v>374</v>
      </c>
      <c r="AT649">
        <v>351.65182402119751</v>
      </c>
      <c r="AU649">
        <v>1.0086104821672219</v>
      </c>
      <c r="AV649">
        <v>496</v>
      </c>
      <c r="AW649">
        <v>491.76566054938718</v>
      </c>
      <c r="AX649">
        <v>0.81348006942693607</v>
      </c>
      <c r="AY649">
        <v>117</v>
      </c>
      <c r="AZ649">
        <v>143.82651081104149</v>
      </c>
      <c r="BA649">
        <v>0.82321034139826121</v>
      </c>
      <c r="BB649">
        <v>176</v>
      </c>
      <c r="BC649">
        <v>213.7971198236599</v>
      </c>
      <c r="BD649">
        <v>0.97931486020196701</v>
      </c>
      <c r="BE649">
        <v>468</v>
      </c>
      <c r="BF649">
        <v>477.88512052546918</v>
      </c>
      <c r="BG649">
        <v>1.165952433063826</v>
      </c>
      <c r="BH649">
        <v>525</v>
      </c>
      <c r="BI649">
        <v>450.27565886237193</v>
      </c>
      <c r="BJ649">
        <v>1.32956650572877</v>
      </c>
      <c r="BK649">
        <v>90</v>
      </c>
      <c r="BL649">
        <v>67.691235912015287</v>
      </c>
      <c r="BM649">
        <v>1.3496471985917891</v>
      </c>
      <c r="BN649">
        <v>76</v>
      </c>
      <c r="BO649">
        <v>56.311012299583027</v>
      </c>
      <c r="BP649">
        <v>1.917139005796713</v>
      </c>
      <c r="BQ649">
        <v>8</v>
      </c>
      <c r="BR649">
        <v>4.1728846869272314</v>
      </c>
      <c r="BS649">
        <v>1.2668225307433281</v>
      </c>
      <c r="BT649">
        <v>4</v>
      </c>
      <c r="BU649">
        <v>3.1575062038507782</v>
      </c>
    </row>
    <row r="650" spans="1:73" hidden="1" x14ac:dyDescent="0.45">
      <c r="A650" s="1">
        <v>285</v>
      </c>
      <c r="B650" s="22" t="s">
        <v>148</v>
      </c>
      <c r="C650" t="s">
        <v>350</v>
      </c>
      <c r="D650">
        <v>1.0140443683853491</v>
      </c>
      <c r="E650">
        <v>73</v>
      </c>
      <c r="F650">
        <v>71.988960518795665</v>
      </c>
      <c r="G650">
        <v>82</v>
      </c>
      <c r="H650">
        <f>(Table1[[#This Row],[xWins]]*3+Table1[[#This Row],[xDraws]])/Table1[[#This Row],[Matches]]</f>
        <v>0.87791415266823969</v>
      </c>
      <c r="I650">
        <f>Table1[[#This Row],[Wins]]*3+Table1[[#This Row],[Draws]]</f>
        <v>73</v>
      </c>
      <c r="J650">
        <f>Table1[[#This Row],[xWins]]*3+Table1[[#This Row],[xDraws]]</f>
        <v>71.988960518795651</v>
      </c>
      <c r="K650">
        <v>1.0531414135121639</v>
      </c>
      <c r="L650">
        <v>0.89559716106873422</v>
      </c>
      <c r="M650">
        <v>1.019665149932951</v>
      </c>
      <c r="N650">
        <v>19</v>
      </c>
      <c r="O650">
        <v>16</v>
      </c>
      <c r="P650">
        <v>47</v>
      </c>
      <c r="Q650">
        <v>18.041261844063399</v>
      </c>
      <c r="R650">
        <v>17.865174986605449</v>
      </c>
      <c r="S650">
        <v>46.093563169331148</v>
      </c>
      <c r="T650">
        <v>-66</v>
      </c>
      <c r="U650">
        <v>-63.551855910308213</v>
      </c>
      <c r="V650">
        <v>8.8641038644638286</v>
      </c>
      <c r="W650">
        <v>-11.31224795415562</v>
      </c>
      <c r="X650">
        <v>1.109250088883674</v>
      </c>
      <c r="Y650">
        <v>1.0781838669424579</v>
      </c>
      <c r="Z650">
        <f>Table1[[#This Row],[xGoalsF]]/Table1[[#This Row],[Matches]]</f>
        <v>0.98946214799434351</v>
      </c>
      <c r="AA650">
        <f>Table1[[#This Row],[xGoalsA]]/Table1[[#This Row],[Matches]]</f>
        <v>1.7644847810468829</v>
      </c>
      <c r="AB650">
        <v>90</v>
      </c>
      <c r="AC650">
        <v>81.135896135536171</v>
      </c>
      <c r="AD650">
        <v>156</v>
      </c>
      <c r="AE650">
        <v>144.68775204584441</v>
      </c>
      <c r="AF650">
        <f>Table1[[#This Row],[SHGoalsF]]/Table1[[#This Row],[xSHGoalsF]]</f>
        <v>1.009940110493994</v>
      </c>
      <c r="AG650">
        <v>46</v>
      </c>
      <c r="AH650">
        <v>45.547255250115697</v>
      </c>
      <c r="AI650">
        <f>Table1[[#This Row],[SHGoalsA]]/Table1[[#This Row],[xSHGoalsA]]</f>
        <v>1.0362822528264031</v>
      </c>
      <c r="AJ650">
        <v>-84</v>
      </c>
      <c r="AK650">
        <v>-81.058996977796923</v>
      </c>
      <c r="AL650">
        <f>Table1[[#This Row],[HTGoalsF]]/Table1[[#This Row],[xHTGoalsF]]</f>
        <v>1.2363495459593512</v>
      </c>
      <c r="AM650">
        <v>44</v>
      </c>
      <c r="AN650">
        <v>35.588640885420467</v>
      </c>
      <c r="AO650">
        <f>Table1[[#This Row],[HTGoalsA]]/Table1[[#This Row],[xHTGoalsA]]</f>
        <v>1.1315638648438111</v>
      </c>
      <c r="AP650">
        <v>72</v>
      </c>
      <c r="AQ650">
        <v>63.628755068047447</v>
      </c>
      <c r="AR650">
        <v>0.83650640031947188</v>
      </c>
      <c r="AS650">
        <v>669</v>
      </c>
      <c r="AT650">
        <v>799.75478937698608</v>
      </c>
      <c r="AU650">
        <v>0.86741234733264272</v>
      </c>
      <c r="AV650">
        <v>965</v>
      </c>
      <c r="AW650">
        <v>1112.5043388734859</v>
      </c>
      <c r="AX650">
        <v>0.85667059995115447</v>
      </c>
      <c r="AY650">
        <v>278</v>
      </c>
      <c r="AZ650">
        <v>324.51212871767859</v>
      </c>
      <c r="BA650">
        <v>0.88881734081657005</v>
      </c>
      <c r="BB650">
        <v>430</v>
      </c>
      <c r="BC650">
        <v>483.78894093689979</v>
      </c>
      <c r="BD650">
        <v>0.86532891706358028</v>
      </c>
      <c r="BE650">
        <v>941</v>
      </c>
      <c r="BF650">
        <v>1087.447768639471</v>
      </c>
      <c r="BG650">
        <v>0.87544835198035598</v>
      </c>
      <c r="BH650">
        <v>898</v>
      </c>
      <c r="BI650">
        <v>1025.7601124825121</v>
      </c>
      <c r="BJ650">
        <v>0.79264256732545058</v>
      </c>
      <c r="BK650">
        <v>123</v>
      </c>
      <c r="BL650">
        <v>155.1771316231841</v>
      </c>
      <c r="BM650">
        <v>0.86044766945092443</v>
      </c>
      <c r="BN650">
        <v>112</v>
      </c>
      <c r="BO650">
        <v>130.16480138933991</v>
      </c>
      <c r="BP650">
        <v>0.9432176980124366</v>
      </c>
      <c r="BQ650">
        <v>9</v>
      </c>
      <c r="BR650">
        <v>9.5418056923284453</v>
      </c>
      <c r="BS650">
        <v>0.99936088391636513</v>
      </c>
      <c r="BT650">
        <v>7</v>
      </c>
      <c r="BU650">
        <v>7.0044766736996067</v>
      </c>
    </row>
    <row r="651" spans="1:73" hidden="1" x14ac:dyDescent="0.45">
      <c r="A651" s="1">
        <v>227</v>
      </c>
      <c r="B651" s="22" t="s">
        <v>299</v>
      </c>
      <c r="C651" s="24" t="s">
        <v>292</v>
      </c>
      <c r="D651">
        <v>0.65740552929086604</v>
      </c>
      <c r="E651">
        <v>21</v>
      </c>
      <c r="F651">
        <v>31.943753230448792</v>
      </c>
      <c r="G651">
        <v>34</v>
      </c>
      <c r="H651">
        <f>(Table1[[#This Row],[xWins]]*3+Table1[[#This Row],[xDraws]])/Table1[[#This Row],[Matches]]</f>
        <v>0.93952215383672921</v>
      </c>
      <c r="I651">
        <f>Table1[[#This Row],[Wins]]*3+Table1[[#This Row],[Draws]]</f>
        <v>21</v>
      </c>
      <c r="J651">
        <f>Table1[[#This Row],[xWins]]*3+Table1[[#This Row],[xDraws]]</f>
        <v>31.943753230448792</v>
      </c>
      <c r="K651">
        <v>0.50746016936195482</v>
      </c>
      <c r="L651">
        <v>1.084784710945184</v>
      </c>
      <c r="M651">
        <v>1.1783830113649849</v>
      </c>
      <c r="N651">
        <v>4</v>
      </c>
      <c r="O651">
        <v>9</v>
      </c>
      <c r="P651">
        <v>21</v>
      </c>
      <c r="Q651">
        <v>7.8823920407966641</v>
      </c>
      <c r="R651">
        <v>8.2965771080588002</v>
      </c>
      <c r="S651">
        <v>17.821030851144531</v>
      </c>
      <c r="T651">
        <v>-34</v>
      </c>
      <c r="U651">
        <v>-22.152204866518129</v>
      </c>
      <c r="V651">
        <v>-8.8894728653106014</v>
      </c>
      <c r="W651">
        <v>-2.9583222681712731</v>
      </c>
      <c r="X651">
        <v>0.74521045647126705</v>
      </c>
      <c r="Y651">
        <v>1.051862469439965</v>
      </c>
      <c r="Z651">
        <f>Table1[[#This Row],[xGoalsF]]/Table1[[#This Row],[Matches]]</f>
        <v>1.0261609666267824</v>
      </c>
      <c r="AA651">
        <f>Table1[[#This Row],[xGoalsA]]/Table1[[#This Row],[Matches]]</f>
        <v>1.6776964038773154</v>
      </c>
      <c r="AB651">
        <v>26</v>
      </c>
      <c r="AC651">
        <v>34.889472865310601</v>
      </c>
      <c r="AD651">
        <v>60</v>
      </c>
      <c r="AE651">
        <v>57.041677731828727</v>
      </c>
      <c r="AF651">
        <f>Table1[[#This Row],[SHGoalsF]]/Table1[[#This Row],[xSHGoalsF]]</f>
        <v>0.76777395726418918</v>
      </c>
      <c r="AG651">
        <v>15</v>
      </c>
      <c r="AH651">
        <v>19.53700025649416</v>
      </c>
      <c r="AI651">
        <f>Table1[[#This Row],[SHGoalsA]]/Table1[[#This Row],[xSHGoalsA]]</f>
        <v>0.93856220125938106</v>
      </c>
      <c r="AJ651">
        <v>-30</v>
      </c>
      <c r="AK651">
        <v>-31.96378456296814</v>
      </c>
      <c r="AL651">
        <f>Table1[[#This Row],[HTGoalsF]]/Table1[[#This Row],[xHTGoalsF]]</f>
        <v>0.71649696308092081</v>
      </c>
      <c r="AM651">
        <v>11</v>
      </c>
      <c r="AN651">
        <v>15.35247260881644</v>
      </c>
      <c r="AO651">
        <f>Table1[[#This Row],[HTGoalsA]]/Table1[[#This Row],[xHTGoalsA]]</f>
        <v>1.1962727410152316</v>
      </c>
      <c r="AP651">
        <v>30</v>
      </c>
      <c r="AQ651">
        <v>25.07789316886058</v>
      </c>
      <c r="AR651">
        <v>1.0646047708383259</v>
      </c>
      <c r="AS651">
        <v>360</v>
      </c>
      <c r="AT651">
        <v>338.15366027010862</v>
      </c>
      <c r="AU651">
        <v>1.0444981439477521</v>
      </c>
      <c r="AV651">
        <v>465</v>
      </c>
      <c r="AW651">
        <v>445.18987677900577</v>
      </c>
      <c r="AX651">
        <v>0.84602494131322625</v>
      </c>
      <c r="AY651">
        <v>118</v>
      </c>
      <c r="AZ651">
        <v>139.47579348764441</v>
      </c>
      <c r="BA651">
        <v>1.017713684956651</v>
      </c>
      <c r="BB651">
        <v>197</v>
      </c>
      <c r="BC651">
        <v>193.571141777848</v>
      </c>
      <c r="BD651">
        <v>1.4484122159193089</v>
      </c>
      <c r="BE651">
        <v>651</v>
      </c>
      <c r="BF651">
        <v>449.45768396934551</v>
      </c>
      <c r="BG651">
        <v>1.238440177768642</v>
      </c>
      <c r="BH651">
        <v>532</v>
      </c>
      <c r="BI651">
        <v>429.57262655878162</v>
      </c>
      <c r="BJ651">
        <v>1.202497155000982</v>
      </c>
      <c r="BK651">
        <v>76</v>
      </c>
      <c r="BL651">
        <v>63.201812731056258</v>
      </c>
      <c r="BM651">
        <v>1.016271940240435</v>
      </c>
      <c r="BN651">
        <v>55</v>
      </c>
      <c r="BO651">
        <v>54.11937279994941</v>
      </c>
      <c r="BP651">
        <v>1.53176715134494</v>
      </c>
      <c r="BQ651">
        <v>6</v>
      </c>
      <c r="BR651">
        <v>3.917044437682196</v>
      </c>
      <c r="BS651">
        <v>1.3102897794939301</v>
      </c>
      <c r="BT651">
        <v>4</v>
      </c>
      <c r="BU651">
        <v>3.0527598265666929</v>
      </c>
    </row>
    <row r="652" spans="1:73" hidden="1" x14ac:dyDescent="0.45">
      <c r="A652" s="1">
        <v>216</v>
      </c>
      <c r="B652" s="22" t="s">
        <v>287</v>
      </c>
      <c r="C652" s="24" t="s">
        <v>258</v>
      </c>
      <c r="D652">
        <v>1.0107408075669531</v>
      </c>
      <c r="E652">
        <v>34</v>
      </c>
      <c r="F652">
        <v>33.638693268796111</v>
      </c>
      <c r="G652">
        <v>37</v>
      </c>
      <c r="H652">
        <f>(Table1[[#This Row],[xWins]]*3+Table1[[#This Row],[xDraws]])/Table1[[#This Row],[Matches]]</f>
        <v>0.90915387212962462</v>
      </c>
      <c r="I652">
        <f>Table1[[#This Row],[Wins]]*3+Table1[[#This Row],[Draws]]</f>
        <v>34</v>
      </c>
      <c r="J652">
        <f>Table1[[#This Row],[xWins]]*3+Table1[[#This Row],[xDraws]]</f>
        <v>33.638693268796111</v>
      </c>
      <c r="K652">
        <v>1.0540361952073889</v>
      </c>
      <c r="L652">
        <v>0.87250521917374191</v>
      </c>
      <c r="M652">
        <v>1.0274716993177699</v>
      </c>
      <c r="N652">
        <v>9</v>
      </c>
      <c r="O652">
        <v>7</v>
      </c>
      <c r="P652">
        <v>21</v>
      </c>
      <c r="Q652">
        <v>8.5386062081380274</v>
      </c>
      <c r="R652">
        <v>8.0228746443820302</v>
      </c>
      <c r="S652">
        <v>20.438519147479941</v>
      </c>
      <c r="T652">
        <v>-33</v>
      </c>
      <c r="U652">
        <v>-28.04656677388142</v>
      </c>
      <c r="V652">
        <v>13.853495309872949</v>
      </c>
      <c r="W652">
        <v>-18.806928535991531</v>
      </c>
      <c r="X652">
        <v>1.372942095775568</v>
      </c>
      <c r="Y652">
        <v>1.288480479806422</v>
      </c>
      <c r="Z652">
        <f>Table1[[#This Row],[xGoalsF]]/Table1[[#This Row],[Matches]]</f>
        <v>1.00395958621965</v>
      </c>
      <c r="AA652">
        <f>Table1[[#This Row],[xGoalsA]]/Table1[[#This Row],[Matches]]</f>
        <v>1.7619749044326614</v>
      </c>
      <c r="AB652">
        <v>51</v>
      </c>
      <c r="AC652">
        <v>37.146504690127053</v>
      </c>
      <c r="AD652">
        <v>84</v>
      </c>
      <c r="AE652">
        <v>65.193071464008469</v>
      </c>
      <c r="AF652">
        <f>Table1[[#This Row],[SHGoalsF]]/Table1[[#This Row],[xSHGoalsF]]</f>
        <v>1.4897819529267398</v>
      </c>
      <c r="AG652">
        <v>31</v>
      </c>
      <c r="AH652">
        <v>20.808414237465549</v>
      </c>
      <c r="AI652">
        <f>Table1[[#This Row],[SHGoalsA]]/Table1[[#This Row],[xSHGoalsA]]</f>
        <v>1.3413220717784595</v>
      </c>
      <c r="AJ652">
        <v>-49</v>
      </c>
      <c r="AK652">
        <v>-36.531121817022573</v>
      </c>
      <c r="AL652">
        <f>Table1[[#This Row],[HTGoalsF]]/Table1[[#This Row],[xHTGoalsF]]</f>
        <v>1.2241332644074063</v>
      </c>
      <c r="AM652">
        <v>20</v>
      </c>
      <c r="AN652">
        <v>16.338090452661501</v>
      </c>
      <c r="AO652">
        <f>Table1[[#This Row],[HTGoalsA]]/Table1[[#This Row],[xHTGoalsA]]</f>
        <v>1.2211311662701423</v>
      </c>
      <c r="AP652">
        <v>35</v>
      </c>
      <c r="AQ652">
        <v>28.66194964698591</v>
      </c>
      <c r="AR652">
        <v>1.061712161584581</v>
      </c>
      <c r="AS652">
        <v>386</v>
      </c>
      <c r="AT652">
        <v>363.56369830397722</v>
      </c>
      <c r="AU652">
        <v>1.00476427998235</v>
      </c>
      <c r="AV652">
        <v>501</v>
      </c>
      <c r="AW652">
        <v>498.62441368715952</v>
      </c>
      <c r="AX652">
        <v>1.2929305130635429</v>
      </c>
      <c r="AY652">
        <v>193</v>
      </c>
      <c r="AZ652">
        <v>149.2732966311506</v>
      </c>
      <c r="BA652">
        <v>1.230153593509602</v>
      </c>
      <c r="BB652">
        <v>268</v>
      </c>
      <c r="BC652">
        <v>217.85897420776669</v>
      </c>
      <c r="BD652">
        <v>0.92550539241836516</v>
      </c>
      <c r="BE652">
        <v>452</v>
      </c>
      <c r="BF652">
        <v>488.38181138946629</v>
      </c>
      <c r="BG652">
        <v>1.1222209155823919</v>
      </c>
      <c r="BH652">
        <v>519</v>
      </c>
      <c r="BI652">
        <v>462.47578600035081</v>
      </c>
      <c r="BJ652">
        <v>1.4055893473524119</v>
      </c>
      <c r="BK652">
        <v>97</v>
      </c>
      <c r="BL652">
        <v>69.010198592291971</v>
      </c>
      <c r="BM652">
        <v>1.430082235323936</v>
      </c>
      <c r="BN652">
        <v>84</v>
      </c>
      <c r="BO652">
        <v>58.737880889047382</v>
      </c>
      <c r="BP652">
        <v>1.19109923568515</v>
      </c>
      <c r="BQ652">
        <v>5</v>
      </c>
      <c r="BR652">
        <v>4.1978030462960323</v>
      </c>
      <c r="BS652">
        <v>1.5834167320557779</v>
      </c>
      <c r="BT652">
        <v>5</v>
      </c>
      <c r="BU652">
        <v>3.1577284102009031</v>
      </c>
    </row>
    <row r="653" spans="1:73" hidden="1" x14ac:dyDescent="0.45">
      <c r="A653" s="1">
        <v>0</v>
      </c>
      <c r="B653" s="21" t="s">
        <v>63</v>
      </c>
      <c r="C653" s="24" t="s">
        <v>64</v>
      </c>
      <c r="D653">
        <v>0.70987848403531606</v>
      </c>
      <c r="E653">
        <v>27</v>
      </c>
      <c r="F653">
        <v>38.034678620653573</v>
      </c>
      <c r="G653">
        <v>37</v>
      </c>
      <c r="H653">
        <f>(Table1[[#This Row],[xWins]]*3+Table1[[#This Row],[xDraws]])/Table1[[#This Row],[Matches]]</f>
        <v>1.027964287044691</v>
      </c>
      <c r="I653">
        <f>Table1[[#This Row],[Wins]]*3+Table1[[#This Row],[Draws]]</f>
        <v>27</v>
      </c>
      <c r="J653">
        <f>Table1[[#This Row],[xWins]]*3+Table1[[#This Row],[xDraws]]</f>
        <v>38.034678620653565</v>
      </c>
      <c r="K653">
        <v>0.52768395904826049</v>
      </c>
      <c r="L653">
        <v>1.248884731200359</v>
      </c>
      <c r="M653">
        <v>1.116316961141063</v>
      </c>
      <c r="N653">
        <v>5</v>
      </c>
      <c r="O653">
        <v>12</v>
      </c>
      <c r="P653">
        <v>20</v>
      </c>
      <c r="Q653">
        <v>9.4753685691300582</v>
      </c>
      <c r="R653">
        <v>9.6085729132633908</v>
      </c>
      <c r="S653">
        <v>17.916058517606551</v>
      </c>
      <c r="T653">
        <v>-26</v>
      </c>
      <c r="U653">
        <v>-19.90036515874981</v>
      </c>
      <c r="V653">
        <v>-14.59960948253919</v>
      </c>
      <c r="W653">
        <v>8.4999746412890005</v>
      </c>
      <c r="X653">
        <v>0.63131935710182563</v>
      </c>
      <c r="Y653">
        <v>0.85714322245457586</v>
      </c>
      <c r="Z653">
        <f>Table1[[#This Row],[xGoalsF]]/Table1[[#This Row],[Matches]]</f>
        <v>1.0702597157443026</v>
      </c>
      <c r="AA653">
        <f>Table1[[#This Row],[xGoalsA]]/Table1[[#This Row],[Matches]]</f>
        <v>1.6081074227375405</v>
      </c>
      <c r="AB653">
        <v>25</v>
      </c>
      <c r="AC653">
        <v>39.599609482539194</v>
      </c>
      <c r="AD653">
        <v>51</v>
      </c>
      <c r="AE653">
        <v>59.499974641289</v>
      </c>
      <c r="AF653">
        <f>Table1[[#This Row],[SHGoalsF]]/Table1[[#This Row],[xSHGoalsF]]</f>
        <v>0.49497273394408298</v>
      </c>
      <c r="AG653">
        <v>11</v>
      </c>
      <c r="AH653">
        <v>22.22344635501209</v>
      </c>
      <c r="AI653">
        <f>Table1[[#This Row],[SHGoalsA]]/Table1[[#This Row],[xSHGoalsA]]</f>
        <v>0.72041110327683699</v>
      </c>
      <c r="AJ653">
        <v>-24</v>
      </c>
      <c r="AK653">
        <v>-33.314311635168352</v>
      </c>
      <c r="AL653">
        <f>Table1[[#This Row],[HTGoalsF]]/Table1[[#This Row],[xHTGoalsF]]</f>
        <v>0.80570145993975939</v>
      </c>
      <c r="AM653">
        <v>14</v>
      </c>
      <c r="AN653">
        <v>17.3761631275271</v>
      </c>
      <c r="AO653">
        <f>Table1[[#This Row],[HTGoalsA]]/Table1[[#This Row],[xHTGoalsA]]</f>
        <v>1.0310985822161161</v>
      </c>
      <c r="AP653">
        <v>27</v>
      </c>
      <c r="AQ653">
        <v>26.185663006120649</v>
      </c>
      <c r="AR653">
        <v>0.88888350168838104</v>
      </c>
      <c r="AS653">
        <v>335</v>
      </c>
      <c r="AT653">
        <v>376.87728410268329</v>
      </c>
      <c r="AU653">
        <v>1.1057822431844819</v>
      </c>
      <c r="AV653">
        <v>526</v>
      </c>
      <c r="AW653">
        <v>475.68135882269303</v>
      </c>
      <c r="AX653">
        <v>0.60012973859340135</v>
      </c>
      <c r="AY653">
        <v>94</v>
      </c>
      <c r="AZ653">
        <v>156.63279780188779</v>
      </c>
      <c r="BA653">
        <v>0.81352806122228827</v>
      </c>
      <c r="BB653">
        <v>168</v>
      </c>
      <c r="BC653">
        <v>206.50793501528119</v>
      </c>
      <c r="BD653">
        <v>0.96203351186177366</v>
      </c>
      <c r="BE653">
        <v>469</v>
      </c>
      <c r="BF653">
        <v>487.50900484991269</v>
      </c>
      <c r="BG653">
        <v>0.85950618059766171</v>
      </c>
      <c r="BH653">
        <v>404</v>
      </c>
      <c r="BI653">
        <v>470.03734134765227</v>
      </c>
      <c r="BJ653">
        <v>1.0656221723202539</v>
      </c>
      <c r="BK653">
        <v>72</v>
      </c>
      <c r="BL653">
        <v>67.566161694279813</v>
      </c>
      <c r="BM653">
        <v>0.97692479140207977</v>
      </c>
      <c r="BN653">
        <v>59</v>
      </c>
      <c r="BO653">
        <v>60.39359479794075</v>
      </c>
      <c r="BP653">
        <v>0.24904425051385479</v>
      </c>
      <c r="BQ653">
        <v>1</v>
      </c>
      <c r="BR653">
        <v>4.0153506773864196</v>
      </c>
      <c r="BS653">
        <v>0</v>
      </c>
      <c r="BT653">
        <v>0</v>
      </c>
      <c r="BU653">
        <v>3.407910491207351</v>
      </c>
    </row>
    <row r="654" spans="1:73" hidden="1" x14ac:dyDescent="0.45">
      <c r="A654" s="1">
        <v>233</v>
      </c>
      <c r="B654" s="22" t="s">
        <v>305</v>
      </c>
      <c r="C654" s="24" t="s">
        <v>292</v>
      </c>
      <c r="D654">
        <v>1.171281677740126</v>
      </c>
      <c r="E654">
        <v>35</v>
      </c>
      <c r="F654">
        <v>29.881795869571771</v>
      </c>
      <c r="G654">
        <v>33</v>
      </c>
      <c r="H654">
        <f>(Table1[[#This Row],[xWins]]*3+Table1[[#This Row],[xDraws]])/Table1[[#This Row],[Matches]]</f>
        <v>0.90550896574459916</v>
      </c>
      <c r="I654">
        <f>Table1[[#This Row],[Wins]]*3+Table1[[#This Row],[Draws]]</f>
        <v>35</v>
      </c>
      <c r="J654">
        <f>Table1[[#This Row],[xWins]]*3+Table1[[#This Row],[xDraws]]</f>
        <v>29.881795869571771</v>
      </c>
      <c r="K654">
        <v>1.2189997489735971</v>
      </c>
      <c r="L654">
        <v>1.034595770200939</v>
      </c>
      <c r="M654">
        <v>0.89463398100010016</v>
      </c>
      <c r="N654">
        <v>9</v>
      </c>
      <c r="O654">
        <v>8</v>
      </c>
      <c r="P654">
        <v>16</v>
      </c>
      <c r="Q654">
        <v>7.3831024227675517</v>
      </c>
      <c r="R654">
        <v>7.7324886012691154</v>
      </c>
      <c r="S654">
        <v>17.884408975963328</v>
      </c>
      <c r="T654">
        <v>-23</v>
      </c>
      <c r="U654">
        <v>-24.039515232167911</v>
      </c>
      <c r="V654">
        <v>-8.0268023092139273</v>
      </c>
      <c r="W654">
        <v>9.0663175413818351</v>
      </c>
      <c r="X654">
        <v>0.7569609605537081</v>
      </c>
      <c r="Y654">
        <v>0.84112664121340297</v>
      </c>
      <c r="Z654">
        <f>Table1[[#This Row],[xGoalsF]]/Table1[[#This Row],[Matches]]</f>
        <v>1.0008121911883008</v>
      </c>
      <c r="AA654">
        <f>Table1[[#This Row],[xGoalsA]]/Table1[[#This Row],[Matches]]</f>
        <v>1.7292823497388436</v>
      </c>
      <c r="AB654">
        <v>25</v>
      </c>
      <c r="AC654">
        <v>33.026802309213927</v>
      </c>
      <c r="AD654">
        <v>48</v>
      </c>
      <c r="AE654">
        <v>57.066317541381842</v>
      </c>
      <c r="AF654">
        <f>Table1[[#This Row],[SHGoalsF]]/Table1[[#This Row],[xSHGoalsF]]</f>
        <v>0.91928284975758756</v>
      </c>
      <c r="AG654">
        <v>17</v>
      </c>
      <c r="AH654">
        <v>18.49267611647803</v>
      </c>
      <c r="AI654">
        <f>Table1[[#This Row],[SHGoalsA]]/Table1[[#This Row],[xSHGoalsA]]</f>
        <v>0.93895081936574665</v>
      </c>
      <c r="AJ654">
        <v>-30</v>
      </c>
      <c r="AK654">
        <v>-31.95055521679479</v>
      </c>
      <c r="AL654">
        <f>Table1[[#This Row],[HTGoalsF]]/Table1[[#This Row],[xHTGoalsF]]</f>
        <v>0.55042868720916771</v>
      </c>
      <c r="AM654">
        <v>8</v>
      </c>
      <c r="AN654">
        <v>14.534126192735901</v>
      </c>
      <c r="AO654">
        <f>Table1[[#This Row],[HTGoalsA]]/Table1[[#This Row],[xHTGoalsA]]</f>
        <v>0.7166814117514928</v>
      </c>
      <c r="AP654">
        <v>18</v>
      </c>
      <c r="AQ654">
        <v>25.115762324587049</v>
      </c>
      <c r="AR654">
        <v>0.95051965192723009</v>
      </c>
      <c r="AS654">
        <v>307</v>
      </c>
      <c r="AT654">
        <v>322.98122335244818</v>
      </c>
      <c r="AU654">
        <v>0.96548001042597564</v>
      </c>
      <c r="AV654">
        <v>424</v>
      </c>
      <c r="AW654">
        <v>439.15979142119022</v>
      </c>
      <c r="AX654">
        <v>0.7429016256162857</v>
      </c>
      <c r="AY654">
        <v>98</v>
      </c>
      <c r="AZ654">
        <v>131.9151777581622</v>
      </c>
      <c r="BA654">
        <v>0.91049150709748172</v>
      </c>
      <c r="BB654">
        <v>174</v>
      </c>
      <c r="BC654">
        <v>191.10557170894151</v>
      </c>
      <c r="BD654">
        <v>0.88372028456174179</v>
      </c>
      <c r="BE654">
        <v>385</v>
      </c>
      <c r="BF654">
        <v>435.65821304071432</v>
      </c>
      <c r="BG654">
        <v>1.040212739190234</v>
      </c>
      <c r="BH654">
        <v>430</v>
      </c>
      <c r="BI654">
        <v>413.37697934245512</v>
      </c>
      <c r="BJ654">
        <v>0.80470113803750365</v>
      </c>
      <c r="BK654">
        <v>50</v>
      </c>
      <c r="BL654">
        <v>62.134869253372067</v>
      </c>
      <c r="BM654">
        <v>1.2072215411446849</v>
      </c>
      <c r="BN654">
        <v>63</v>
      </c>
      <c r="BO654">
        <v>52.185947527297706</v>
      </c>
      <c r="BP654">
        <v>0.25689146935620932</v>
      </c>
      <c r="BQ654">
        <v>1</v>
      </c>
      <c r="BR654">
        <v>3.8926944616186758</v>
      </c>
      <c r="BS654">
        <v>0.34510487272955531</v>
      </c>
      <c r="BT654">
        <v>1</v>
      </c>
      <c r="BU654">
        <v>2.8976698940546681</v>
      </c>
    </row>
    <row r="655" spans="1:73" hidden="1" x14ac:dyDescent="0.45">
      <c r="A655" s="1">
        <v>202</v>
      </c>
      <c r="B655" s="22" t="s">
        <v>273</v>
      </c>
      <c r="C655" s="24" t="s">
        <v>258</v>
      </c>
      <c r="D655">
        <v>0.70547060126121508</v>
      </c>
      <c r="E655">
        <v>25</v>
      </c>
      <c r="F655">
        <v>35.437337793107027</v>
      </c>
      <c r="G655">
        <v>38</v>
      </c>
      <c r="H655">
        <f>(Table1[[#This Row],[xWins]]*3+Table1[[#This Row],[xDraws]])/Table1[[#This Row],[Matches]]</f>
        <v>0.93256152087123778</v>
      </c>
      <c r="I655">
        <f>Table1[[#This Row],[Wins]]*3+Table1[[#This Row],[Draws]]</f>
        <v>25</v>
      </c>
      <c r="J655">
        <f>Table1[[#This Row],[xWins]]*3+Table1[[#This Row],[xDraws]]</f>
        <v>35.437337793107034</v>
      </c>
      <c r="K655">
        <v>0.69591705982520113</v>
      </c>
      <c r="L655">
        <v>0.73128537123075621</v>
      </c>
      <c r="M655">
        <v>1.262237623223186</v>
      </c>
      <c r="N655">
        <v>6</v>
      </c>
      <c r="O655">
        <v>7</v>
      </c>
      <c r="P655">
        <v>25</v>
      </c>
      <c r="Q655">
        <v>8.6217170786229413</v>
      </c>
      <c r="R655">
        <v>9.5721865572382114</v>
      </c>
      <c r="S655">
        <v>19.806096364138849</v>
      </c>
      <c r="T655">
        <v>-38</v>
      </c>
      <c r="U655">
        <v>-25.629822603315109</v>
      </c>
      <c r="V655">
        <v>0.38773134140974719</v>
      </c>
      <c r="W655">
        <v>-12.75790873809464</v>
      </c>
      <c r="X655">
        <v>1.010041661753627</v>
      </c>
      <c r="Y655">
        <v>1.1985911181826661</v>
      </c>
      <c r="Z655">
        <f>Table1[[#This Row],[xGoalsF]]/Table1[[#This Row],[Matches]]</f>
        <v>1.0161123331207962</v>
      </c>
      <c r="AA655">
        <f>Table1[[#This Row],[xGoalsA]]/Table1[[#This Row],[Matches]]</f>
        <v>1.6905813489975094</v>
      </c>
      <c r="AB655">
        <v>39</v>
      </c>
      <c r="AC655">
        <v>38.612268658590253</v>
      </c>
      <c r="AD655">
        <v>77</v>
      </c>
      <c r="AE655">
        <v>64.242091261905358</v>
      </c>
      <c r="AF655">
        <f>Table1[[#This Row],[SHGoalsF]]/Table1[[#This Row],[xSHGoalsF]]</f>
        <v>0.92666099296273174</v>
      </c>
      <c r="AG655">
        <v>20</v>
      </c>
      <c r="AH655">
        <v>21.58286595840811</v>
      </c>
      <c r="AI655">
        <f>Table1[[#This Row],[SHGoalsA]]/Table1[[#This Row],[xSHGoalsA]]</f>
        <v>1.0884064119875401</v>
      </c>
      <c r="AJ655">
        <v>-39</v>
      </c>
      <c r="AK655">
        <v>-35.832203458616213</v>
      </c>
      <c r="AL655">
        <f>Table1[[#This Row],[HTGoalsF]]/Table1[[#This Row],[xHTGoalsF]]</f>
        <v>1.1157173469035873</v>
      </c>
      <c r="AM655">
        <v>19</v>
      </c>
      <c r="AN655">
        <v>17.029402700182139</v>
      </c>
      <c r="AO655">
        <f>Table1[[#This Row],[HTGoalsA]]/Table1[[#This Row],[xHTGoalsA]]</f>
        <v>1.3375624804685275</v>
      </c>
      <c r="AP655">
        <v>38</v>
      </c>
      <c r="AQ655">
        <v>28.409887803289148</v>
      </c>
      <c r="AR655">
        <v>1.282582747120425</v>
      </c>
      <c r="AS655">
        <v>483</v>
      </c>
      <c r="AT655">
        <v>376.58388987720417</v>
      </c>
      <c r="AU655">
        <v>1.110035815689604</v>
      </c>
      <c r="AV655">
        <v>555</v>
      </c>
      <c r="AW655">
        <v>499.98386732702772</v>
      </c>
      <c r="AX655">
        <v>0.91079804718096147</v>
      </c>
      <c r="AY655">
        <v>142</v>
      </c>
      <c r="AZ655">
        <v>155.90722931335711</v>
      </c>
      <c r="BA655">
        <v>0.92631369273782338</v>
      </c>
      <c r="BB655">
        <v>203</v>
      </c>
      <c r="BC655">
        <v>219.14822331947931</v>
      </c>
      <c r="BD655">
        <v>1.1443012749910799</v>
      </c>
      <c r="BE655">
        <v>574</v>
      </c>
      <c r="BF655">
        <v>501.61614999902412</v>
      </c>
      <c r="BG655">
        <v>1.3357351293009621</v>
      </c>
      <c r="BH655">
        <v>640</v>
      </c>
      <c r="BI655">
        <v>479.1369081794943</v>
      </c>
      <c r="BJ655">
        <v>1.538992203499201</v>
      </c>
      <c r="BK655">
        <v>108</v>
      </c>
      <c r="BL655">
        <v>70.175794103726304</v>
      </c>
      <c r="BM655">
        <v>1.466127011028896</v>
      </c>
      <c r="BN655">
        <v>89</v>
      </c>
      <c r="BO655">
        <v>60.704154094768199</v>
      </c>
      <c r="BP655">
        <v>1.146666119022868</v>
      </c>
      <c r="BQ655">
        <v>5</v>
      </c>
      <c r="BR655">
        <v>4.3604671988222261</v>
      </c>
      <c r="BS655">
        <v>0.56621599497637853</v>
      </c>
      <c r="BT655">
        <v>2</v>
      </c>
      <c r="BU655">
        <v>3.5322209505639921</v>
      </c>
    </row>
    <row r="656" spans="1:73" hidden="1" x14ac:dyDescent="0.45">
      <c r="A656" s="1">
        <v>58</v>
      </c>
      <c r="B656" s="22" t="s">
        <v>124</v>
      </c>
      <c r="C656" s="24" t="s">
        <v>117</v>
      </c>
      <c r="D656">
        <v>1.066556088747757</v>
      </c>
      <c r="E656">
        <v>30</v>
      </c>
      <c r="F656">
        <v>28.127915931006491</v>
      </c>
      <c r="G656">
        <v>33</v>
      </c>
      <c r="H656">
        <f>(Table1[[#This Row],[xWins]]*3+Table1[[#This Row],[xDraws]])/Table1[[#This Row],[Matches]]</f>
        <v>0.85236108881837858</v>
      </c>
      <c r="I656">
        <f>Table1[[#This Row],[Wins]]*3+Table1[[#This Row],[Draws]]</f>
        <v>30</v>
      </c>
      <c r="J656">
        <f>Table1[[#This Row],[xWins]]*3+Table1[[#This Row],[xDraws]]</f>
        <v>28.127915931006495</v>
      </c>
      <c r="K656">
        <v>1.1569964544562441</v>
      </c>
      <c r="L656">
        <v>0.81250711460428793</v>
      </c>
      <c r="M656">
        <v>1.0159887644753129</v>
      </c>
      <c r="N656">
        <v>8</v>
      </c>
      <c r="O656">
        <v>6</v>
      </c>
      <c r="P656">
        <v>19</v>
      </c>
      <c r="Q656">
        <v>6.9144550695790814</v>
      </c>
      <c r="R656">
        <v>7.3845507222692506</v>
      </c>
      <c r="S656">
        <v>18.70099420815167</v>
      </c>
      <c r="T656">
        <v>-25</v>
      </c>
      <c r="U656">
        <v>-28.917366271210511</v>
      </c>
      <c r="V656">
        <v>8.0614061467666858</v>
      </c>
      <c r="W656">
        <v>-4.1440398755561736</v>
      </c>
      <c r="X656">
        <v>1.2524032893812129</v>
      </c>
      <c r="Y656">
        <v>1.0680958753601471</v>
      </c>
      <c r="Z656">
        <f>Table1[[#This Row],[xGoalsF]]/Table1[[#This Row],[Matches]]</f>
        <v>0.96783617737070637</v>
      </c>
      <c r="AA656">
        <f>Table1[[#This Row],[xGoalsA]]/Table1[[#This Row],[Matches]]</f>
        <v>1.8441200037710253</v>
      </c>
      <c r="AB656">
        <v>40</v>
      </c>
      <c r="AC656">
        <v>31.938593853233311</v>
      </c>
      <c r="AD656">
        <v>65</v>
      </c>
      <c r="AE656">
        <v>60.855960124443833</v>
      </c>
      <c r="AF656">
        <f>Table1[[#This Row],[SHGoalsF]]/Table1[[#This Row],[xSHGoalsF]]</f>
        <v>1.124187964789048</v>
      </c>
      <c r="AG656">
        <v>20</v>
      </c>
      <c r="AH656">
        <v>17.790619208197061</v>
      </c>
      <c r="AI656">
        <f>Table1[[#This Row],[SHGoalsA]]/Table1[[#This Row],[xSHGoalsA]]</f>
        <v>0.99361629440510513</v>
      </c>
      <c r="AJ656">
        <v>-34</v>
      </c>
      <c r="AK656">
        <v>-34.218440449747632</v>
      </c>
      <c r="AL656">
        <f>Table1[[#This Row],[HTGoalsF]]/Table1[[#This Row],[xHTGoalsF]]</f>
        <v>1.4136299012252547</v>
      </c>
      <c r="AM656">
        <v>20</v>
      </c>
      <c r="AN656">
        <v>14.14797464503625</v>
      </c>
      <c r="AO656">
        <f>Table1[[#This Row],[HTGoalsA]]/Table1[[#This Row],[xHTGoalsA]]</f>
        <v>1.1637720170113235</v>
      </c>
      <c r="AP656">
        <v>31</v>
      </c>
      <c r="AQ656">
        <v>26.63751967469619</v>
      </c>
      <c r="AR656">
        <v>1.149487936771318</v>
      </c>
      <c r="AS656">
        <v>366</v>
      </c>
      <c r="AT656">
        <v>318.40264546665958</v>
      </c>
      <c r="AU656">
        <v>1.2395823500591521</v>
      </c>
      <c r="AV656">
        <v>563</v>
      </c>
      <c r="AW656">
        <v>454.18523422274791</v>
      </c>
      <c r="AX656">
        <v>0.91844817454835692</v>
      </c>
      <c r="AY656">
        <v>119</v>
      </c>
      <c r="AZ656">
        <v>129.56637434498441</v>
      </c>
      <c r="BA656">
        <v>1.0054312538168579</v>
      </c>
      <c r="BB656">
        <v>199</v>
      </c>
      <c r="BC656">
        <v>197.92501898518489</v>
      </c>
      <c r="BD656">
        <v>0.88583196446142876</v>
      </c>
      <c r="BE656">
        <v>383</v>
      </c>
      <c r="BF656">
        <v>432.36190989434169</v>
      </c>
      <c r="BG656">
        <v>0.89085138578718304</v>
      </c>
      <c r="BH656">
        <v>364</v>
      </c>
      <c r="BI656">
        <v>408.59789388816932</v>
      </c>
      <c r="BJ656">
        <v>0.6778109017244246</v>
      </c>
      <c r="BK656">
        <v>42</v>
      </c>
      <c r="BL656">
        <v>61.964184838496159</v>
      </c>
      <c r="BM656">
        <v>0.70035599477859201</v>
      </c>
      <c r="BN656">
        <v>36</v>
      </c>
      <c r="BO656">
        <v>51.402430004730533</v>
      </c>
      <c r="BP656">
        <v>1.0814767061888719</v>
      </c>
      <c r="BQ656">
        <v>4</v>
      </c>
      <c r="BR656">
        <v>3.6986464683978388</v>
      </c>
      <c r="BS656">
        <v>0.36484024530283532</v>
      </c>
      <c r="BT656">
        <v>1</v>
      </c>
      <c r="BU656">
        <v>2.7409256869947312</v>
      </c>
    </row>
    <row r="657" spans="1:73" hidden="1" x14ac:dyDescent="0.45">
      <c r="A657" s="1">
        <v>212</v>
      </c>
      <c r="B657" s="21" t="s">
        <v>283</v>
      </c>
      <c r="C657" s="24" t="s">
        <v>258</v>
      </c>
      <c r="D657">
        <v>0.89999573906031105</v>
      </c>
      <c r="E657">
        <v>36</v>
      </c>
      <c r="F657">
        <v>40.000189375993862</v>
      </c>
      <c r="G657">
        <v>37</v>
      </c>
      <c r="H657">
        <f>(Table1[[#This Row],[xWins]]*3+Table1[[#This Row],[xDraws]])/Table1[[#This Row],[Matches]]</f>
        <v>1.0810861993511858</v>
      </c>
      <c r="I657">
        <f>Table1[[#This Row],[Wins]]*3+Table1[[#This Row],[Draws]]</f>
        <v>36</v>
      </c>
      <c r="J657">
        <f>Table1[[#This Row],[xWins]]*3+Table1[[#This Row],[xDraws]]</f>
        <v>40.00018937599387</v>
      </c>
      <c r="K657">
        <v>0.89574508210298054</v>
      </c>
      <c r="L657">
        <v>0.91299325773111251</v>
      </c>
      <c r="M657">
        <v>1.11144821797919</v>
      </c>
      <c r="N657">
        <v>9</v>
      </c>
      <c r="O657">
        <v>9</v>
      </c>
      <c r="P657">
        <v>19</v>
      </c>
      <c r="Q657">
        <v>10.047501437429389</v>
      </c>
      <c r="R657">
        <v>9.8576850637057039</v>
      </c>
      <c r="S657">
        <v>17.094813498864909</v>
      </c>
      <c r="T657">
        <v>-20</v>
      </c>
      <c r="U657">
        <v>-15.65310564114489</v>
      </c>
      <c r="V657">
        <v>-5.9550619924536514</v>
      </c>
      <c r="W657">
        <v>1.6081676335985411</v>
      </c>
      <c r="X657">
        <v>0.85459521478563683</v>
      </c>
      <c r="Y657">
        <v>0.97159124379351847</v>
      </c>
      <c r="Z657">
        <f>Table1[[#This Row],[xGoalsF]]/Table1[[#This Row],[Matches]]</f>
        <v>1.1068935673636122</v>
      </c>
      <c r="AA657">
        <f>Table1[[#This Row],[xGoalsA]]/Table1[[#This Row],[Matches]]</f>
        <v>1.5299504765837444</v>
      </c>
      <c r="AB657">
        <v>35</v>
      </c>
      <c r="AC657">
        <v>40.955061992453651</v>
      </c>
      <c r="AD657">
        <v>55</v>
      </c>
      <c r="AE657">
        <v>56.608167633598541</v>
      </c>
      <c r="AF657">
        <f>Table1[[#This Row],[SHGoalsF]]/Table1[[#This Row],[xSHGoalsF]]</f>
        <v>0.86968567927504781</v>
      </c>
      <c r="AG657">
        <v>20</v>
      </c>
      <c r="AH657">
        <v>22.996814224504181</v>
      </c>
      <c r="AI657">
        <f>Table1[[#This Row],[SHGoalsA]]/Table1[[#This Row],[xSHGoalsA]]</f>
        <v>0.85041012448125419</v>
      </c>
      <c r="AJ657">
        <v>-27</v>
      </c>
      <c r="AK657">
        <v>-31.749386822587351</v>
      </c>
      <c r="AL657">
        <f>Table1[[#This Row],[HTGoalsF]]/Table1[[#This Row],[xHTGoalsF]]</f>
        <v>0.8352708011285418</v>
      </c>
      <c r="AM657">
        <v>15</v>
      </c>
      <c r="AN657">
        <v>17.958247767949469</v>
      </c>
      <c r="AO657">
        <f>Table1[[#This Row],[HTGoalsA]]/Table1[[#This Row],[xHTGoalsA]]</f>
        <v>1.1263625602908653</v>
      </c>
      <c r="AP657">
        <v>28</v>
      </c>
      <c r="AQ657">
        <v>24.85878081101119</v>
      </c>
      <c r="AR657">
        <v>0.8906387821174514</v>
      </c>
      <c r="AS657">
        <v>343</v>
      </c>
      <c r="AT657">
        <v>385.11684746596569</v>
      </c>
      <c r="AU657">
        <v>1.092717042536903</v>
      </c>
      <c r="AV657">
        <v>505</v>
      </c>
      <c r="AW657">
        <v>462.15074931710433</v>
      </c>
      <c r="AX657">
        <v>0.66623072053811805</v>
      </c>
      <c r="AY657">
        <v>107</v>
      </c>
      <c r="AZ657">
        <v>160.60502270681181</v>
      </c>
      <c r="BA657">
        <v>0.93517595971403678</v>
      </c>
      <c r="BB657">
        <v>187</v>
      </c>
      <c r="BC657">
        <v>199.96236864042339</v>
      </c>
      <c r="BD657">
        <v>1.1549325860033439</v>
      </c>
      <c r="BE657">
        <v>566</v>
      </c>
      <c r="BF657">
        <v>490.07189411691002</v>
      </c>
      <c r="BG657">
        <v>1.116613811321731</v>
      </c>
      <c r="BH657">
        <v>531</v>
      </c>
      <c r="BI657">
        <v>475.54489709513592</v>
      </c>
      <c r="BJ657">
        <v>1.319363219351499</v>
      </c>
      <c r="BK657">
        <v>89</v>
      </c>
      <c r="BL657">
        <v>67.45678422333603</v>
      </c>
      <c r="BM657">
        <v>1.326718626453284</v>
      </c>
      <c r="BN657">
        <v>81</v>
      </c>
      <c r="BO657">
        <v>61.052885204858583</v>
      </c>
      <c r="BP657">
        <v>1.2325796606252419</v>
      </c>
      <c r="BQ657">
        <v>5</v>
      </c>
      <c r="BR657">
        <v>4.0565329444619307</v>
      </c>
      <c r="BS657">
        <v>1.6650601652728509</v>
      </c>
      <c r="BT657">
        <v>6</v>
      </c>
      <c r="BU657">
        <v>3.6034733910151462</v>
      </c>
    </row>
    <row r="658" spans="1:73" hidden="1" x14ac:dyDescent="0.45">
      <c r="A658" s="1">
        <v>613</v>
      </c>
      <c r="B658" s="22" t="s">
        <v>425</v>
      </c>
      <c r="C658" s="24" t="s">
        <v>530</v>
      </c>
      <c r="D658">
        <v>1.1335878169750859</v>
      </c>
      <c r="E658">
        <v>43</v>
      </c>
      <c r="F658">
        <v>37.932658904841638</v>
      </c>
      <c r="G658">
        <v>46</v>
      </c>
      <c r="H658">
        <f>(Table1[[#This Row],[xWins]]*3+Table1[[#This Row],[xDraws]])/Table1[[#This Row],[Matches]]</f>
        <v>0.82462301967047058</v>
      </c>
      <c r="I658">
        <f>Table1[[#This Row],[Wins]]*3+Table1[[#This Row],[Draws]]</f>
        <v>43</v>
      </c>
      <c r="J658">
        <f>Table1[[#This Row],[xWins]]*3+Table1[[#This Row],[xDraws]]</f>
        <v>37.932658904841645</v>
      </c>
      <c r="K658">
        <v>1.2449672129486951</v>
      </c>
      <c r="L658">
        <v>0.8752017637521452</v>
      </c>
      <c r="M658">
        <v>0.97130798199445023</v>
      </c>
      <c r="N658">
        <v>11</v>
      </c>
      <c r="O658">
        <v>10</v>
      </c>
      <c r="P658">
        <v>25</v>
      </c>
      <c r="Q658">
        <v>8.835574050136298</v>
      </c>
      <c r="R658">
        <v>11.425936754432749</v>
      </c>
      <c r="S658">
        <v>25.738489195430951</v>
      </c>
      <c r="T658">
        <v>-30</v>
      </c>
      <c r="U658">
        <v>-36.381812007229392</v>
      </c>
      <c r="V658">
        <v>-5.2566379276810693</v>
      </c>
      <c r="W658">
        <v>11.638449934910451</v>
      </c>
      <c r="X658">
        <v>0.88122374012524762</v>
      </c>
      <c r="Y658">
        <v>0.85567120964868804</v>
      </c>
      <c r="Z658">
        <f>Table1[[#This Row],[xGoalsF]]/Table1[[#This Row],[Matches]]</f>
        <v>0.96210082451480583</v>
      </c>
      <c r="AA658">
        <f>Table1[[#This Row],[xGoalsA]]/Table1[[#This Row],[Matches]]</f>
        <v>1.7530097811937055</v>
      </c>
      <c r="AB658">
        <v>39</v>
      </c>
      <c r="AC658">
        <v>44.256637927681069</v>
      </c>
      <c r="AD658">
        <v>69</v>
      </c>
      <c r="AE658">
        <v>80.638449934910454</v>
      </c>
      <c r="AF658">
        <f>Table1[[#This Row],[SHGoalsF]]/Table1[[#This Row],[xSHGoalsF]]</f>
        <v>0.93061750185290404</v>
      </c>
      <c r="AG658">
        <v>23</v>
      </c>
      <c r="AH658">
        <v>24.714772668906289</v>
      </c>
      <c r="AI658">
        <f>Table1[[#This Row],[SHGoalsA]]/Table1[[#This Row],[xSHGoalsA]]</f>
        <v>0.88210761530200343</v>
      </c>
      <c r="AJ658">
        <v>-40</v>
      </c>
      <c r="AK658">
        <v>-45.345941137018038</v>
      </c>
      <c r="AL658">
        <f>Table1[[#This Row],[HTGoalsF]]/Table1[[#This Row],[xHTGoalsF]]</f>
        <v>0.8187550056315942</v>
      </c>
      <c r="AM658">
        <v>16</v>
      </c>
      <c r="AN658">
        <v>19.541865258774781</v>
      </c>
      <c r="AO658">
        <f>Table1[[#This Row],[HTGoalsA]]/Table1[[#This Row],[xHTGoalsA]]</f>
        <v>0.82170412327649023</v>
      </c>
      <c r="AP658">
        <v>29</v>
      </c>
      <c r="AQ658">
        <v>35.29250879789241</v>
      </c>
      <c r="AR658">
        <v>1.1265339673907391</v>
      </c>
      <c r="AS658">
        <v>499</v>
      </c>
      <c r="AT658">
        <v>442.95157930814668</v>
      </c>
      <c r="AU658">
        <v>1.036186907100791</v>
      </c>
      <c r="AV658">
        <v>644</v>
      </c>
      <c r="AW658">
        <v>621.50949368959482</v>
      </c>
      <c r="AX658">
        <v>0.79206218014875296</v>
      </c>
      <c r="AY658">
        <v>143</v>
      </c>
      <c r="AZ658">
        <v>180.5413811995719</v>
      </c>
      <c r="BA658">
        <v>0.78952921462733139</v>
      </c>
      <c r="BB658">
        <v>214</v>
      </c>
      <c r="BC658">
        <v>271.04760157736649</v>
      </c>
      <c r="BD658">
        <v>1.018574412499921</v>
      </c>
      <c r="BE658">
        <v>625</v>
      </c>
      <c r="BF658">
        <v>613.60269051530759</v>
      </c>
      <c r="BG658">
        <v>0.96630816070328807</v>
      </c>
      <c r="BH658">
        <v>560</v>
      </c>
      <c r="BI658">
        <v>579.52527234420415</v>
      </c>
      <c r="BJ658">
        <v>0.78403727612772955</v>
      </c>
      <c r="BK658">
        <v>69</v>
      </c>
      <c r="BL658">
        <v>88.006019740264279</v>
      </c>
      <c r="BM658">
        <v>0.79618634891881634</v>
      </c>
      <c r="BN658">
        <v>58</v>
      </c>
      <c r="BO658">
        <v>72.847267575940322</v>
      </c>
      <c r="BP658">
        <v>0.74288399511204883</v>
      </c>
      <c r="BQ658">
        <v>4</v>
      </c>
      <c r="BR658">
        <v>5.3844207525250054</v>
      </c>
      <c r="BS658">
        <v>0.9996891177901952</v>
      </c>
      <c r="BT658">
        <v>4</v>
      </c>
      <c r="BU658">
        <v>4.0012439155504342</v>
      </c>
    </row>
    <row r="659" spans="1:73" hidden="1" x14ac:dyDescent="0.45">
      <c r="A659" s="1">
        <v>217</v>
      </c>
      <c r="B659" s="22" t="s">
        <v>288</v>
      </c>
      <c r="C659" s="24" t="s">
        <v>258</v>
      </c>
      <c r="D659">
        <v>1.035977019418886</v>
      </c>
      <c r="E659">
        <v>38</v>
      </c>
      <c r="F659">
        <v>36.680350324098363</v>
      </c>
      <c r="G659">
        <v>37</v>
      </c>
      <c r="H659">
        <f>(Table1[[#This Row],[xWins]]*3+Table1[[#This Row],[xDraws]])/Table1[[#This Row],[Matches]]</f>
        <v>0.99136081957022582</v>
      </c>
      <c r="I659">
        <f>Table1[[#This Row],[Wins]]*3+Table1[[#This Row],[Draws]]</f>
        <v>38</v>
      </c>
      <c r="J659">
        <f>Table1[[#This Row],[xWins]]*3+Table1[[#This Row],[xDraws]]</f>
        <v>36.680350324098356</v>
      </c>
      <c r="K659">
        <v>0.99518362437746133</v>
      </c>
      <c r="L659">
        <v>1.1518711998814939</v>
      </c>
      <c r="M659">
        <v>0.9235735291917142</v>
      </c>
      <c r="N659">
        <v>9</v>
      </c>
      <c r="O659">
        <v>11</v>
      </c>
      <c r="P659">
        <v>17</v>
      </c>
      <c r="Q659">
        <v>9.0435571682863696</v>
      </c>
      <c r="R659">
        <v>9.549678819239249</v>
      </c>
      <c r="S659">
        <v>18.40676401247438</v>
      </c>
      <c r="T659">
        <v>-19</v>
      </c>
      <c r="U659">
        <v>-22.301484768258891</v>
      </c>
      <c r="V659">
        <v>-3.7836478227394248</v>
      </c>
      <c r="W659">
        <v>7.0851325909983132</v>
      </c>
      <c r="X659">
        <v>0.90244218800581677</v>
      </c>
      <c r="Y659">
        <v>0.88401215990742732</v>
      </c>
      <c r="Z659">
        <f>Table1[[#This Row],[xGoalsF]]/Table1[[#This Row],[Matches]]</f>
        <v>1.0482066979118765</v>
      </c>
      <c r="AA659">
        <f>Table1[[#This Row],[xGoalsA]]/Table1[[#This Row],[Matches]]</f>
        <v>1.6509495294864409</v>
      </c>
      <c r="AB659">
        <v>35</v>
      </c>
      <c r="AC659">
        <v>38.783647822739432</v>
      </c>
      <c r="AD659">
        <v>54</v>
      </c>
      <c r="AE659">
        <v>61.085132590998313</v>
      </c>
      <c r="AF659">
        <f>Table1[[#This Row],[SHGoalsF]]/Table1[[#This Row],[xSHGoalsF]]</f>
        <v>1.0135634783713561</v>
      </c>
      <c r="AG659">
        <v>22</v>
      </c>
      <c r="AH659">
        <v>21.705596609844989</v>
      </c>
      <c r="AI659">
        <f>Table1[[#This Row],[SHGoalsA]]/Table1[[#This Row],[xSHGoalsA]]</f>
        <v>0.78779711304650146</v>
      </c>
      <c r="AJ659">
        <v>-27</v>
      </c>
      <c r="AK659">
        <v>-34.272783630277488</v>
      </c>
      <c r="AL659">
        <f>Table1[[#This Row],[HTGoalsF]]/Table1[[#This Row],[xHTGoalsF]]</f>
        <v>0.76121097412944982</v>
      </c>
      <c r="AM659">
        <v>13</v>
      </c>
      <c r="AN659">
        <v>17.07805121289443</v>
      </c>
      <c r="AO659">
        <f>Table1[[#This Row],[HTGoalsA]]/Table1[[#This Row],[xHTGoalsA]]</f>
        <v>1.0069986795843242</v>
      </c>
      <c r="AP659">
        <v>27</v>
      </c>
      <c r="AQ659">
        <v>26.812348960720829</v>
      </c>
      <c r="AR659">
        <v>1.1104643807287711</v>
      </c>
      <c r="AS659">
        <v>415</v>
      </c>
      <c r="AT659">
        <v>373.71752503006491</v>
      </c>
      <c r="AU659">
        <v>1.0312365045503189</v>
      </c>
      <c r="AV659">
        <v>497</v>
      </c>
      <c r="AW659">
        <v>481.94570092019927</v>
      </c>
      <c r="AX659">
        <v>0.83537398281682351</v>
      </c>
      <c r="AY659">
        <v>129</v>
      </c>
      <c r="AZ659">
        <v>154.42185494575841</v>
      </c>
      <c r="BA659">
        <v>0.78187316337921864</v>
      </c>
      <c r="BB659">
        <v>164</v>
      </c>
      <c r="BC659">
        <v>209.75269094951389</v>
      </c>
      <c r="BD659">
        <v>1.268264954347001</v>
      </c>
      <c r="BE659">
        <v>618</v>
      </c>
      <c r="BF659">
        <v>487.27988412972672</v>
      </c>
      <c r="BG659">
        <v>1.2022154877908431</v>
      </c>
      <c r="BH659">
        <v>563</v>
      </c>
      <c r="BI659">
        <v>468.30206873690582</v>
      </c>
      <c r="BJ659">
        <v>1.5366187483792111</v>
      </c>
      <c r="BK659">
        <v>104</v>
      </c>
      <c r="BL659">
        <v>67.681069302126318</v>
      </c>
      <c r="BM659">
        <v>1.4109398170780181</v>
      </c>
      <c r="BN659">
        <v>84</v>
      </c>
      <c r="BO659">
        <v>59.53478595136648</v>
      </c>
      <c r="BP659">
        <v>1.4609829954778271</v>
      </c>
      <c r="BQ659">
        <v>6</v>
      </c>
      <c r="BR659">
        <v>4.106823979862714</v>
      </c>
      <c r="BS659">
        <v>2.6631824374007609</v>
      </c>
      <c r="BT659">
        <v>9</v>
      </c>
      <c r="BU659">
        <v>3.37941549689097</v>
      </c>
    </row>
    <row r="660" spans="1:73" hidden="1" x14ac:dyDescent="0.45">
      <c r="A660" s="1">
        <v>48</v>
      </c>
      <c r="B660" s="22" t="s">
        <v>113</v>
      </c>
      <c r="C660" s="24" t="s">
        <v>98</v>
      </c>
      <c r="D660">
        <v>1.0062354492410399</v>
      </c>
      <c r="E660">
        <v>51</v>
      </c>
      <c r="F660">
        <v>50.68396272310531</v>
      </c>
      <c r="G660">
        <v>62</v>
      </c>
      <c r="H660">
        <f>(Table1[[#This Row],[xWins]]*3+Table1[[#This Row],[xDraws]])/Table1[[#This Row],[Matches]]</f>
        <v>0.81748326972750507</v>
      </c>
      <c r="I660">
        <f>Table1[[#This Row],[Wins]]*3+Table1[[#This Row],[Draws]]</f>
        <v>51</v>
      </c>
      <c r="J660">
        <f>Table1[[#This Row],[xWins]]*3+Table1[[#This Row],[xDraws]]</f>
        <v>50.683962723105317</v>
      </c>
      <c r="K660">
        <v>1.0498250951596351</v>
      </c>
      <c r="L660">
        <v>0.88659572942951537</v>
      </c>
      <c r="M660">
        <v>1.025440131302586</v>
      </c>
      <c r="N660">
        <v>13</v>
      </c>
      <c r="O660">
        <v>12</v>
      </c>
      <c r="P660">
        <v>37</v>
      </c>
      <c r="Q660">
        <v>12.38301509455081</v>
      </c>
      <c r="R660">
        <v>13.53491743945289</v>
      </c>
      <c r="S660">
        <v>36.082067465996303</v>
      </c>
      <c r="T660">
        <v>-63</v>
      </c>
      <c r="U660">
        <v>-52.542938898526003</v>
      </c>
      <c r="V660">
        <v>5.6338556672256388</v>
      </c>
      <c r="W660">
        <v>-16.090916768699639</v>
      </c>
      <c r="X660">
        <v>1.0949001443591371</v>
      </c>
      <c r="Y660">
        <v>1.143785618683355</v>
      </c>
      <c r="Z660">
        <f>Table1[[#This Row],[xGoalsF]]/Table1[[#This Row],[Matches]]</f>
        <v>0.95751845698023164</v>
      </c>
      <c r="AA660">
        <f>Table1[[#This Row],[xGoalsA]]/Table1[[#This Row],[Matches]]</f>
        <v>1.8049852134080711</v>
      </c>
      <c r="AB660">
        <v>65</v>
      </c>
      <c r="AC660">
        <v>59.366144332774361</v>
      </c>
      <c r="AD660">
        <v>128</v>
      </c>
      <c r="AE660">
        <v>111.9090832313004</v>
      </c>
      <c r="AF660">
        <f>Table1[[#This Row],[SHGoalsF]]/Table1[[#This Row],[xSHGoalsF]]</f>
        <v>1.1435001046037523</v>
      </c>
      <c r="AG660">
        <v>38</v>
      </c>
      <c r="AH660">
        <v>33.231304349699059</v>
      </c>
      <c r="AI660">
        <f>Table1[[#This Row],[SHGoalsA]]/Table1[[#This Row],[xSHGoalsA]]</f>
        <v>1.1504138455609754</v>
      </c>
      <c r="AJ660">
        <v>-72</v>
      </c>
      <c r="AK660">
        <v>-62.586173034879202</v>
      </c>
      <c r="AL660">
        <f>Table1[[#This Row],[HTGoalsF]]/Table1[[#This Row],[xHTGoalsF]]</f>
        <v>1.0331037043840701</v>
      </c>
      <c r="AM660">
        <v>27</v>
      </c>
      <c r="AN660">
        <v>26.134839983075299</v>
      </c>
      <c r="AO660">
        <f>Table1[[#This Row],[HTGoalsA]]/Table1[[#This Row],[xHTGoalsA]]</f>
        <v>1.1353750169442216</v>
      </c>
      <c r="AP660">
        <v>56</v>
      </c>
      <c r="AQ660">
        <v>49.322910196421162</v>
      </c>
      <c r="AR660">
        <v>0.96771781438723758</v>
      </c>
      <c r="AS660">
        <v>576</v>
      </c>
      <c r="AT660">
        <v>595.21483580905794</v>
      </c>
      <c r="AU660">
        <v>0.90297541789085412</v>
      </c>
      <c r="AV660">
        <v>771</v>
      </c>
      <c r="AW660">
        <v>853.84384195184543</v>
      </c>
      <c r="AX660">
        <v>0.99683455822913625</v>
      </c>
      <c r="AY660">
        <v>239</v>
      </c>
      <c r="AZ660">
        <v>239.75894297302489</v>
      </c>
      <c r="BA660">
        <v>0.95601426068895867</v>
      </c>
      <c r="BB660">
        <v>356</v>
      </c>
      <c r="BC660">
        <v>372.37938244084978</v>
      </c>
      <c r="BD660">
        <v>0.98168226630845967</v>
      </c>
      <c r="BE660">
        <v>811</v>
      </c>
      <c r="BF660">
        <v>826.13288212865746</v>
      </c>
      <c r="BG660">
        <v>1.0449996875179499</v>
      </c>
      <c r="BH660">
        <v>814</v>
      </c>
      <c r="BI660">
        <v>778.94760134654848</v>
      </c>
      <c r="BJ660">
        <v>1.139270801279912</v>
      </c>
      <c r="BK660">
        <v>135</v>
      </c>
      <c r="BL660">
        <v>118.4968489039958</v>
      </c>
      <c r="BM660">
        <v>1.003983321366734</v>
      </c>
      <c r="BN660">
        <v>98</v>
      </c>
      <c r="BO660">
        <v>97.611183287976786</v>
      </c>
      <c r="BP660">
        <v>0.69134242768825005</v>
      </c>
      <c r="BQ660">
        <v>5</v>
      </c>
      <c r="BR660">
        <v>7.2323060176116822</v>
      </c>
      <c r="BS660">
        <v>0.93920660602631378</v>
      </c>
      <c r="BT660">
        <v>5</v>
      </c>
      <c r="BU660">
        <v>5.3236422826650296</v>
      </c>
    </row>
    <row r="661" spans="1:73" hidden="1" x14ac:dyDescent="0.45">
      <c r="A661" s="1">
        <v>289</v>
      </c>
      <c r="B661" s="22" t="s">
        <v>149</v>
      </c>
      <c r="C661" t="s">
        <v>350</v>
      </c>
      <c r="D661">
        <v>0.69947359084139127</v>
      </c>
      <c r="E661">
        <v>27</v>
      </c>
      <c r="F661">
        <v>38.600456619844522</v>
      </c>
      <c r="G661">
        <v>48</v>
      </c>
      <c r="H661">
        <f>(Table1[[#This Row],[xWins]]*3+Table1[[#This Row],[xDraws]])/Table1[[#This Row],[Matches]]</f>
        <v>0.80417617958009424</v>
      </c>
      <c r="I661">
        <f>Table1[[#This Row],[Wins]]*3+Table1[[#This Row],[Draws]]</f>
        <v>27</v>
      </c>
      <c r="J661">
        <f>Table1[[#This Row],[xWins]]*3+Table1[[#This Row],[xDraws]]</f>
        <v>38.600456619844522</v>
      </c>
      <c r="K661">
        <v>0.63419347359527167</v>
      </c>
      <c r="L661">
        <v>0.88080283790226244</v>
      </c>
      <c r="M661">
        <v>1.165204289284518</v>
      </c>
      <c r="N661">
        <v>6</v>
      </c>
      <c r="O661">
        <v>9</v>
      </c>
      <c r="P661">
        <v>33</v>
      </c>
      <c r="Q661">
        <v>9.4608352968152243</v>
      </c>
      <c r="R661">
        <v>10.217950729398851</v>
      </c>
      <c r="S661">
        <v>28.32121397378593</v>
      </c>
      <c r="T661">
        <v>-58</v>
      </c>
      <c r="U661">
        <v>-42.027483599718423</v>
      </c>
      <c r="V661">
        <v>-2.3195616174508591</v>
      </c>
      <c r="W661">
        <v>-13.652954782830721</v>
      </c>
      <c r="X661">
        <v>0.94881765103928806</v>
      </c>
      <c r="Y661">
        <v>1.1563070021302451</v>
      </c>
      <c r="Z661">
        <f>Table1[[#This Row],[xGoalsF]]/Table1[[#This Row],[Matches]]</f>
        <v>0.94415753369689293</v>
      </c>
      <c r="AA661">
        <f>Table1[[#This Row],[xGoalsA]]/Table1[[#This Row],[Matches]]</f>
        <v>1.8197301086910267</v>
      </c>
      <c r="AB661">
        <v>43</v>
      </c>
      <c r="AC661">
        <v>45.319561617450859</v>
      </c>
      <c r="AD661">
        <v>101</v>
      </c>
      <c r="AE661">
        <v>87.347045217169281</v>
      </c>
      <c r="AF661">
        <f>Table1[[#This Row],[SHGoalsF]]/Table1[[#This Row],[xSHGoalsF]]</f>
        <v>0.86587499482208652</v>
      </c>
      <c r="AG661">
        <v>22</v>
      </c>
      <c r="AH661">
        <v>25.407824606969271</v>
      </c>
      <c r="AI661">
        <f>Table1[[#This Row],[SHGoalsA]]/Table1[[#This Row],[xSHGoalsA]]</f>
        <v>1.1204006903203521</v>
      </c>
      <c r="AJ661">
        <v>-55</v>
      </c>
      <c r="AK661">
        <v>-49.089580607339727</v>
      </c>
      <c r="AL661">
        <f>Table1[[#This Row],[HTGoalsF]]/Table1[[#This Row],[xHTGoalsF]]</f>
        <v>1.0546543472799763</v>
      </c>
      <c r="AM661">
        <v>21</v>
      </c>
      <c r="AN661">
        <v>19.911737010481581</v>
      </c>
      <c r="AO661">
        <f>Table1[[#This Row],[HTGoalsA]]/Table1[[#This Row],[xHTGoalsA]]</f>
        <v>1.2023797308350943</v>
      </c>
      <c r="AP661">
        <v>46</v>
      </c>
      <c r="AQ661">
        <v>38.257464609829547</v>
      </c>
      <c r="AR661">
        <v>0.78179745431588565</v>
      </c>
      <c r="AS661">
        <v>357</v>
      </c>
      <c r="AT661">
        <v>456.6400133809517</v>
      </c>
      <c r="AU661">
        <v>1.048316164181708</v>
      </c>
      <c r="AV661">
        <v>696</v>
      </c>
      <c r="AW661">
        <v>663.92184321919865</v>
      </c>
      <c r="AX661">
        <v>0.79065176929003278</v>
      </c>
      <c r="AY661">
        <v>146</v>
      </c>
      <c r="AZ661">
        <v>184.6577794053392</v>
      </c>
      <c r="BA661">
        <v>1.0294050946118329</v>
      </c>
      <c r="BB661">
        <v>298</v>
      </c>
      <c r="BC661">
        <v>289.48759002632448</v>
      </c>
      <c r="BD661">
        <v>0.8913825013352884</v>
      </c>
      <c r="BE661">
        <v>567</v>
      </c>
      <c r="BF661">
        <v>636.09056622789387</v>
      </c>
      <c r="BG661">
        <v>0.69120028675989442</v>
      </c>
      <c r="BH661">
        <v>413</v>
      </c>
      <c r="BI661">
        <v>597.511326183037</v>
      </c>
      <c r="BJ661">
        <v>1.123364440384726</v>
      </c>
      <c r="BK661">
        <v>103</v>
      </c>
      <c r="BL661">
        <v>91.688855635064314</v>
      </c>
      <c r="BM661">
        <v>0.67829540809430888</v>
      </c>
      <c r="BN661">
        <v>51</v>
      </c>
      <c r="BO661">
        <v>75.188478930273192</v>
      </c>
      <c r="BP661">
        <v>1.5865107216448919</v>
      </c>
      <c r="BQ661">
        <v>9</v>
      </c>
      <c r="BR661">
        <v>5.6728264594826143</v>
      </c>
      <c r="BS661">
        <v>0.74756827313188112</v>
      </c>
      <c r="BT661">
        <v>3</v>
      </c>
      <c r="BU661">
        <v>4.013011396847709</v>
      </c>
    </row>
    <row r="662" spans="1:73" hidden="1" x14ac:dyDescent="0.45">
      <c r="A662" s="1">
        <v>512</v>
      </c>
      <c r="B662" s="22" t="s">
        <v>509</v>
      </c>
      <c r="C662" s="24" t="s">
        <v>495</v>
      </c>
      <c r="D662">
        <v>0.48200989542393408</v>
      </c>
      <c r="E662">
        <v>12</v>
      </c>
      <c r="F662">
        <v>24.895754452189909</v>
      </c>
      <c r="G662">
        <v>31</v>
      </c>
      <c r="H662">
        <f>(Table1[[#This Row],[xWins]]*3+Table1[[#This Row],[xDraws]])/Table1[[#This Row],[Matches]]</f>
        <v>0.80308885329644863</v>
      </c>
      <c r="I662">
        <f>Table1[[#This Row],[Wins]]*3+Table1[[#This Row],[Draws]]</f>
        <v>12</v>
      </c>
      <c r="J662">
        <f>Table1[[#This Row],[xWins]]*3+Table1[[#This Row],[xDraws]]</f>
        <v>24.895754452189909</v>
      </c>
      <c r="K662">
        <v>0.49723460565542899</v>
      </c>
      <c r="L662">
        <v>0.44145909657762761</v>
      </c>
      <c r="M662">
        <v>1.375819813743864</v>
      </c>
      <c r="N662">
        <v>3</v>
      </c>
      <c r="O662">
        <v>3</v>
      </c>
      <c r="P662">
        <v>25</v>
      </c>
      <c r="Q662">
        <v>6.0333692906300316</v>
      </c>
      <c r="R662">
        <v>6.7956465802998132</v>
      </c>
      <c r="S662">
        <v>18.170984129070149</v>
      </c>
      <c r="T662">
        <v>-55</v>
      </c>
      <c r="U662">
        <v>-29.716933619334359</v>
      </c>
      <c r="V662">
        <v>-10.244095563938849</v>
      </c>
      <c r="W662">
        <v>-15.03897081672679</v>
      </c>
      <c r="X662">
        <v>0.64970379947154411</v>
      </c>
      <c r="Y662">
        <v>1.2550662874282601</v>
      </c>
      <c r="Z662">
        <f>Table1[[#This Row],[xGoalsF]]/Table1[[#This Row],[Matches]]</f>
        <v>0.94335792141738228</v>
      </c>
      <c r="AA662">
        <f>Table1[[#This Row],[xGoalsA]]/Table1[[#This Row],[Matches]]</f>
        <v>1.901968683331394</v>
      </c>
      <c r="AB662">
        <v>19</v>
      </c>
      <c r="AC662">
        <v>29.244095563938849</v>
      </c>
      <c r="AD662">
        <v>74</v>
      </c>
      <c r="AE662">
        <v>58.961029183273212</v>
      </c>
      <c r="AF662">
        <f>Table1[[#This Row],[SHGoalsF]]/Table1[[#This Row],[xSHGoalsF]]</f>
        <v>0.73676712218999685</v>
      </c>
      <c r="AG662">
        <v>12</v>
      </c>
      <c r="AH662">
        <v>16.287371733324239</v>
      </c>
      <c r="AI662">
        <f>Table1[[#This Row],[SHGoalsA]]/Table1[[#This Row],[xSHGoalsA]]</f>
        <v>1.2557733731474423</v>
      </c>
      <c r="AJ662">
        <v>-41</v>
      </c>
      <c r="AK662">
        <v>-32.649203173689308</v>
      </c>
      <c r="AL662">
        <f>Table1[[#This Row],[HTGoalsF]]/Table1[[#This Row],[xHTGoalsF]]</f>
        <v>0.54026002958094577</v>
      </c>
      <c r="AM662">
        <v>7</v>
      </c>
      <c r="AN662">
        <v>12.956723830614621</v>
      </c>
      <c r="AO662">
        <f>Table1[[#This Row],[HTGoalsA]]/Table1[[#This Row],[xHTGoalsA]]</f>
        <v>1.2541888954411593</v>
      </c>
      <c r="AP662">
        <v>33</v>
      </c>
      <c r="AQ662">
        <v>26.3118260095839</v>
      </c>
      <c r="AR662">
        <v>0.8752150556121715</v>
      </c>
      <c r="AS662">
        <v>258</v>
      </c>
      <c r="AT662">
        <v>294.78469131171562</v>
      </c>
      <c r="AU662">
        <v>0.73162907057136173</v>
      </c>
      <c r="AV662">
        <v>322</v>
      </c>
      <c r="AW662">
        <v>440.11373105846633</v>
      </c>
      <c r="AX662">
        <v>0.92731405209564666</v>
      </c>
      <c r="AY662">
        <v>110</v>
      </c>
      <c r="AZ662">
        <v>118.6221644667304</v>
      </c>
      <c r="BA662">
        <v>0.92959905757237249</v>
      </c>
      <c r="BB662">
        <v>178</v>
      </c>
      <c r="BC662">
        <v>191.4804006631021</v>
      </c>
      <c r="BD662">
        <v>1.174658216777632</v>
      </c>
      <c r="BE662">
        <v>477</v>
      </c>
      <c r="BF662">
        <v>406.07556580034378</v>
      </c>
      <c r="BG662">
        <v>1.087895880381639</v>
      </c>
      <c r="BH662">
        <v>414</v>
      </c>
      <c r="BI662">
        <v>380.55112393179297</v>
      </c>
      <c r="BJ662">
        <v>1.5582430276002031</v>
      </c>
      <c r="BK662">
        <v>91</v>
      </c>
      <c r="BL662">
        <v>58.399106165195541</v>
      </c>
      <c r="BM662">
        <v>1.319647227585645</v>
      </c>
      <c r="BN662">
        <v>63</v>
      </c>
      <c r="BO662">
        <v>47.740031337967032</v>
      </c>
      <c r="BP662">
        <v>0.83881212553314555</v>
      </c>
      <c r="BQ662">
        <v>3</v>
      </c>
      <c r="BR662">
        <v>3.57648621029794</v>
      </c>
      <c r="BS662">
        <v>0.39738157473301178</v>
      </c>
      <c r="BT662">
        <v>1</v>
      </c>
      <c r="BU662">
        <v>2.516472991159362</v>
      </c>
    </row>
    <row r="663" spans="1:73" hidden="1" x14ac:dyDescent="0.45">
      <c r="A663" s="1">
        <v>197</v>
      </c>
      <c r="B663" s="22" t="s">
        <v>268</v>
      </c>
      <c r="C663" s="24" t="s">
        <v>258</v>
      </c>
      <c r="D663">
        <v>0.77425183114797824</v>
      </c>
      <c r="E663">
        <v>25</v>
      </c>
      <c r="F663">
        <v>32.289235871657752</v>
      </c>
      <c r="G663">
        <v>38</v>
      </c>
      <c r="H663">
        <f>(Table1[[#This Row],[xWins]]*3+Table1[[#This Row],[xDraws]])/Table1[[#This Row],[Matches]]</f>
        <v>0.84971673346467769</v>
      </c>
      <c r="I663">
        <f>Table1[[#This Row],[Wins]]*3+Table1[[#This Row],[Draws]]</f>
        <v>25</v>
      </c>
      <c r="J663">
        <f>Table1[[#This Row],[xWins]]*3+Table1[[#This Row],[xDraws]]</f>
        <v>32.289235871657752</v>
      </c>
      <c r="K663">
        <v>0.7611248310239126</v>
      </c>
      <c r="L663">
        <v>0.81018264026946274</v>
      </c>
      <c r="M663">
        <v>1.1640411874355701</v>
      </c>
      <c r="N663">
        <v>6</v>
      </c>
      <c r="O663">
        <v>7</v>
      </c>
      <c r="P663">
        <v>25</v>
      </c>
      <c r="Q663">
        <v>7.8830695773365136</v>
      </c>
      <c r="R663">
        <v>8.6400271396482093</v>
      </c>
      <c r="S663">
        <v>21.476903283015279</v>
      </c>
      <c r="T663">
        <v>-44</v>
      </c>
      <c r="U663">
        <v>-30.07009280746367</v>
      </c>
      <c r="V663">
        <v>-1.9986564585268101</v>
      </c>
      <c r="W663">
        <v>-11.93125073400952</v>
      </c>
      <c r="X663">
        <v>0.94598029631786285</v>
      </c>
      <c r="Y663">
        <v>1.177895828751643</v>
      </c>
      <c r="Z663">
        <f>Table1[[#This Row],[xGoalsF]]/Table1[[#This Row],[Matches]]</f>
        <v>0.97364885417175817</v>
      </c>
      <c r="AA663">
        <f>Table1[[#This Row],[xGoalsA]]/Table1[[#This Row],[Matches]]</f>
        <v>1.7649670859471178</v>
      </c>
      <c r="AB663">
        <v>35</v>
      </c>
      <c r="AC663">
        <v>36.99865645852681</v>
      </c>
      <c r="AD663">
        <v>79</v>
      </c>
      <c r="AE663">
        <v>67.068749265990476</v>
      </c>
      <c r="AF663">
        <f>Table1[[#This Row],[SHGoalsF]]/Table1[[#This Row],[xSHGoalsF]]</f>
        <v>0.87106411541304962</v>
      </c>
      <c r="AG663">
        <v>18</v>
      </c>
      <c r="AH663">
        <v>20.664380131724961</v>
      </c>
      <c r="AI663">
        <f>Table1[[#This Row],[SHGoalsA]]/Table1[[#This Row],[xSHGoalsA]]</f>
        <v>1.2732440031822279</v>
      </c>
      <c r="AJ663">
        <v>-48</v>
      </c>
      <c r="AK663">
        <v>-37.698979834213439</v>
      </c>
      <c r="AL663">
        <f>Table1[[#This Row],[HTGoalsF]]/Table1[[#This Row],[xHTGoalsF]]</f>
        <v>1.0407562392039253</v>
      </c>
      <c r="AM663">
        <v>17</v>
      </c>
      <c r="AN663">
        <v>16.334276326801849</v>
      </c>
      <c r="AO663">
        <f>Table1[[#This Row],[HTGoalsA]]/Table1[[#This Row],[xHTGoalsA]]</f>
        <v>1.0555070945316687</v>
      </c>
      <c r="AP663">
        <v>31</v>
      </c>
      <c r="AQ663">
        <v>29.369769431777041</v>
      </c>
      <c r="AR663">
        <v>0.8353374879955886</v>
      </c>
      <c r="AS663">
        <v>308</v>
      </c>
      <c r="AT663">
        <v>368.7132499453042</v>
      </c>
      <c r="AU663">
        <v>1.022476438123666</v>
      </c>
      <c r="AV663">
        <v>526</v>
      </c>
      <c r="AW663">
        <v>514.43728225684708</v>
      </c>
      <c r="AX663">
        <v>1.0709782951691651</v>
      </c>
      <c r="AY663">
        <v>160</v>
      </c>
      <c r="AZ663">
        <v>149.39611822359799</v>
      </c>
      <c r="BA663">
        <v>1.266765687858816</v>
      </c>
      <c r="BB663">
        <v>284</v>
      </c>
      <c r="BC663">
        <v>224.19300011199269</v>
      </c>
      <c r="BD663">
        <v>0.98038556307636793</v>
      </c>
      <c r="BE663">
        <v>494</v>
      </c>
      <c r="BF663">
        <v>503.88338894941432</v>
      </c>
      <c r="BG663">
        <v>1.290511778273719</v>
      </c>
      <c r="BH663">
        <v>615</v>
      </c>
      <c r="BI663">
        <v>476.55512359807199</v>
      </c>
      <c r="BJ663">
        <v>1.3184233691039919</v>
      </c>
      <c r="BK663">
        <v>95</v>
      </c>
      <c r="BL663">
        <v>72.055761621217712</v>
      </c>
      <c r="BM663">
        <v>1.753133482003822</v>
      </c>
      <c r="BN663">
        <v>106</v>
      </c>
      <c r="BO663">
        <v>60.463165576441213</v>
      </c>
      <c r="BP663">
        <v>1.3667030851738979</v>
      </c>
      <c r="BQ663">
        <v>6</v>
      </c>
      <c r="BR663">
        <v>4.3901269157057374</v>
      </c>
      <c r="BS663">
        <v>0.60549656311781563</v>
      </c>
      <c r="BT663">
        <v>2</v>
      </c>
      <c r="BU663">
        <v>3.3030740747752949</v>
      </c>
    </row>
    <row r="664" spans="1:73" hidden="1" x14ac:dyDescent="0.45">
      <c r="A664" s="1">
        <v>205</v>
      </c>
      <c r="B664" s="22" t="s">
        <v>276</v>
      </c>
      <c r="C664" s="24" t="s">
        <v>258</v>
      </c>
      <c r="D664">
        <v>0.78464972708780512</v>
      </c>
      <c r="E664">
        <v>23</v>
      </c>
      <c r="F664">
        <v>29.312442489929289</v>
      </c>
      <c r="G664">
        <v>37</v>
      </c>
      <c r="H664">
        <f>(Table1[[#This Row],[xWins]]*3+Table1[[#This Row],[xDraws]])/Table1[[#This Row],[Matches]]</f>
        <v>0.79222817540349433</v>
      </c>
      <c r="I664">
        <f>Table1[[#This Row],[Wins]]*3+Table1[[#This Row],[Draws]]</f>
        <v>23</v>
      </c>
      <c r="J664">
        <f>Table1[[#This Row],[xWins]]*3+Table1[[#This Row],[xDraws]]</f>
        <v>29.312442489929289</v>
      </c>
      <c r="K664">
        <v>0.59082206504509049</v>
      </c>
      <c r="L664">
        <v>1.221983401088631</v>
      </c>
      <c r="M664">
        <v>1.0363664173068221</v>
      </c>
      <c r="N664">
        <v>4</v>
      </c>
      <c r="O664">
        <v>11</v>
      </c>
      <c r="P664">
        <v>22</v>
      </c>
      <c r="Q664">
        <v>6.7702278514170366</v>
      </c>
      <c r="R664">
        <v>9.0017589356781791</v>
      </c>
      <c r="S664">
        <v>21.228013212904781</v>
      </c>
      <c r="T664">
        <v>-37</v>
      </c>
      <c r="U664">
        <v>-33.159114367380987</v>
      </c>
      <c r="V664">
        <v>-0.82876615605543691</v>
      </c>
      <c r="W664">
        <v>-3.0121194765635688</v>
      </c>
      <c r="X664">
        <v>0.9762045502174258</v>
      </c>
      <c r="Y664">
        <v>1.044303770809935</v>
      </c>
      <c r="Z664">
        <f>Table1[[#This Row],[xGoalsF]]/Table1[[#This Row],[Matches]]</f>
        <v>0.9413180042177145</v>
      </c>
      <c r="AA664">
        <f>Table1[[#This Row],[xGoalsA]]/Table1[[#This Row],[Matches]]</f>
        <v>1.8375102844172009</v>
      </c>
      <c r="AB664">
        <v>34</v>
      </c>
      <c r="AC664">
        <v>34.828766156055437</v>
      </c>
      <c r="AD664">
        <v>71</v>
      </c>
      <c r="AE664">
        <v>67.987880523436431</v>
      </c>
      <c r="AF664">
        <f>Table1[[#This Row],[SHGoalsF]]/Table1[[#This Row],[xSHGoalsF]]</f>
        <v>1.027837263137535</v>
      </c>
      <c r="AG664">
        <v>20</v>
      </c>
      <c r="AH664">
        <v>19.458333256909562</v>
      </c>
      <c r="AI664">
        <f>Table1[[#This Row],[SHGoalsA]]/Table1[[#This Row],[xSHGoalsA]]</f>
        <v>1.0479479690815263</v>
      </c>
      <c r="AJ664">
        <v>-40</v>
      </c>
      <c r="AK664">
        <v>-38.169833980458009</v>
      </c>
      <c r="AL664">
        <f>Table1[[#This Row],[HTGoalsF]]/Table1[[#This Row],[xHTGoalsF]]</f>
        <v>0.91083966807323724</v>
      </c>
      <c r="AM664">
        <v>14</v>
      </c>
      <c r="AN664">
        <v>15.370432899145881</v>
      </c>
      <c r="AO664">
        <f>Table1[[#This Row],[HTGoalsA]]/Table1[[#This Row],[xHTGoalsA]]</f>
        <v>1.0396388628382469</v>
      </c>
      <c r="AP664">
        <v>31</v>
      </c>
      <c r="AQ664">
        <v>29.818046542978419</v>
      </c>
      <c r="AR664">
        <v>0.98276278743216305</v>
      </c>
      <c r="AS664">
        <v>345</v>
      </c>
      <c r="AT664">
        <v>351.05114317712628</v>
      </c>
      <c r="AU664">
        <v>1.106817438383207</v>
      </c>
      <c r="AV664">
        <v>569</v>
      </c>
      <c r="AW664">
        <v>514.0865876048822</v>
      </c>
      <c r="AX664">
        <v>0.76507126718102669</v>
      </c>
      <c r="AY664">
        <v>109</v>
      </c>
      <c r="AZ664">
        <v>142.47038763018799</v>
      </c>
      <c r="BA664">
        <v>0.86026243283539683</v>
      </c>
      <c r="BB664">
        <v>193</v>
      </c>
      <c r="BC664">
        <v>224.3501432044153</v>
      </c>
      <c r="BD664">
        <v>1.26428717573722</v>
      </c>
      <c r="BE664">
        <v>620</v>
      </c>
      <c r="BF664">
        <v>490.39491335382007</v>
      </c>
      <c r="BG664">
        <v>1.19997952299151</v>
      </c>
      <c r="BH664">
        <v>554</v>
      </c>
      <c r="BI664">
        <v>461.67454476131047</v>
      </c>
      <c r="BJ664">
        <v>1.408358135432362</v>
      </c>
      <c r="BK664">
        <v>100</v>
      </c>
      <c r="BL664">
        <v>71.004666699568048</v>
      </c>
      <c r="BM664">
        <v>1.318715286347133</v>
      </c>
      <c r="BN664">
        <v>76</v>
      </c>
      <c r="BO664">
        <v>57.63184880530315</v>
      </c>
      <c r="BP664">
        <v>0.9572511022229595</v>
      </c>
      <c r="BQ664">
        <v>4</v>
      </c>
      <c r="BR664">
        <v>4.1786319082956087</v>
      </c>
      <c r="BS664">
        <v>0.32434044873690809</v>
      </c>
      <c r="BT664">
        <v>1</v>
      </c>
      <c r="BU664">
        <v>3.0831800470596238</v>
      </c>
    </row>
    <row r="665" spans="1:73" hidden="1" x14ac:dyDescent="0.45">
      <c r="A665" s="1">
        <v>448</v>
      </c>
      <c r="B665" s="22" t="s">
        <v>149</v>
      </c>
      <c r="C665" s="24" t="s">
        <v>456</v>
      </c>
      <c r="D665">
        <v>0.21707343256476849</v>
      </c>
      <c r="E665">
        <v>4</v>
      </c>
      <c r="F665">
        <v>18.42694406560561</v>
      </c>
      <c r="G665">
        <v>34</v>
      </c>
      <c r="H665">
        <f>(Table1[[#This Row],[xWins]]*3+Table1[[#This Row],[xDraws]])/Table1[[#This Row],[Matches]]</f>
        <v>0.54196894310604737</v>
      </c>
      <c r="I665">
        <f>Table1[[#This Row],[Wins]]*3+Table1[[#This Row],[Draws]]</f>
        <v>4</v>
      </c>
      <c r="J665">
        <f>Table1[[#This Row],[xWins]]*3+Table1[[#This Row],[xDraws]]</f>
        <v>18.42694406560561</v>
      </c>
      <c r="K665">
        <v>0</v>
      </c>
      <c r="L665">
        <v>0.62231961556114579</v>
      </c>
      <c r="M665">
        <v>1.272661771559138</v>
      </c>
      <c r="N665">
        <v>0</v>
      </c>
      <c r="O665">
        <v>4</v>
      </c>
      <c r="P665">
        <v>30</v>
      </c>
      <c r="Q665">
        <v>3.9997929039196469</v>
      </c>
      <c r="R665">
        <v>6.4275653538466706</v>
      </c>
      <c r="S665">
        <v>23.572641742233689</v>
      </c>
      <c r="T665">
        <v>-64</v>
      </c>
      <c r="U665">
        <v>-45.371043629653833</v>
      </c>
      <c r="V665">
        <v>-7.4847576362708779</v>
      </c>
      <c r="W665">
        <v>-11.144198734075291</v>
      </c>
      <c r="X665">
        <v>0.72767605465825724</v>
      </c>
      <c r="Y665">
        <v>1.152962407117023</v>
      </c>
      <c r="Z665">
        <f>Table1[[#This Row],[xGoalsF]]/Table1[[#This Row],[Matches]]</f>
        <v>0.80837522459620237</v>
      </c>
      <c r="AA665">
        <f>Table1[[#This Row],[xGoalsA]]/Table1[[#This Row],[Matches]]</f>
        <v>2.1428176842919031</v>
      </c>
      <c r="AB665">
        <v>20</v>
      </c>
      <c r="AC665">
        <v>27.484757636270881</v>
      </c>
      <c r="AD665">
        <v>84</v>
      </c>
      <c r="AE665">
        <v>72.855801265924711</v>
      </c>
      <c r="AF665">
        <f>Table1[[#This Row],[SHGoalsF]]/Table1[[#This Row],[xSHGoalsF]]</f>
        <v>0.72383890163359865</v>
      </c>
      <c r="AG665">
        <v>11</v>
      </c>
      <c r="AH665">
        <v>15.19675161859166</v>
      </c>
      <c r="AI665">
        <f>Table1[[#This Row],[SHGoalsA]]/Table1[[#This Row],[xSHGoalsA]]</f>
        <v>1.0635130958479559</v>
      </c>
      <c r="AJ665">
        <v>-43</v>
      </c>
      <c r="AK665">
        <v>-40.432036208933951</v>
      </c>
      <c r="AL665">
        <f>Table1[[#This Row],[HTGoalsF]]/Table1[[#This Row],[xHTGoalsF]]</f>
        <v>0.73242151631854346</v>
      </c>
      <c r="AM665">
        <v>9</v>
      </c>
      <c r="AN665">
        <v>12.288006017679219</v>
      </c>
      <c r="AO665">
        <f>Table1[[#This Row],[HTGoalsA]]/Table1[[#This Row],[xHTGoalsA]]</f>
        <v>1.2645045980297143</v>
      </c>
      <c r="AP665">
        <v>41</v>
      </c>
      <c r="AQ665">
        <v>32.42376505699076</v>
      </c>
      <c r="AR665">
        <v>0.82084579343515429</v>
      </c>
      <c r="AS665">
        <v>245</v>
      </c>
      <c r="AT665">
        <v>298.47262659981538</v>
      </c>
      <c r="AU665">
        <v>0.96839582094293586</v>
      </c>
      <c r="AV665">
        <v>505</v>
      </c>
      <c r="AW665">
        <v>521.48097821020838</v>
      </c>
      <c r="AX665">
        <v>0.83678272575191848</v>
      </c>
      <c r="AY665">
        <v>98</v>
      </c>
      <c r="AZ665">
        <v>117.1152283431029</v>
      </c>
      <c r="BA665">
        <v>0.89814234218287992</v>
      </c>
      <c r="BB665">
        <v>207</v>
      </c>
      <c r="BC665">
        <v>230.47571668528531</v>
      </c>
      <c r="BD665">
        <v>0.81445072327276369</v>
      </c>
      <c r="BE665">
        <v>371</v>
      </c>
      <c r="BF665">
        <v>455.52172697346867</v>
      </c>
      <c r="BG665">
        <v>0.91653607806933646</v>
      </c>
      <c r="BH665">
        <v>376</v>
      </c>
      <c r="BI665">
        <v>410.24026112756621</v>
      </c>
      <c r="BJ665">
        <v>0.88421847247758034</v>
      </c>
      <c r="BK665">
        <v>59</v>
      </c>
      <c r="BL665">
        <v>66.725590831281764</v>
      </c>
      <c r="BM665">
        <v>0.75271509057082608</v>
      </c>
      <c r="BN665">
        <v>38</v>
      </c>
      <c r="BO665">
        <v>50.483908820244949</v>
      </c>
      <c r="BP665">
        <v>1.2105463211435179</v>
      </c>
      <c r="BQ665">
        <v>5</v>
      </c>
      <c r="BR665">
        <v>4.1303665235022562</v>
      </c>
      <c r="BS665">
        <v>1.6239694011118051</v>
      </c>
      <c r="BT665">
        <v>4</v>
      </c>
      <c r="BU665">
        <v>2.46310059614517</v>
      </c>
    </row>
    <row r="666" spans="1:73" x14ac:dyDescent="0.45">
      <c r="A666" s="4"/>
      <c r="B666" s="5">
        <f>SUBTOTAL(103,Table1[Club])</f>
        <v>1</v>
      </c>
      <c r="C666" s="5"/>
      <c r="D666" s="5">
        <f>SUBTOTAL(101,Table1[rPoints])</f>
        <v>0.98644526488028716</v>
      </c>
      <c r="E666" s="5"/>
      <c r="F666" s="5"/>
      <c r="G666" s="5"/>
      <c r="H666" s="5">
        <f>SUBTOTAL(103,Table1[xPPM])</f>
        <v>1</v>
      </c>
      <c r="I666" s="5">
        <f>SUBTOTAL(109,Table1[Pts])</f>
        <v>488</v>
      </c>
      <c r="J666" s="5">
        <f>SUBTOTAL(109,Table1[xPts])</f>
        <v>494.70560341654902</v>
      </c>
      <c r="K666" s="5">
        <f>SUBTOTAL(101,Table1[rWins])</f>
        <v>0.9691896874041025</v>
      </c>
      <c r="L666" s="5">
        <f>SUBTOTAL(101,Table1[rDraws])</f>
        <v>1.064876470256054</v>
      </c>
      <c r="M666" s="5">
        <f>SUBTOTAL(101,Table1[rLosses])</f>
        <v>0.98619903660518771</v>
      </c>
      <c r="N666" s="5">
        <f>SUBTOTAL(109,Table1[Wins])</f>
        <v>131</v>
      </c>
      <c r="O666" s="5">
        <f>SUBTOTAL(109,Table1[Draws])</f>
        <v>95</v>
      </c>
      <c r="P666" s="5">
        <f>SUBTOTAL(109,Table1[Losses])</f>
        <v>116</v>
      </c>
      <c r="Q666" s="5">
        <f>SUBTOTAL(109,Table1[xWins])</f>
        <v>135.1644592410729</v>
      </c>
      <c r="R666" s="5">
        <f>SUBTOTAL(109,Table1[xDraws])</f>
        <v>89.212225693330311</v>
      </c>
      <c r="S666" s="5">
        <f>SUBTOTAL(109,Table1[xLosses])</f>
        <v>117.6233150655968</v>
      </c>
      <c r="T666" s="5"/>
      <c r="U666" s="5"/>
      <c r="V666" s="5"/>
      <c r="W666" s="5"/>
      <c r="X666" s="5">
        <f>SUBTOTAL(101,Table1[rGoalsF])</f>
        <v>0.91712212648010205</v>
      </c>
      <c r="Y666" s="5">
        <f>SUBTOTAL(101,Table1[rGoalsA])</f>
        <v>0.92993681300982289</v>
      </c>
      <c r="Z666" s="5">
        <f>SUBTOTAL(101,Table1[xGSPM])</f>
        <v>1.3773060950833442</v>
      </c>
      <c r="AA666" s="5">
        <f>SUBTOTAL(101,Table1[xGCPM])</f>
        <v>1.2797197216877929</v>
      </c>
      <c r="AB666" s="5">
        <f>SUBTOTAL(109,Table1[GoalsF])</f>
        <v>432</v>
      </c>
      <c r="AC666" s="5">
        <f>SUBTOTAL(109,Table1[xGoalsF])</f>
        <v>471.03868451850371</v>
      </c>
      <c r="AD666" s="5"/>
      <c r="AE666" s="5"/>
      <c r="AF666" s="5">
        <f>SUBTOTAL(101,Table1[rSHGoalsF])</f>
        <v>0.87977331456001284</v>
      </c>
      <c r="AG666" s="5">
        <f>SUBTOTAL(109,Table1[SHGoalsF])</f>
        <v>233</v>
      </c>
      <c r="AH666" s="5">
        <f>SUBTOTAL(109,Table1[xSHGoalsF])</f>
        <v>264.84094953087617</v>
      </c>
      <c r="AI666" s="5"/>
      <c r="AJ666" s="5"/>
      <c r="AK666" s="5"/>
      <c r="AL666" s="5">
        <f>SUBTOTAL(101,Table1[rHTGoalsF])</f>
        <v>0.9650930453331148</v>
      </c>
      <c r="AM666" s="5">
        <f>SUBTOTAL(109,Table1[HTGoalsF])</f>
        <v>199</v>
      </c>
      <c r="AN666" s="5">
        <f>SUBTOTAL(109,Table1[xHTGoalsF])</f>
        <v>206.19773498762751</v>
      </c>
      <c r="AO666" s="5"/>
      <c r="AP666" s="5"/>
      <c r="AQ666" s="5"/>
      <c r="AR666" s="5">
        <f>SUBTOTAL(101,Table1[rShotsF])</f>
        <v>0.99941761400187934</v>
      </c>
      <c r="AS666" s="5">
        <f>SUBTOTAL(109,Table1[ShotsF])</f>
        <v>3996</v>
      </c>
      <c r="AT666" s="5">
        <f>SUBTOTAL(109,Table1[xShotsF])</f>
        <v>3998.3285705753892</v>
      </c>
      <c r="AU666" s="5">
        <f>SUBTOTAL(101,Table1[rShotsA])</f>
        <v>0.98445372591860436</v>
      </c>
      <c r="AV666" s="5"/>
      <c r="AW666" s="5"/>
      <c r="AX666" s="5">
        <f>SUBTOTAL(101,Table1[rShotsTF])</f>
        <v>0.82598283155281971</v>
      </c>
      <c r="AY666" s="5">
        <f>SUBTOTAL(109,Table1[ShotsTF])</f>
        <v>1408</v>
      </c>
      <c r="AZ666" s="5">
        <f>SUBTOTAL(109,Table1[xShotsTF])</f>
        <v>1704.6359151957281</v>
      </c>
      <c r="BA666" s="5">
        <f>SUBTOTAL(101,Table1[rShotsTA])</f>
        <v>0.80199320629486404</v>
      </c>
      <c r="BB666" s="5"/>
      <c r="BC666" s="5"/>
      <c r="BD666" s="5">
        <f>SUBTOTAL(101,Table1[rFouls])</f>
        <v>1.051167420304139</v>
      </c>
      <c r="BE666" s="5">
        <f>SUBTOTAL(109,Table1[Fouls])</f>
        <v>4662</v>
      </c>
      <c r="BF666" s="5">
        <f>SUBTOTAL(109,Table1[xFouls])</f>
        <v>4435.0689623267817</v>
      </c>
      <c r="BG666" s="5">
        <f>SUBTOTAL(101,Table1[rFoulsA])</f>
        <v>1.065595258358252</v>
      </c>
      <c r="BH666" s="5"/>
      <c r="BI666" s="5"/>
      <c r="BJ666" s="5">
        <f>SUBTOTAL(101,Table1[rYCard])</f>
        <v>1.441622103033166</v>
      </c>
      <c r="BK666" s="5">
        <f>SUBTOTAL(109,Table1[YCard])</f>
        <v>840</v>
      </c>
      <c r="BL666" s="5">
        <f>SUBTOTAL(109,Table1[xYCard])</f>
        <v>582.6769707766299</v>
      </c>
      <c r="BM666" s="5">
        <f>SUBTOTAL(101,Table1[rYCardA])</f>
        <v>1.5146068190090241</v>
      </c>
      <c r="BN666" s="5">
        <f>SUBTOTAL(109,Table1[YCardA])</f>
        <v>913</v>
      </c>
      <c r="BO666" s="5">
        <f>SUBTOTAL(109,Table1[xYCardA])</f>
        <v>602.79670508637821</v>
      </c>
      <c r="BP666" s="5">
        <f>SUBTOTAL(101,Table1[rRCard])</f>
        <v>1.0204680557855379</v>
      </c>
      <c r="BQ666" s="5">
        <f>SUBTOTAL(109,Table1[RCard])</f>
        <v>35</v>
      </c>
      <c r="BR666" s="5">
        <f>SUBTOTAL(109,Table1[xRCard])</f>
        <v>34.297986890983687</v>
      </c>
      <c r="BS666" s="5">
        <f>SUBTOTAL(101,Table1[rRCardA])</f>
        <v>1.331055572343971</v>
      </c>
      <c r="BT666" s="5"/>
      <c r="BU666" s="5"/>
    </row>
    <row r="668" spans="1:73" x14ac:dyDescent="0.45">
      <c r="I668" s="6">
        <f>Table1[[#Totals],[Pts]]/Table1[[#Totals],[xPts]]</f>
        <v>0.98644526488028716</v>
      </c>
      <c r="N668" s="6">
        <f>Table1[[#Totals],[Wins]]/Table1[[#Totals],[xWins]]</f>
        <v>0.9691896874041025</v>
      </c>
      <c r="O668" s="6">
        <f>Table1[[#Totals],[Draws]]/Table1[[#Totals],[xDraws]]</f>
        <v>1.0648764702560536</v>
      </c>
      <c r="P668" s="6"/>
      <c r="V668" t="s">
        <v>596</v>
      </c>
      <c r="W668" t="s">
        <v>581</v>
      </c>
      <c r="X668" t="s">
        <v>592</v>
      </c>
      <c r="Y668" t="s">
        <v>594</v>
      </c>
      <c r="Z668" t="s">
        <v>598</v>
      </c>
      <c r="AA668" t="s">
        <v>606</v>
      </c>
      <c r="AB668" s="33">
        <f>Table1[[#Totals],[GoalsF]]/Table1[[#Totals],[xGoalsF]]</f>
        <v>0.91712212648010194</v>
      </c>
      <c r="AF668" t="s">
        <v>629</v>
      </c>
      <c r="AG668" s="6">
        <f>Table1[[#Totals],[SHGoalsF]]/Table1[[#Totals],[xSHGoalsF]]</f>
        <v>0.87977331456001284</v>
      </c>
      <c r="AL668" t="s">
        <v>628</v>
      </c>
      <c r="AM668" s="6">
        <f>Table1[[#Totals],[HTGoalsF]]/Table1[[#Totals],[xHTGoalsF]]</f>
        <v>0.9650930453331148</v>
      </c>
      <c r="AR668" t="s">
        <v>622</v>
      </c>
      <c r="AS668" s="6">
        <f>Table1[[#Totals],[ShotsF]]/Table1[[#Totals],[xShotsF]]</f>
        <v>0.99941761400187923</v>
      </c>
      <c r="AU668" t="s">
        <v>623</v>
      </c>
      <c r="AV668" s="6">
        <f>(Table1[[#Totals],[ShotsF]]-Table1[[#Totals],[ShotsTF]])/(Table1[[#Totals],[xShotsF]]-Table1[[#Totals],[xShotsTF]])</f>
        <v>1.1283115869643938</v>
      </c>
      <c r="AX668" t="s">
        <v>621</v>
      </c>
      <c r="AY668" s="6">
        <f>Table1[[#Totals],[ShotsTF]]/Table1[[#Totals],[xShotsTF]]</f>
        <v>0.82598283155281982</v>
      </c>
      <c r="BD668" t="s">
        <v>46</v>
      </c>
      <c r="BE668" s="6">
        <f>Table1[[#Totals],[Fouls]]/Table1[[#Totals],[xFouls]]</f>
        <v>1.0511674203041395</v>
      </c>
      <c r="BJ668" t="s">
        <v>630</v>
      </c>
      <c r="BK668" s="6">
        <f>Table1[[#Totals],[YCard]]/Table1[[#Totals],[xYCard]]</f>
        <v>1.4416221030331664</v>
      </c>
      <c r="BP668" t="s">
        <v>631</v>
      </c>
      <c r="BQ668" s="6">
        <f>Table1[[#Totals],[RCard]]/Table1[[#Totals],[xRCard]]</f>
        <v>1.0204680557855383</v>
      </c>
    </row>
    <row r="669" spans="1:73" x14ac:dyDescent="0.45">
      <c r="V669" s="33">
        <f>758/8882</f>
        <v>8.5341139383021847E-2</v>
      </c>
      <c r="W669" s="33">
        <f>720/9220</f>
        <v>7.8091106290672452E-2</v>
      </c>
      <c r="X669" s="33">
        <f>698/8028</f>
        <v>8.6945690084703542E-2</v>
      </c>
      <c r="Y669" s="33">
        <f>721/8458</f>
        <v>8.5244738708914636E-2</v>
      </c>
      <c r="Z669" s="33">
        <f>668/9375</f>
        <v>7.1253333333333335E-2</v>
      </c>
      <c r="AG669" t="s">
        <v>625</v>
      </c>
      <c r="AH669" t="s">
        <v>624</v>
      </c>
      <c r="AM669" t="s">
        <v>626</v>
      </c>
      <c r="AN669" t="s">
        <v>627</v>
      </c>
    </row>
    <row r="670" spans="1:73" x14ac:dyDescent="0.45">
      <c r="I670" t="s">
        <v>712</v>
      </c>
      <c r="V670" s="33">
        <f>723/8882</f>
        <v>8.1400585453726637E-2</v>
      </c>
      <c r="W670" s="33">
        <f>675/9220</f>
        <v>7.3210412147505427E-2</v>
      </c>
      <c r="X670" s="33">
        <f>666/8028</f>
        <v>8.2959641255605385E-2</v>
      </c>
      <c r="Y670" s="33">
        <f>613/8458</f>
        <v>7.2475762591629231E-2</v>
      </c>
      <c r="Z670" s="33">
        <f>657/9375</f>
        <v>7.0080000000000003E-2</v>
      </c>
      <c r="AA670" t="s">
        <v>641</v>
      </c>
      <c r="AB670">
        <f>Table1[[#Totals],[xGSPM]]+Table1[[#Totals],[xGCPM]]</f>
        <v>2.6570258167711369</v>
      </c>
      <c r="AG670">
        <f>Table1[[#Totals],[SHGoalsF]]/Table1[[#Totals],[GoalsF]]</f>
        <v>0.53935185185185186</v>
      </c>
      <c r="AH670">
        <f>Table1[[#Totals],[xSHGoalsF]]/Table1[[#Totals],[xGoalsF]]</f>
        <v>0.56224883058510766</v>
      </c>
      <c r="AM670">
        <f>Table1[[#Totals],[HTGoalsF]]/Table1[[#Totals],[GoalsF]]</f>
        <v>0.46064814814814814</v>
      </c>
      <c r="AN670">
        <f>Table1[[#Totals],[xHTGoalsF]]/Table1[[#Totals],[xGoalsF]]</f>
        <v>0.43775116941489228</v>
      </c>
    </row>
    <row r="672" spans="1:73" x14ac:dyDescent="0.45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8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Z672" s="18" t="s">
        <v>648</v>
      </c>
      <c r="AA672" t="s">
        <v>645</v>
      </c>
      <c r="AB672" t="s">
        <v>646</v>
      </c>
      <c r="AC672" t="s">
        <v>647</v>
      </c>
      <c r="AD672" t="s">
        <v>651</v>
      </c>
    </row>
    <row r="673" spans="8:33" x14ac:dyDescent="0.45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 s="29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Z673" s="6">
        <f>Q673/V673</f>
        <v>7.407407407407407E-2</v>
      </c>
      <c r="AA673" s="31">
        <f>R673/V673</f>
        <v>7.407407407407407E-2</v>
      </c>
      <c r="AB673" s="6">
        <f>S673/V673</f>
        <v>0.66666666666666663</v>
      </c>
      <c r="AC673" s="6">
        <f>T673/V673</f>
        <v>0.18518518518518517</v>
      </c>
      <c r="AD673">
        <v>0</v>
      </c>
      <c r="AF673" t="s">
        <v>179</v>
      </c>
    </row>
    <row r="674" spans="8:33" x14ac:dyDescent="0.45">
      <c r="H674" s="48" t="s">
        <v>292</v>
      </c>
      <c r="I674" s="48">
        <v>0.74</v>
      </c>
      <c r="J674" s="48">
        <v>2.4242052944099624</v>
      </c>
      <c r="K674" s="48">
        <v>0.19</v>
      </c>
      <c r="L674" s="48">
        <v>0.8572038718410252</v>
      </c>
      <c r="M674" s="48">
        <f t="shared" si="0"/>
        <v>1.567001422568937</v>
      </c>
      <c r="O674" t="s">
        <v>379</v>
      </c>
      <c r="P674">
        <v>0</v>
      </c>
      <c r="Q674">
        <v>1</v>
      </c>
      <c r="R674" s="29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Z674" s="6">
        <f t="shared" ref="Z674:Z690" si="2">Q674/V674</f>
        <v>3.5714285714285712E-2</v>
      </c>
      <c r="AA674" s="31">
        <f t="shared" ref="AA674:AA690" si="3">R674/V674</f>
        <v>0.25</v>
      </c>
      <c r="AB674" s="6">
        <f t="shared" ref="AB674:AB690" si="4">S674/V674</f>
        <v>0.6785714285714286</v>
      </c>
      <c r="AC674" s="6">
        <f t="shared" ref="AC674:AC690" si="5">T674/V674</f>
        <v>3.5714285714285712E-2</v>
      </c>
      <c r="AD674">
        <v>0</v>
      </c>
      <c r="AF674" t="s">
        <v>713</v>
      </c>
      <c r="AG674" t="s">
        <v>714</v>
      </c>
    </row>
    <row r="675" spans="8:33" x14ac:dyDescent="0.45">
      <c r="H675" s="49" t="s">
        <v>117</v>
      </c>
      <c r="I675" s="49">
        <v>0.74</v>
      </c>
      <c r="J675" s="49">
        <v>2.410278763019873</v>
      </c>
      <c r="K675" s="49">
        <v>0.19</v>
      </c>
      <c r="L675" s="49">
        <v>0.85236108881837858</v>
      </c>
      <c r="M675" s="49">
        <f t="shared" si="0"/>
        <v>1.5579176742014944</v>
      </c>
      <c r="O675" t="s">
        <v>117</v>
      </c>
      <c r="P675">
        <v>0</v>
      </c>
      <c r="Q675">
        <v>2</v>
      </c>
      <c r="R675" s="29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Z675" s="6">
        <f t="shared" si="2"/>
        <v>9.0909090909090912E-2</v>
      </c>
      <c r="AA675" s="31">
        <f t="shared" si="3"/>
        <v>0.18181818181818182</v>
      </c>
      <c r="AB675" s="6">
        <f t="shared" si="4"/>
        <v>0.36363636363636365</v>
      </c>
      <c r="AC675" s="6">
        <f t="shared" si="5"/>
        <v>0.36363636363636365</v>
      </c>
      <c r="AD675">
        <v>0</v>
      </c>
      <c r="AF675">
        <v>-39.038684518503715</v>
      </c>
      <c r="AG675">
        <v>-30.664144817225178</v>
      </c>
    </row>
    <row r="676" spans="8:33" x14ac:dyDescent="0.45">
      <c r="H676" s="48" t="s">
        <v>160</v>
      </c>
      <c r="I676" s="48">
        <v>0.7</v>
      </c>
      <c r="J676" s="48">
        <v>2.3446361298474816</v>
      </c>
      <c r="K676" s="48">
        <v>0.2</v>
      </c>
      <c r="L676" s="48">
        <v>0.88117928048360072</v>
      </c>
      <c r="M676" s="48">
        <f t="shared" si="0"/>
        <v>1.4634568493638809</v>
      </c>
      <c r="O676" t="s">
        <v>466</v>
      </c>
      <c r="P676">
        <v>0</v>
      </c>
      <c r="Q676">
        <v>2</v>
      </c>
      <c r="R676" s="29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Z676" s="6">
        <f t="shared" si="2"/>
        <v>0.125</v>
      </c>
      <c r="AA676" s="31">
        <f t="shared" si="3"/>
        <v>6.25E-2</v>
      </c>
      <c r="AB676" s="6">
        <f t="shared" si="4"/>
        <v>0.8125</v>
      </c>
      <c r="AC676" s="6">
        <f t="shared" si="5"/>
        <v>0</v>
      </c>
      <c r="AD676">
        <v>0</v>
      </c>
      <c r="AF676">
        <f>432/AC317</f>
        <v>0.91712212648010194</v>
      </c>
      <c r="AG676">
        <f>AD317/AE317</f>
        <v>0.92993681300982289</v>
      </c>
    </row>
    <row r="677" spans="8:33" x14ac:dyDescent="0.45">
      <c r="H677" s="49" t="s">
        <v>98</v>
      </c>
      <c r="I677" s="49">
        <v>0.64</v>
      </c>
      <c r="J677" s="49">
        <v>2.1980075430976802</v>
      </c>
      <c r="K677" s="49">
        <v>0.18</v>
      </c>
      <c r="L677" s="49">
        <v>0.81748326972750507</v>
      </c>
      <c r="M677" s="49">
        <f t="shared" si="0"/>
        <v>1.3805242733701752</v>
      </c>
      <c r="O677" t="s">
        <v>456</v>
      </c>
      <c r="P677">
        <v>0</v>
      </c>
      <c r="Q677">
        <v>1</v>
      </c>
      <c r="R677" s="29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Z677" s="6">
        <f t="shared" si="2"/>
        <v>5.5555555555555552E-2</v>
      </c>
      <c r="AA677" s="31">
        <f t="shared" si="3"/>
        <v>0.33333333333333331</v>
      </c>
      <c r="AB677" s="6">
        <f t="shared" si="4"/>
        <v>0.44444444444444442</v>
      </c>
      <c r="AC677" s="6">
        <f t="shared" si="5"/>
        <v>0.16666666666666666</v>
      </c>
      <c r="AD677">
        <v>0</v>
      </c>
    </row>
    <row r="678" spans="8:33" x14ac:dyDescent="0.45">
      <c r="H678" s="48" t="s">
        <v>475</v>
      </c>
      <c r="I678" s="48">
        <v>0.7</v>
      </c>
      <c r="J678" s="48">
        <v>2.3328850478764798</v>
      </c>
      <c r="K678" s="48">
        <v>0.23</v>
      </c>
      <c r="L678" s="48">
        <v>0.97129390747277855</v>
      </c>
      <c r="M678" s="48">
        <f t="shared" si="0"/>
        <v>1.3615911404037013</v>
      </c>
      <c r="O678" t="s">
        <v>160</v>
      </c>
      <c r="P678">
        <v>0</v>
      </c>
      <c r="Q678">
        <v>2</v>
      </c>
      <c r="R678" s="29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Z678" s="6">
        <f t="shared" si="2"/>
        <v>6.25E-2</v>
      </c>
      <c r="AA678" s="31">
        <f t="shared" si="3"/>
        <v>9.375E-2</v>
      </c>
      <c r="AB678" s="6">
        <f t="shared" si="4"/>
        <v>0.75</v>
      </c>
      <c r="AC678" s="6">
        <f t="shared" si="5"/>
        <v>9.375E-2</v>
      </c>
      <c r="AD678">
        <v>0</v>
      </c>
    </row>
    <row r="679" spans="8:33" x14ac:dyDescent="0.45">
      <c r="H679" s="29" t="s">
        <v>466</v>
      </c>
      <c r="I679" s="29">
        <v>0.72</v>
      </c>
      <c r="J679" s="29">
        <v>2.3664750143401472</v>
      </c>
      <c r="K679" s="29">
        <v>0.24</v>
      </c>
      <c r="L679" s="29">
        <v>1.0085759879653153</v>
      </c>
      <c r="M679" s="29">
        <f t="shared" si="0"/>
        <v>1.3578990263748318</v>
      </c>
      <c r="O679" t="s">
        <v>357</v>
      </c>
      <c r="P679">
        <v>0</v>
      </c>
      <c r="Q679">
        <v>0</v>
      </c>
      <c r="R679" s="2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Z679" s="6">
        <f t="shared" si="2"/>
        <v>0</v>
      </c>
      <c r="AA679" s="31">
        <f t="shared" si="3"/>
        <v>0.27500000000000002</v>
      </c>
      <c r="AB679" s="6">
        <f t="shared" si="4"/>
        <v>0.72499999999999998</v>
      </c>
      <c r="AC679" s="6">
        <f t="shared" si="5"/>
        <v>0</v>
      </c>
      <c r="AD679">
        <v>0</v>
      </c>
    </row>
    <row r="680" spans="8:33" x14ac:dyDescent="0.45">
      <c r="H680" s="48" t="s">
        <v>258</v>
      </c>
      <c r="I680" s="48">
        <v>0.62</v>
      </c>
      <c r="J680" s="48">
        <v>2.1484121124842344</v>
      </c>
      <c r="K680" s="48">
        <v>0.17</v>
      </c>
      <c r="L680" s="48">
        <v>0.79053205732865117</v>
      </c>
      <c r="M680" s="48">
        <f t="shared" si="0"/>
        <v>1.3578800551555832</v>
      </c>
      <c r="O680" t="s">
        <v>475</v>
      </c>
      <c r="P680">
        <v>0</v>
      </c>
      <c r="Q680">
        <v>1</v>
      </c>
      <c r="R680" s="29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Z680" s="6">
        <f t="shared" si="2"/>
        <v>3.125E-2</v>
      </c>
      <c r="AA680" s="31">
        <f t="shared" si="3"/>
        <v>0.125</v>
      </c>
      <c r="AB680" s="6">
        <f t="shared" si="4"/>
        <v>0.78125</v>
      </c>
      <c r="AC680" s="6">
        <f t="shared" si="5"/>
        <v>6.25E-2</v>
      </c>
      <c r="AD680">
        <v>0</v>
      </c>
    </row>
    <row r="681" spans="8:33" x14ac:dyDescent="0.45">
      <c r="H681" s="48" t="s">
        <v>64</v>
      </c>
      <c r="I681" s="48">
        <v>0.66</v>
      </c>
      <c r="J681" s="48">
        <v>2.2045620955926899</v>
      </c>
      <c r="K681" s="48">
        <v>0.19</v>
      </c>
      <c r="L681" s="48">
        <v>0.85859383530645916</v>
      </c>
      <c r="M681" s="48">
        <f t="shared" si="0"/>
        <v>1.3459682602862308</v>
      </c>
      <c r="O681" t="s">
        <v>320</v>
      </c>
      <c r="P681">
        <v>0</v>
      </c>
      <c r="Q681">
        <v>0</v>
      </c>
      <c r="R681" s="29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Z681" s="6">
        <f t="shared" si="2"/>
        <v>0</v>
      </c>
      <c r="AA681" s="31">
        <f t="shared" si="3"/>
        <v>0.27586206896551724</v>
      </c>
      <c r="AB681" s="6">
        <f t="shared" si="4"/>
        <v>0.72413793103448276</v>
      </c>
      <c r="AC681" s="6">
        <f t="shared" si="5"/>
        <v>0</v>
      </c>
      <c r="AD681">
        <v>0</v>
      </c>
    </row>
    <row r="682" spans="8:33" x14ac:dyDescent="0.45">
      <c r="H682" s="49" t="s">
        <v>234</v>
      </c>
      <c r="I682" s="49">
        <v>0.7</v>
      </c>
      <c r="J682" s="49">
        <v>2.3100616908321152</v>
      </c>
      <c r="K682" s="49">
        <v>0.24</v>
      </c>
      <c r="L682" s="49">
        <v>0.99325599439718748</v>
      </c>
      <c r="M682" s="49">
        <f t="shared" si="0"/>
        <v>1.3168056964349277</v>
      </c>
      <c r="O682" t="s">
        <v>234</v>
      </c>
      <c r="P682">
        <v>0</v>
      </c>
      <c r="Q682">
        <v>3</v>
      </c>
      <c r="R682" s="29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Z682" s="6">
        <f t="shared" si="2"/>
        <v>0.13043478260869565</v>
      </c>
      <c r="AA682" s="31">
        <f t="shared" si="3"/>
        <v>8.6956521739130432E-2</v>
      </c>
      <c r="AB682" s="6">
        <f t="shared" si="4"/>
        <v>0.73913043478260865</v>
      </c>
      <c r="AC682" s="6">
        <f t="shared" si="5"/>
        <v>4.3478260869565216E-2</v>
      </c>
      <c r="AD682">
        <v>0</v>
      </c>
    </row>
    <row r="683" spans="8:33" x14ac:dyDescent="0.45">
      <c r="H683" s="49" t="s">
        <v>439</v>
      </c>
      <c r="I683" s="49">
        <v>0.64</v>
      </c>
      <c r="J683" s="49">
        <v>2.2013600078902122</v>
      </c>
      <c r="K683" s="49">
        <v>0.24</v>
      </c>
      <c r="L683" s="49">
        <v>0.99634662242933936</v>
      </c>
      <c r="M683" s="49">
        <f t="shared" si="0"/>
        <v>1.2050133854608729</v>
      </c>
      <c r="O683" t="s">
        <v>64</v>
      </c>
      <c r="P683">
        <v>0</v>
      </c>
      <c r="Q683">
        <v>1</v>
      </c>
      <c r="R683" s="29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Z683" s="6">
        <f t="shared" si="2"/>
        <v>3.0303030303030304E-2</v>
      </c>
      <c r="AA683" s="31">
        <f t="shared" si="3"/>
        <v>0.15151515151515152</v>
      </c>
      <c r="AB683" s="6">
        <f t="shared" si="4"/>
        <v>0.60606060606060608</v>
      </c>
      <c r="AC683" s="6">
        <f t="shared" si="5"/>
        <v>0.21212121212121213</v>
      </c>
      <c r="AD683">
        <v>0</v>
      </c>
    </row>
    <row r="684" spans="8:33" x14ac:dyDescent="0.45">
      <c r="H684" s="49" t="s">
        <v>495</v>
      </c>
      <c r="I684" s="49">
        <v>0.54</v>
      </c>
      <c r="J684" s="49">
        <v>1.9364973069990559</v>
      </c>
      <c r="K684" s="49">
        <v>0.18</v>
      </c>
      <c r="L684" s="49">
        <v>0.80308885329644863</v>
      </c>
      <c r="M684" s="49">
        <f t="shared" si="0"/>
        <v>1.1334084537026072</v>
      </c>
      <c r="O684" t="s">
        <v>530</v>
      </c>
      <c r="P684">
        <v>0</v>
      </c>
      <c r="Q684">
        <v>0</v>
      </c>
      <c r="R684" s="29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Z684" s="6">
        <f t="shared" si="2"/>
        <v>0</v>
      </c>
      <c r="AA684" s="31">
        <f t="shared" si="3"/>
        <v>0.25531914893617019</v>
      </c>
      <c r="AB684" s="6">
        <f t="shared" si="4"/>
        <v>0.65957446808510634</v>
      </c>
      <c r="AC684" s="6">
        <f t="shared" si="5"/>
        <v>8.5106382978723402E-2</v>
      </c>
      <c r="AD684">
        <v>0</v>
      </c>
    </row>
    <row r="685" spans="8:33" x14ac:dyDescent="0.45">
      <c r="H685" s="46" t="s">
        <v>530</v>
      </c>
      <c r="I685" s="46">
        <v>0.54</v>
      </c>
      <c r="J685" s="46">
        <v>1.9321793069801259</v>
      </c>
      <c r="K685" s="46">
        <v>0.18</v>
      </c>
      <c r="L685" s="46">
        <v>0.82462301967047058</v>
      </c>
      <c r="M685" s="46">
        <f t="shared" si="0"/>
        <v>1.1075562873096554</v>
      </c>
      <c r="O685" t="s">
        <v>439</v>
      </c>
      <c r="P685">
        <v>0</v>
      </c>
      <c r="Q685">
        <v>2</v>
      </c>
      <c r="R685" s="29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Z685" s="6">
        <f t="shared" si="2"/>
        <v>0.125</v>
      </c>
      <c r="AA685" s="31">
        <f t="shared" si="3"/>
        <v>6.25E-2</v>
      </c>
      <c r="AB685" s="6">
        <f t="shared" si="4"/>
        <v>0.75</v>
      </c>
      <c r="AC685" s="6">
        <f t="shared" si="5"/>
        <v>6.25E-2</v>
      </c>
      <c r="AD685">
        <v>0</v>
      </c>
    </row>
    <row r="686" spans="8:33" x14ac:dyDescent="0.45">
      <c r="H686" s="46" t="s">
        <v>379</v>
      </c>
      <c r="I686" s="46">
        <v>0.57999999999999996</v>
      </c>
      <c r="J686" s="46">
        <v>2.0098072611269036</v>
      </c>
      <c r="K686" s="46">
        <v>0.22</v>
      </c>
      <c r="L686" s="46">
        <v>0.94520035631684696</v>
      </c>
      <c r="M686" s="46">
        <f t="shared" si="0"/>
        <v>1.0646069048100566</v>
      </c>
      <c r="O686" t="s">
        <v>98</v>
      </c>
      <c r="P686">
        <v>0</v>
      </c>
      <c r="Q686">
        <v>1</v>
      </c>
      <c r="R686" s="30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Z686" s="6">
        <f t="shared" si="2"/>
        <v>5.5555555555555552E-2</v>
      </c>
      <c r="AA686" s="31">
        <f t="shared" si="3"/>
        <v>0.33333333333333331</v>
      </c>
      <c r="AB686" s="6">
        <f t="shared" si="4"/>
        <v>0.55555555555555558</v>
      </c>
      <c r="AC686" s="6">
        <f t="shared" si="5"/>
        <v>5.5555555555555552E-2</v>
      </c>
      <c r="AD686">
        <v>0</v>
      </c>
    </row>
    <row r="687" spans="8:33" x14ac:dyDescent="0.45">
      <c r="H687" s="46" t="s">
        <v>357</v>
      </c>
      <c r="I687" s="46">
        <v>0.52</v>
      </c>
      <c r="J687" s="46">
        <v>1.8925181168693948</v>
      </c>
      <c r="K687" s="46">
        <v>0.24</v>
      </c>
      <c r="L687" s="46">
        <v>1.0011385168314215</v>
      </c>
      <c r="M687" s="46">
        <f t="shared" si="0"/>
        <v>0.89137960003797323</v>
      </c>
      <c r="O687" t="s">
        <v>258</v>
      </c>
      <c r="P687">
        <v>0</v>
      </c>
      <c r="Q687">
        <v>1</v>
      </c>
      <c r="R687" s="29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Z687" s="6">
        <f t="shared" si="2"/>
        <v>3.0303030303030304E-2</v>
      </c>
      <c r="AA687" s="31">
        <f t="shared" si="3"/>
        <v>0.18181818181818182</v>
      </c>
      <c r="AB687" s="6">
        <f t="shared" si="4"/>
        <v>0.45454545454545453</v>
      </c>
      <c r="AC687" s="6">
        <f t="shared" si="5"/>
        <v>0.33333333333333331</v>
      </c>
      <c r="AD687">
        <v>0</v>
      </c>
    </row>
    <row r="688" spans="8:33" x14ac:dyDescent="0.45">
      <c r="H688" s="46" t="s">
        <v>320</v>
      </c>
      <c r="I688" s="46">
        <v>0.5</v>
      </c>
      <c r="J688" s="46">
        <v>1.7930351680234964</v>
      </c>
      <c r="K688" s="46">
        <v>0.24</v>
      </c>
      <c r="L688" s="46">
        <v>1.0378845003727257</v>
      </c>
      <c r="M688" s="46">
        <f t="shared" si="0"/>
        <v>0.75515066765077066</v>
      </c>
      <c r="O688" t="s">
        <v>535</v>
      </c>
      <c r="P688">
        <v>0</v>
      </c>
      <c r="Q688">
        <v>0</v>
      </c>
      <c r="R688" s="29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Z688" s="6">
        <f t="shared" si="2"/>
        <v>0</v>
      </c>
      <c r="AA688" s="31">
        <f t="shared" si="3"/>
        <v>0.28205128205128205</v>
      </c>
      <c r="AB688" s="6">
        <f t="shared" si="4"/>
        <v>0.71794871794871795</v>
      </c>
      <c r="AC688" s="6">
        <f t="shared" si="5"/>
        <v>0</v>
      </c>
      <c r="AD688">
        <v>0</v>
      </c>
    </row>
    <row r="689" spans="8:32" x14ac:dyDescent="0.45">
      <c r="H689" s="47" t="s">
        <v>652</v>
      </c>
      <c r="I689" s="47">
        <v>0.46</v>
      </c>
      <c r="J689" s="47">
        <v>1.6934316155273399</v>
      </c>
      <c r="K689" s="47">
        <v>0.24</v>
      </c>
      <c r="L689" s="47">
        <v>0.99081779042131712</v>
      </c>
      <c r="M689" s="47">
        <f t="shared" si="0"/>
        <v>0.70261382510602277</v>
      </c>
      <c r="O689" t="s">
        <v>495</v>
      </c>
      <c r="P689">
        <v>0</v>
      </c>
      <c r="Q689">
        <v>0</v>
      </c>
      <c r="R689" s="2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Z689" s="6">
        <f t="shared" si="2"/>
        <v>0</v>
      </c>
      <c r="AA689" s="31">
        <f t="shared" si="3"/>
        <v>0.2</v>
      </c>
      <c r="AB689" s="6">
        <f t="shared" si="4"/>
        <v>0.76</v>
      </c>
      <c r="AC689" s="6">
        <f t="shared" si="5"/>
        <v>0.04</v>
      </c>
      <c r="AD689">
        <v>0</v>
      </c>
    </row>
    <row r="690" spans="8:32" x14ac:dyDescent="0.45">
      <c r="H690" s="46" t="s">
        <v>535</v>
      </c>
      <c r="I690" s="46">
        <v>0.48</v>
      </c>
      <c r="J690" s="46">
        <v>1.7401190574946874</v>
      </c>
      <c r="K690" s="46">
        <v>0.25</v>
      </c>
      <c r="L690" s="46">
        <v>1.0519154868745662</v>
      </c>
      <c r="M690" s="46">
        <f t="shared" si="0"/>
        <v>0.68820357062012127</v>
      </c>
      <c r="O690" t="s">
        <v>652</v>
      </c>
      <c r="P690">
        <v>0</v>
      </c>
      <c r="Q690">
        <v>0</v>
      </c>
      <c r="R690" s="29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Z690" s="6">
        <f t="shared" si="2"/>
        <v>0</v>
      </c>
      <c r="AA690" s="31">
        <f t="shared" si="3"/>
        <v>0.2</v>
      </c>
      <c r="AB690" s="6">
        <f t="shared" si="4"/>
        <v>0.76</v>
      </c>
      <c r="AC690" s="6">
        <f t="shared" si="5"/>
        <v>0.04</v>
      </c>
      <c r="AD690">
        <v>0</v>
      </c>
    </row>
    <row r="691" spans="8:32" x14ac:dyDescent="0.45">
      <c r="Z691">
        <v>0</v>
      </c>
      <c r="AA691">
        <f>SUM(Q673:Q690)</f>
        <v>19</v>
      </c>
      <c r="AB691">
        <f>SUM(R673:R690)</f>
        <v>99</v>
      </c>
      <c r="AC691">
        <f>SUM(S673:S690)</f>
        <v>336</v>
      </c>
      <c r="AD691">
        <f>SUM(T673:T690)</f>
        <v>49</v>
      </c>
      <c r="AE691">
        <v>0</v>
      </c>
      <c r="AF691">
        <f>SUM(Z691:AE691)</f>
        <v>503</v>
      </c>
    </row>
    <row r="693" spans="8:32" x14ac:dyDescent="0.45">
      <c r="H693" t="s">
        <v>1</v>
      </c>
      <c r="I693" t="s">
        <v>709</v>
      </c>
      <c r="J693" t="s">
        <v>710</v>
      </c>
    </row>
    <row r="694" spans="8:32" x14ac:dyDescent="0.45">
      <c r="H694" t="s">
        <v>456</v>
      </c>
      <c r="I694" s="6">
        <v>0.66</v>
      </c>
      <c r="J694" s="6">
        <v>0.1</v>
      </c>
    </row>
    <row r="695" spans="8:32" x14ac:dyDescent="0.45">
      <c r="H695" t="s">
        <v>292</v>
      </c>
      <c r="I695" s="6">
        <v>0.74</v>
      </c>
      <c r="J695" s="6">
        <v>0.19</v>
      </c>
    </row>
    <row r="696" spans="8:32" x14ac:dyDescent="0.45">
      <c r="H696" t="s">
        <v>117</v>
      </c>
      <c r="I696" s="6">
        <v>0.74</v>
      </c>
      <c r="J696" s="6">
        <v>0.19</v>
      </c>
    </row>
    <row r="697" spans="8:32" x14ac:dyDescent="0.45">
      <c r="H697" t="s">
        <v>160</v>
      </c>
      <c r="I697" s="6">
        <v>0.7</v>
      </c>
      <c r="J697" s="6">
        <v>0.2</v>
      </c>
    </row>
    <row r="698" spans="8:32" x14ac:dyDescent="0.45">
      <c r="H698" t="s">
        <v>98</v>
      </c>
      <c r="I698" s="6">
        <v>0.64</v>
      </c>
      <c r="J698" s="6">
        <v>0.18</v>
      </c>
    </row>
    <row r="699" spans="8:32" x14ac:dyDescent="0.45">
      <c r="H699" t="s">
        <v>475</v>
      </c>
      <c r="I699" s="6">
        <v>0.7</v>
      </c>
      <c r="J699" s="6">
        <v>0.23</v>
      </c>
    </row>
    <row r="700" spans="8:32" x14ac:dyDescent="0.45">
      <c r="H700" t="s">
        <v>466</v>
      </c>
      <c r="I700" s="6">
        <v>0.72</v>
      </c>
      <c r="J700" s="6">
        <v>0.24</v>
      </c>
    </row>
    <row r="701" spans="8:32" x14ac:dyDescent="0.45">
      <c r="H701" t="s">
        <v>258</v>
      </c>
      <c r="I701" s="6">
        <v>0.62</v>
      </c>
      <c r="J701" s="6">
        <v>0.17</v>
      </c>
    </row>
    <row r="702" spans="8:32" x14ac:dyDescent="0.45">
      <c r="H702" t="s">
        <v>64</v>
      </c>
      <c r="I702" s="6">
        <v>0.66</v>
      </c>
      <c r="J702" s="6">
        <v>0.19</v>
      </c>
    </row>
    <row r="703" spans="8:32" x14ac:dyDescent="0.45">
      <c r="H703" t="s">
        <v>234</v>
      </c>
      <c r="I703" s="6">
        <v>0.7</v>
      </c>
      <c r="J703" s="6">
        <v>0.24</v>
      </c>
    </row>
    <row r="704" spans="8:32" x14ac:dyDescent="0.45">
      <c r="H704" t="s">
        <v>439</v>
      </c>
      <c r="I704" s="6">
        <v>0.64</v>
      </c>
      <c r="J704" s="6">
        <v>0.24</v>
      </c>
    </row>
    <row r="705" spans="8:10" x14ac:dyDescent="0.45">
      <c r="H705" t="s">
        <v>495</v>
      </c>
      <c r="I705" s="6">
        <v>0.54</v>
      </c>
      <c r="J705" s="6">
        <v>0.18</v>
      </c>
    </row>
    <row r="706" spans="8:10" x14ac:dyDescent="0.45">
      <c r="H706" t="s">
        <v>530</v>
      </c>
      <c r="I706" s="6">
        <v>0.54</v>
      </c>
      <c r="J706" s="6">
        <v>0.18</v>
      </c>
    </row>
    <row r="707" spans="8:10" x14ac:dyDescent="0.45">
      <c r="H707" t="s">
        <v>379</v>
      </c>
      <c r="I707" s="6">
        <v>0.57999999999999996</v>
      </c>
      <c r="J707" s="6">
        <v>0.22</v>
      </c>
    </row>
    <row r="708" spans="8:10" x14ac:dyDescent="0.45">
      <c r="H708" t="s">
        <v>357</v>
      </c>
      <c r="I708" s="6">
        <v>0.52</v>
      </c>
      <c r="J708" s="6">
        <v>0.24</v>
      </c>
    </row>
    <row r="709" spans="8:10" x14ac:dyDescent="0.45">
      <c r="H709" t="s">
        <v>320</v>
      </c>
      <c r="I709" s="6">
        <v>0.5</v>
      </c>
      <c r="J709" s="6">
        <v>0.24</v>
      </c>
    </row>
    <row r="710" spans="8:10" x14ac:dyDescent="0.45">
      <c r="H710" t="s">
        <v>652</v>
      </c>
      <c r="I710" s="6">
        <v>0.46</v>
      </c>
      <c r="J710" s="6">
        <v>0.24</v>
      </c>
    </row>
    <row r="711" spans="8:10" x14ac:dyDescent="0.45">
      <c r="H711" t="s">
        <v>535</v>
      </c>
      <c r="I711" s="6">
        <v>0.48</v>
      </c>
      <c r="J711" s="6">
        <v>0.25</v>
      </c>
    </row>
  </sheetData>
  <conditionalFormatting sqref="H2:H6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defaultRowHeight="14.25" x14ac:dyDescent="0.45"/>
  <cols>
    <col min="1" max="1" width="15.06640625" customWidth="1"/>
    <col min="8" max="8" width="10" customWidth="1"/>
    <col min="9" max="9" width="10.265625" customWidth="1"/>
    <col min="10" max="10" width="10" customWidth="1"/>
    <col min="11" max="11" width="10.265625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585</v>
      </c>
      <c r="B2" s="6">
        <v>0.99898581038627388</v>
      </c>
      <c r="C2" s="6">
        <v>1.0001430262870907</v>
      </c>
      <c r="D2" s="6">
        <v>0.98046047195783803</v>
      </c>
      <c r="E2" s="6">
        <v>0.98042051458506219</v>
      </c>
      <c r="F2" s="6">
        <v>1.0516689652552995</v>
      </c>
      <c r="G2" s="6">
        <v>1.0392634790981705</v>
      </c>
      <c r="H2" s="6">
        <v>1.0304088484981049</v>
      </c>
      <c r="I2" s="6">
        <v>0.99887627256252842</v>
      </c>
      <c r="J2" s="6">
        <v>1.0789190082333329</v>
      </c>
      <c r="K2" s="6">
        <v>1.0909711932870234</v>
      </c>
      <c r="L2" s="6">
        <v>0.86353839794447429</v>
      </c>
      <c r="M2" s="6">
        <v>0.85670732878061651</v>
      </c>
      <c r="N2" s="6">
        <v>0.9515885771885122</v>
      </c>
      <c r="O2" s="6">
        <v>0.9419939572281113</v>
      </c>
      <c r="P2" s="6">
        <v>0.78179641786400167</v>
      </c>
      <c r="Q2" s="6">
        <v>0.77596143745489499</v>
      </c>
      <c r="R2" s="6">
        <v>0.79352896006487061</v>
      </c>
      <c r="S2" s="6">
        <v>0.79010607762955498</v>
      </c>
      <c r="T2" s="6">
        <v>0.87774506231617</v>
      </c>
      <c r="U2" s="6">
        <v>0.94957418480282207</v>
      </c>
    </row>
    <row r="3" spans="1:21" x14ac:dyDescent="0.45">
      <c r="A3" t="s">
        <v>587</v>
      </c>
      <c r="B3" s="6">
        <v>0.97148772543393325</v>
      </c>
      <c r="C3" s="6">
        <v>0.96858856913926283</v>
      </c>
      <c r="D3" s="6">
        <v>0.96921654140881752</v>
      </c>
      <c r="E3" s="6">
        <v>1.026989774703192</v>
      </c>
      <c r="F3" s="6">
        <v>0.9728099400086917</v>
      </c>
      <c r="G3" s="6">
        <v>1.0111678516640534</v>
      </c>
      <c r="H3" s="6">
        <v>0.98037247738530886</v>
      </c>
      <c r="I3" s="6">
        <v>0.9908749350752285</v>
      </c>
      <c r="J3" s="6">
        <v>0.96324224052586727</v>
      </c>
      <c r="K3" s="6">
        <v>1.0371325011733143</v>
      </c>
      <c r="L3" s="6">
        <v>1.0855018210848333</v>
      </c>
      <c r="M3" s="6">
        <v>1.0989822937955629</v>
      </c>
      <c r="N3" s="6">
        <v>0.93838972221419337</v>
      </c>
      <c r="O3" s="6">
        <v>0.96774170982185148</v>
      </c>
      <c r="P3" s="6">
        <v>0.83188495502265958</v>
      </c>
      <c r="Q3" s="6">
        <v>0.83294595179798181</v>
      </c>
      <c r="R3" s="6">
        <v>0.92255869518932854</v>
      </c>
      <c r="S3" s="6">
        <v>0.92284793030558043</v>
      </c>
      <c r="T3" s="6">
        <v>0.61098894874223764</v>
      </c>
      <c r="U3" s="6">
        <v>0.65812036944135599</v>
      </c>
    </row>
    <row r="4" spans="1:21" x14ac:dyDescent="0.45">
      <c r="A4" t="s">
        <v>580</v>
      </c>
      <c r="B4" s="6">
        <v>0.9856875196985676</v>
      </c>
      <c r="C4" s="6">
        <v>0.9967695545096964</v>
      </c>
      <c r="D4" s="6">
        <v>0.98179074720262371</v>
      </c>
      <c r="E4" s="6">
        <v>0.994555419900783</v>
      </c>
      <c r="F4" s="6">
        <v>1.0017832121449002</v>
      </c>
      <c r="G4" s="6">
        <v>1.0009891214156452</v>
      </c>
      <c r="H4" s="6">
        <v>0.99428567257758782</v>
      </c>
      <c r="I4" s="6">
        <v>0.99290496063946321</v>
      </c>
      <c r="J4" s="6">
        <v>1.0114702227734567</v>
      </c>
      <c r="K4" s="6">
        <v>1.0112932681038969</v>
      </c>
      <c r="L4" s="6">
        <v>0.99370698517932488</v>
      </c>
      <c r="M4" s="6">
        <v>0.99358659379786474</v>
      </c>
      <c r="N4" s="6">
        <v>0.9127460913869917</v>
      </c>
      <c r="O4" s="6">
        <v>0.9131155771462226</v>
      </c>
      <c r="P4" s="6">
        <v>0.85258362166698864</v>
      </c>
      <c r="Q4" s="6">
        <v>0.85429227184559309</v>
      </c>
      <c r="R4" s="6">
        <v>0.86992513841458763</v>
      </c>
      <c r="S4" s="6">
        <v>0.86966163138650332</v>
      </c>
      <c r="T4" s="6">
        <v>0.75782497650680225</v>
      </c>
      <c r="U4" s="6">
        <v>0.78344865395280383</v>
      </c>
    </row>
    <row r="5" spans="1:21" x14ac:dyDescent="0.45">
      <c r="A5" t="s">
        <v>584</v>
      </c>
      <c r="B5" s="6">
        <v>0.99356968296033532</v>
      </c>
      <c r="C5" s="6">
        <v>0.99434736795204792</v>
      </c>
      <c r="D5" s="6">
        <v>0.98221326491612226</v>
      </c>
      <c r="E5" s="6">
        <v>1.0103938757721658</v>
      </c>
      <c r="F5" s="6">
        <v>0.97763157379573418</v>
      </c>
      <c r="G5" s="6">
        <v>0.97882407220019008</v>
      </c>
      <c r="H5" s="6">
        <v>0.96292768256942363</v>
      </c>
      <c r="I5" s="6">
        <v>0.97221316544966074</v>
      </c>
      <c r="J5" s="6">
        <v>0.99660359449835456</v>
      </c>
      <c r="K5" s="6">
        <v>0.98728431255293825</v>
      </c>
      <c r="L5" s="6">
        <v>0.96061425317998128</v>
      </c>
      <c r="M5" s="6">
        <v>0.95484108551469626</v>
      </c>
      <c r="N5" s="6">
        <v>0.88525953447753036</v>
      </c>
      <c r="O5" s="6">
        <v>0.87726182947990305</v>
      </c>
      <c r="P5" s="6">
        <v>0.85999842687837436</v>
      </c>
      <c r="Q5" s="6">
        <v>0.8621279139733492</v>
      </c>
      <c r="R5" s="6">
        <v>0.84740192169178385</v>
      </c>
      <c r="S5" s="6">
        <v>0.84826894008174181</v>
      </c>
      <c r="T5" s="6">
        <v>0.84051866894997607</v>
      </c>
      <c r="U5" s="6">
        <v>0.83839253526994983</v>
      </c>
    </row>
    <row r="6" spans="1:21" x14ac:dyDescent="0.45">
      <c r="A6" t="s">
        <v>583</v>
      </c>
      <c r="B6" s="6">
        <v>1.0102997758036838</v>
      </c>
      <c r="C6" s="6">
        <v>1.0175214091149638</v>
      </c>
      <c r="D6" s="6">
        <v>0.973758513666657</v>
      </c>
      <c r="E6" s="6">
        <v>0.97289094100115392</v>
      </c>
      <c r="F6" s="6">
        <v>1.0118078350593442</v>
      </c>
      <c r="G6" s="6">
        <v>0.99396988628421212</v>
      </c>
      <c r="H6" s="6">
        <v>1.0030614797731057</v>
      </c>
      <c r="I6" s="6">
        <v>0.98875197469136478</v>
      </c>
      <c r="J6" s="6">
        <v>1.0230873315371487</v>
      </c>
      <c r="K6" s="6">
        <v>1.0005847930628555</v>
      </c>
      <c r="L6" s="6">
        <v>0.9865990595934625</v>
      </c>
      <c r="M6" s="6">
        <v>0.98342138710037053</v>
      </c>
      <c r="N6" s="6">
        <v>0.9187434127892955</v>
      </c>
      <c r="O6" s="6">
        <v>0.91506518553830463</v>
      </c>
      <c r="P6" s="6">
        <v>0.88597593828459653</v>
      </c>
      <c r="Q6" s="6">
        <v>0.88072061849191852</v>
      </c>
      <c r="R6" s="6">
        <v>0.88657651285610783</v>
      </c>
      <c r="S6" s="6">
        <v>0.87312369664866374</v>
      </c>
      <c r="T6" s="6">
        <v>0.73692918101880134</v>
      </c>
      <c r="U6" s="6">
        <v>0.74247001234299492</v>
      </c>
    </row>
    <row r="7" spans="1:21" x14ac:dyDescent="0.45">
      <c r="A7" t="s">
        <v>582</v>
      </c>
      <c r="B7" s="6">
        <v>0.99595703146252546</v>
      </c>
      <c r="C7" s="6">
        <v>0.99233862422511865</v>
      </c>
      <c r="D7" s="6">
        <v>1.0006386011557256</v>
      </c>
      <c r="E7" s="6">
        <v>0.98995577860206241</v>
      </c>
      <c r="F7" s="6">
        <v>0.99722953090419197</v>
      </c>
      <c r="G7" s="6">
        <v>0.99636344762865126</v>
      </c>
      <c r="H7" s="6">
        <v>1.0010717244762344</v>
      </c>
      <c r="I7" s="6">
        <v>1.0192025121216222</v>
      </c>
      <c r="J7" s="6">
        <v>0.9923644531022453</v>
      </c>
      <c r="K7" s="6">
        <v>0.96698826587083553</v>
      </c>
      <c r="L7" s="6">
        <v>1.0884885923218219</v>
      </c>
      <c r="M7" s="6">
        <v>1.0949630372291113</v>
      </c>
      <c r="N7" s="6">
        <v>0.88800017260729236</v>
      </c>
      <c r="O7" s="6">
        <v>0.89138446169610275</v>
      </c>
      <c r="P7" s="6">
        <v>0.87929261827049732</v>
      </c>
      <c r="Q7" s="6">
        <v>0.89551506483217114</v>
      </c>
      <c r="R7" s="6">
        <v>0.90581742606008719</v>
      </c>
      <c r="S7" s="6">
        <v>0.92191788885247883</v>
      </c>
      <c r="T7" s="6">
        <v>0.68302739706925297</v>
      </c>
      <c r="U7" s="6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566</v>
      </c>
      <c r="B2" s="6">
        <v>0.9856875196985676</v>
      </c>
      <c r="C2" s="6">
        <v>0.95214547246468728</v>
      </c>
      <c r="D2" s="6">
        <v>1.047765671460237</v>
      </c>
      <c r="E2" s="6">
        <v>1.0188199192652254</v>
      </c>
      <c r="F2" s="6">
        <v>1.0928082133973804</v>
      </c>
      <c r="G2" s="6">
        <v>1.1244372183760483</v>
      </c>
      <c r="H2" s="6">
        <v>1.1142835161450837</v>
      </c>
      <c r="I2" s="6">
        <v>1.1464965696721994</v>
      </c>
      <c r="J2" s="6">
        <v>1.0653159220808444</v>
      </c>
      <c r="K2" s="6">
        <v>1.0961501660835617</v>
      </c>
      <c r="L2" s="6">
        <v>1.1460557843602805</v>
      </c>
      <c r="M2" s="6">
        <v>1.1369721552265881</v>
      </c>
      <c r="N2" s="6">
        <v>0.94760100396618097</v>
      </c>
      <c r="O2" s="6">
        <v>0.95331191418301908</v>
      </c>
      <c r="P2" s="6">
        <v>1.0567318582644429</v>
      </c>
      <c r="Q2" s="6">
        <v>1.0601638217479268</v>
      </c>
      <c r="R2" s="6">
        <v>1.1397317871122183</v>
      </c>
      <c r="S2" s="6">
        <v>1.136114035732313</v>
      </c>
      <c r="T2" s="6">
        <v>0.90675345279590602</v>
      </c>
      <c r="U2" s="6">
        <v>0.87323520451466108</v>
      </c>
    </row>
    <row r="3" spans="1:21" x14ac:dyDescent="0.45">
      <c r="A3" t="s">
        <v>592</v>
      </c>
      <c r="B3" s="6">
        <v>0.97912394256551438</v>
      </c>
      <c r="C3" s="6">
        <v>0.96234247797175465</v>
      </c>
      <c r="D3" s="6">
        <v>1.0372541534114883</v>
      </c>
      <c r="E3" s="6">
        <v>1.0061479583557373</v>
      </c>
      <c r="F3" s="6">
        <v>1.068377116654762</v>
      </c>
      <c r="G3" s="6">
        <v>1.0931200966123649</v>
      </c>
      <c r="H3" s="6">
        <v>1.0836228281144789</v>
      </c>
      <c r="I3" s="6">
        <v>1.1029889550890954</v>
      </c>
      <c r="J3" s="6">
        <v>1.048925226642571</v>
      </c>
      <c r="K3" s="6">
        <v>1.0801312985337275</v>
      </c>
      <c r="L3" s="6">
        <v>1.1298483681655214</v>
      </c>
      <c r="M3" s="6">
        <v>1.1097505837000314</v>
      </c>
      <c r="N3" s="6">
        <v>0.9468180791322498</v>
      </c>
      <c r="O3" s="6">
        <v>0.95529275888470566</v>
      </c>
      <c r="P3" s="6">
        <v>1.0890291586784961</v>
      </c>
      <c r="Q3" s="6">
        <v>1.0941101017629686</v>
      </c>
      <c r="R3" s="6">
        <v>1.070563425182578</v>
      </c>
      <c r="S3" s="6">
        <v>1.0712027496247667</v>
      </c>
      <c r="T3" s="6">
        <v>0.82544164046634783</v>
      </c>
      <c r="U3" s="6">
        <v>0.83268039513571701</v>
      </c>
    </row>
    <row r="4" spans="1:21" x14ac:dyDescent="0.45">
      <c r="A4" t="s">
        <v>593</v>
      </c>
      <c r="B4" s="6">
        <v>0.96501401316381574</v>
      </c>
      <c r="C4" s="6">
        <v>0.94267682449383972</v>
      </c>
      <c r="D4" s="6">
        <v>1.0575263667912178</v>
      </c>
      <c r="E4" s="6">
        <v>1.0305867401097497</v>
      </c>
      <c r="F4" s="6">
        <v>1.1154942318012404</v>
      </c>
      <c r="G4" s="6">
        <v>1.153517402870897</v>
      </c>
      <c r="H4" s="6">
        <v>1.142754155030645</v>
      </c>
      <c r="I4" s="6">
        <v>1.1868964974993668</v>
      </c>
      <c r="J4" s="6">
        <v>1.0805358535592409</v>
      </c>
      <c r="K4" s="6">
        <v>1.1110248288084079</v>
      </c>
      <c r="L4" s="6">
        <v>1.1611055279696998</v>
      </c>
      <c r="M4" s="6">
        <v>1.162249328786962</v>
      </c>
      <c r="N4" s="6">
        <v>0.94832800559768826</v>
      </c>
      <c r="O4" s="6">
        <v>0.95147255838859623</v>
      </c>
      <c r="P4" s="6">
        <v>1.0267415078799655</v>
      </c>
      <c r="Q4" s="6">
        <v>1.0286422760196734</v>
      </c>
      <c r="R4" s="6">
        <v>1.2039595517611701</v>
      </c>
      <c r="S4" s="6">
        <v>1.1963888014036057</v>
      </c>
      <c r="T4" s="6">
        <v>0.9822572785304956</v>
      </c>
      <c r="U4" s="6">
        <v>0.91089324179510966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564</v>
      </c>
      <c r="B2" s="6">
        <v>0.98519404533403987</v>
      </c>
      <c r="C2" s="6">
        <v>0.97337473364851024</v>
      </c>
      <c r="D2" s="6">
        <v>1.0148682871175281</v>
      </c>
      <c r="E2" s="6">
        <v>0.99067214785197555</v>
      </c>
      <c r="F2" s="6">
        <v>0.92268875896396851</v>
      </c>
      <c r="G2" s="6">
        <v>0.93303790568447187</v>
      </c>
      <c r="H2" s="6">
        <v>0.92279635093411683</v>
      </c>
      <c r="I2" s="6">
        <v>0.92789166477752105</v>
      </c>
      <c r="J2" s="6">
        <v>0.9224305415088131</v>
      </c>
      <c r="K2" s="6">
        <v>0.93966279456324309</v>
      </c>
      <c r="L2" s="6">
        <v>1.0029093469655328</v>
      </c>
      <c r="M2" s="6">
        <v>1.0027300959136201</v>
      </c>
      <c r="N2" s="6">
        <v>0.81286533953899165</v>
      </c>
      <c r="O2" s="6">
        <v>0.81964508852698692</v>
      </c>
      <c r="P2" s="6">
        <v>1.0654510113421165</v>
      </c>
      <c r="Q2" s="6">
        <v>1.0543227530788146</v>
      </c>
      <c r="R2" s="6">
        <v>1.066972620198561</v>
      </c>
      <c r="S2" s="6">
        <v>1.0584365986284114</v>
      </c>
      <c r="T2" s="6">
        <v>1.2706756888409387</v>
      </c>
      <c r="U2" s="6">
        <v>1.3076026528340672</v>
      </c>
    </row>
    <row r="3" spans="1:21" x14ac:dyDescent="0.45">
      <c r="A3" t="s">
        <v>594</v>
      </c>
      <c r="B3" s="6">
        <v>0.97921744035569747</v>
      </c>
      <c r="C3" s="6">
        <v>0.97170478340140698</v>
      </c>
      <c r="D3" s="6">
        <v>0.99861245364550111</v>
      </c>
      <c r="E3" s="6">
        <v>1.0132997988863692</v>
      </c>
      <c r="F3" s="6">
        <v>0.9573503826589882</v>
      </c>
      <c r="G3" s="6">
        <v>0.98082045484398039</v>
      </c>
      <c r="H3" s="6">
        <v>0.95359552174668472</v>
      </c>
      <c r="I3" s="6">
        <v>0.98481389222833027</v>
      </c>
      <c r="J3" s="6">
        <v>0.96209592878509709</v>
      </c>
      <c r="K3" s="6">
        <v>0.97577172576624904</v>
      </c>
      <c r="L3" s="6">
        <v>1.044026935482641</v>
      </c>
      <c r="M3" s="6">
        <v>1.0371130556073223</v>
      </c>
      <c r="N3" s="6">
        <v>0.84368095172777402</v>
      </c>
      <c r="O3" s="6">
        <v>0.85761382300164968</v>
      </c>
      <c r="P3" s="6">
        <v>1.0338134252695328</v>
      </c>
      <c r="Q3" s="6">
        <v>1.0178627471582657</v>
      </c>
      <c r="R3" s="6">
        <v>1.0184169527817319</v>
      </c>
      <c r="S3" s="6">
        <v>1.0138758354412127</v>
      </c>
      <c r="T3" s="6">
        <v>1.2104605181317956</v>
      </c>
      <c r="U3" s="6">
        <v>1.230768032888951</v>
      </c>
    </row>
    <row r="4" spans="1:21" x14ac:dyDescent="0.45">
      <c r="A4" t="s">
        <v>595</v>
      </c>
      <c r="B4" s="6">
        <v>0.99202445102357451</v>
      </c>
      <c r="C4" s="6">
        <v>0.97528324821662837</v>
      </c>
      <c r="D4" s="6">
        <v>1.0334463825141309</v>
      </c>
      <c r="E4" s="6">
        <v>0.96481197524124074</v>
      </c>
      <c r="F4" s="6">
        <v>0.88307547474108827</v>
      </c>
      <c r="G4" s="6">
        <v>0.8784292780736046</v>
      </c>
      <c r="H4" s="6">
        <v>0.88759729857689673</v>
      </c>
      <c r="I4" s="6">
        <v>0.86283769054802395</v>
      </c>
      <c r="J4" s="6">
        <v>0.87709867033591771</v>
      </c>
      <c r="K4" s="6">
        <v>0.89839544461695053</v>
      </c>
      <c r="L4" s="6">
        <v>0.955917817231695</v>
      </c>
      <c r="M4" s="6">
        <v>0.96343528483510299</v>
      </c>
      <c r="N4" s="6">
        <v>0.77764749703752656</v>
      </c>
      <c r="O4" s="6">
        <v>0.77625224912737267</v>
      </c>
      <c r="P4" s="6">
        <v>1.1016082525679267</v>
      </c>
      <c r="Q4" s="6">
        <v>1.0959913312737273</v>
      </c>
      <c r="R4" s="6">
        <v>1.1224648115320786</v>
      </c>
      <c r="S4" s="6">
        <v>1.1093631851280674</v>
      </c>
      <c r="T4" s="6">
        <v>1.3394930267942449</v>
      </c>
      <c r="U4" s="6">
        <v>1.3954136470570564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defaultRowHeight="14.25" x14ac:dyDescent="0.45"/>
  <sheetData>
    <row r="1" spans="1:1" x14ac:dyDescent="0.45">
      <c r="A1" t="s">
        <v>605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Q367"/>
  <sheetViews>
    <sheetView tabSelected="1" workbookViewId="0">
      <selection activeCell="E1" sqref="E1"/>
    </sheetView>
  </sheetViews>
  <sheetFormatPr defaultRowHeight="14.25" x14ac:dyDescent="0.45"/>
  <cols>
    <col min="6" max="6" width="9.46484375" customWidth="1"/>
    <col min="13" max="13" width="11.73046875" bestFit="1" customWidth="1"/>
    <col min="14" max="14" width="10.265625" bestFit="1" customWidth="1"/>
  </cols>
  <sheetData>
    <row r="1" spans="1:17" x14ac:dyDescent="0.45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</row>
    <row r="2" spans="1:17" x14ac:dyDescent="0.45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34">
        <f t="shared" ref="F2:F28" si="0">1/27</f>
        <v>3.7037037037037035E-2</v>
      </c>
      <c r="G2" s="34">
        <f>H2*I2*J2</f>
        <v>2.5490934818048299E-2</v>
      </c>
      <c r="H2" s="6">
        <v>0.14324618736383443</v>
      </c>
      <c r="I2" s="6">
        <v>0.46867772750125691</v>
      </c>
      <c r="J2" s="6">
        <v>0.37968931475029039</v>
      </c>
      <c r="K2" s="38">
        <f>Table6[[#This Row],[Points]]*Table6[[#This Row],[México]]</f>
        <v>0.22941841336243468</v>
      </c>
    </row>
    <row r="3" spans="1:17" x14ac:dyDescent="0.45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34">
        <f t="shared" si="0"/>
        <v>3.7037037037037035E-2</v>
      </c>
      <c r="G3" s="34">
        <f t="shared" ref="G3:G28" si="1">H3*I3*J3</f>
        <v>1.9616508780944446E-2</v>
      </c>
      <c r="H3" s="6">
        <v>0.14324618736383443</v>
      </c>
      <c r="I3" s="6">
        <v>0.46867772750125691</v>
      </c>
      <c r="J3" s="6">
        <v>0.29218931475029036</v>
      </c>
      <c r="K3" s="38">
        <f>Table6[[#This Row],[Points]]*Table6[[#This Row],[México]]</f>
        <v>0.13731556146661111</v>
      </c>
    </row>
    <row r="4" spans="1:17" x14ac:dyDescent="0.45">
      <c r="A4" s="41" t="s">
        <v>668</v>
      </c>
      <c r="B4" s="41">
        <v>3</v>
      </c>
      <c r="C4" s="41">
        <v>3</v>
      </c>
      <c r="D4" s="41">
        <v>0</v>
      </c>
      <c r="E4" s="41">
        <f>SUM(Table6[[#This Row],[Match1]:[Match3]])</f>
        <v>6</v>
      </c>
      <c r="F4" s="42">
        <f t="shared" si="0"/>
        <v>3.7037037037037035E-2</v>
      </c>
      <c r="G4" s="42">
        <f t="shared" si="1"/>
        <v>2.2028853967908445E-2</v>
      </c>
      <c r="H4" s="43">
        <v>0.14324618736383443</v>
      </c>
      <c r="I4" s="43">
        <v>0.46867772750125691</v>
      </c>
      <c r="J4" s="43">
        <v>0.32812137049941925</v>
      </c>
      <c r="K4" s="44">
        <f>Table6[[#This Row],[Points]]*Table6[[#This Row],[México]]</f>
        <v>0.13217312380745067</v>
      </c>
    </row>
    <row r="5" spans="1:17" x14ac:dyDescent="0.45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34">
        <f t="shared" si="0"/>
        <v>3.7037037037037035E-2</v>
      </c>
      <c r="G5" s="34">
        <f t="shared" si="1"/>
        <v>1.5564728704605336E-2</v>
      </c>
      <c r="H5" s="6">
        <v>0.14324618736383443</v>
      </c>
      <c r="I5" s="6">
        <v>0.28617395676219209</v>
      </c>
      <c r="J5" s="6">
        <v>0.37968931475029039</v>
      </c>
      <c r="K5" s="38">
        <f>Table6[[#This Row],[Points]]*Table6[[#This Row],[México]]</f>
        <v>0.10895310093223735</v>
      </c>
    </row>
    <row r="6" spans="1:17" x14ac:dyDescent="0.45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34">
        <f t="shared" si="0"/>
        <v>3.7037037037037035E-2</v>
      </c>
      <c r="G6" s="34">
        <f t="shared" si="1"/>
        <v>1.1977812484567238E-2</v>
      </c>
      <c r="H6" s="6">
        <v>0.14324618736383443</v>
      </c>
      <c r="I6" s="6">
        <v>0.28617395676219209</v>
      </c>
      <c r="J6" s="6">
        <v>0.29218931475029036</v>
      </c>
      <c r="K6" s="38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</row>
    <row r="7" spans="1:17" x14ac:dyDescent="0.45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34">
        <f t="shared" si="0"/>
        <v>3.7037037037037035E-2</v>
      </c>
      <c r="G7" s="34">
        <f t="shared" si="1"/>
        <v>1.3450787039834249E-2</v>
      </c>
      <c r="H7" s="6">
        <v>0.14324618736383443</v>
      </c>
      <c r="I7" s="6">
        <v>0.28617395676219209</v>
      </c>
      <c r="J7" s="6">
        <v>0.32812137049941925</v>
      </c>
      <c r="K7" s="38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</row>
    <row r="8" spans="1:17" x14ac:dyDescent="0.45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34">
        <f t="shared" si="0"/>
        <v>3.7037037037037035E-2</v>
      </c>
      <c r="G8" s="34">
        <f t="shared" si="1"/>
        <v>1.3333383198112368E-2</v>
      </c>
      <c r="H8" s="6">
        <v>0.14324618736383443</v>
      </c>
      <c r="I8" s="6">
        <v>0.24514831573655102</v>
      </c>
      <c r="J8" s="6">
        <v>0.37968931475029039</v>
      </c>
      <c r="K8" s="38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</row>
    <row r="9" spans="1:17" x14ac:dyDescent="0.45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34">
        <f t="shared" si="0"/>
        <v>3.7037037037037035E-2</v>
      </c>
      <c r="G9" s="34">
        <f t="shared" si="1"/>
        <v>1.0260684060918804E-2</v>
      </c>
      <c r="H9" s="6">
        <v>0.14324618736383443</v>
      </c>
      <c r="I9" s="6">
        <v>0.24514831573655102</v>
      </c>
      <c r="J9" s="6">
        <v>0.29218931475029036</v>
      </c>
      <c r="K9" s="38">
        <f>Table6[[#This Row],[Points]]*Table6[[#This Row],[México]]</f>
        <v>4.1042736243675215E-2</v>
      </c>
    </row>
    <row r="10" spans="1:17" x14ac:dyDescent="0.45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34">
        <f t="shared" si="0"/>
        <v>3.7037037037037035E-2</v>
      </c>
      <c r="G10" s="34">
        <f t="shared" si="1"/>
        <v>1.1522494308895254E-2</v>
      </c>
      <c r="H10" s="6">
        <v>0.14324618736383443</v>
      </c>
      <c r="I10" s="6">
        <v>0.24514831573655102</v>
      </c>
      <c r="J10" s="6">
        <v>0.32812137049941925</v>
      </c>
      <c r="K10" s="38">
        <f>Table6[[#This Row],[Points]]*Table6[[#This Row],[México]]</f>
        <v>3.4567482926685766E-2</v>
      </c>
    </row>
    <row r="11" spans="1:17" x14ac:dyDescent="0.45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34">
        <f t="shared" si="0"/>
        <v>3.7037037037037035E-2</v>
      </c>
      <c r="G11" s="34">
        <f t="shared" si="1"/>
        <v>4.0320261917521263E-2</v>
      </c>
      <c r="H11" s="6">
        <v>0.22657952069716777</v>
      </c>
      <c r="I11" s="6">
        <v>0.46867772750125691</v>
      </c>
      <c r="J11" s="6">
        <v>0.37968931475029039</v>
      </c>
      <c r="K11" s="38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</row>
    <row r="12" spans="1:17" x14ac:dyDescent="0.45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34">
        <f t="shared" si="0"/>
        <v>3.7037037037037035E-2</v>
      </c>
      <c r="G12" s="34">
        <f t="shared" si="1"/>
        <v>3.102839411738741E-2</v>
      </c>
      <c r="H12" s="6">
        <v>0.22657952069716777</v>
      </c>
      <c r="I12" s="6">
        <v>0.46867772750125691</v>
      </c>
      <c r="J12" s="6">
        <v>0.29218931475029036</v>
      </c>
      <c r="K12" s="38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</row>
    <row r="13" spans="1:17" x14ac:dyDescent="0.45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34">
        <f t="shared" si="0"/>
        <v>3.7037037037037035E-2</v>
      </c>
      <c r="G13" s="34">
        <f t="shared" si="1"/>
        <v>3.4844118823763925E-2</v>
      </c>
      <c r="H13" s="6">
        <v>0.22657952069716777</v>
      </c>
      <c r="I13" s="6">
        <v>0.46867772750125691</v>
      </c>
      <c r="J13" s="6">
        <v>0.32812137049941925</v>
      </c>
      <c r="K13" s="38">
        <f>Table6[[#This Row],[Points]]*Table6[[#This Row],[México]]</f>
        <v>0.1393764752950557</v>
      </c>
      <c r="M13">
        <v>0.14324618736383443</v>
      </c>
      <c r="N13" s="36">
        <v>0.46867772750125691</v>
      </c>
      <c r="O13" s="36">
        <v>0.37968931475029039</v>
      </c>
    </row>
    <row r="14" spans="1:17" x14ac:dyDescent="0.45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34">
        <f t="shared" si="0"/>
        <v>3.7037037037037035E-2</v>
      </c>
      <c r="G14" s="34">
        <f t="shared" si="1"/>
        <v>2.461949483314E-2</v>
      </c>
      <c r="H14" s="6">
        <v>0.22657952069716777</v>
      </c>
      <c r="I14" s="6">
        <v>0.28617395676219209</v>
      </c>
      <c r="J14" s="6">
        <v>0.37968931475029039</v>
      </c>
      <c r="K14" s="38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</row>
    <row r="15" spans="1:17" x14ac:dyDescent="0.45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34">
        <f t="shared" si="0"/>
        <v>3.7037037037037035E-2</v>
      </c>
      <c r="G15" s="34">
        <f t="shared" si="1"/>
        <v>1.8945893511710915E-2</v>
      </c>
      <c r="H15" s="6">
        <v>0.22657952069716777</v>
      </c>
      <c r="I15" s="6">
        <v>0.28617395676219209</v>
      </c>
      <c r="J15" s="6">
        <v>0.29218931475029036</v>
      </c>
      <c r="K15" s="38">
        <f>Table6[[#This Row],[Points]]*Table6[[#This Row],[México]]</f>
        <v>5.6837680535132745E-2</v>
      </c>
      <c r="M15" s="36">
        <v>0.63017429193899788</v>
      </c>
      <c r="N15">
        <v>0.24514831573655102</v>
      </c>
      <c r="O15">
        <v>0.32812137049941925</v>
      </c>
    </row>
    <row r="16" spans="1:17" x14ac:dyDescent="0.45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34">
        <f t="shared" si="0"/>
        <v>3.7037037037037035E-2</v>
      </c>
      <c r="G16" s="34">
        <f t="shared" si="1"/>
        <v>2.1275769614338587E-2</v>
      </c>
      <c r="H16" s="6">
        <v>0.22657952069716777</v>
      </c>
      <c r="I16" s="6">
        <v>0.28617395676219209</v>
      </c>
      <c r="J16" s="6">
        <v>0.32812137049941925</v>
      </c>
      <c r="K16" s="38">
        <f>Table6[[#This Row],[Points]]*Table6[[#This Row],[México]]</f>
        <v>4.2551539228677174E-2</v>
      </c>
    </row>
    <row r="17" spans="1:17" x14ac:dyDescent="0.45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34">
        <f t="shared" si="0"/>
        <v>3.7037037037037035E-2</v>
      </c>
      <c r="G17" s="34">
        <f t="shared" si="1"/>
        <v>2.1090066199295609E-2</v>
      </c>
      <c r="H17" s="6">
        <v>0.22657952069716777</v>
      </c>
      <c r="I17" s="6">
        <v>0.24514831573655102</v>
      </c>
      <c r="J17" s="6">
        <v>0.37968931475029039</v>
      </c>
      <c r="K17" s="38">
        <f>Table6[[#This Row],[Points]]*Table6[[#This Row],[México]]</f>
        <v>8.4360264797182435E-2</v>
      </c>
    </row>
    <row r="18" spans="1:17" x14ac:dyDescent="0.45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34">
        <f t="shared" si="0"/>
        <v>3.7037037037037035E-2</v>
      </c>
      <c r="G18" s="34">
        <f t="shared" si="1"/>
        <v>1.6229827259856361E-2</v>
      </c>
      <c r="H18" s="6">
        <v>0.22657952069716777</v>
      </c>
      <c r="I18" s="6">
        <v>0.24514831573655102</v>
      </c>
      <c r="J18" s="6">
        <v>0.29218931475029036</v>
      </c>
      <c r="K18" s="38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</row>
    <row r="19" spans="1:17" x14ac:dyDescent="0.45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34">
        <f t="shared" si="0"/>
        <v>3.7037037037037035E-2</v>
      </c>
      <c r="G19" s="34">
        <f t="shared" si="1"/>
        <v>1.8225694420153711E-2</v>
      </c>
      <c r="H19" s="6">
        <v>0.22657952069716777</v>
      </c>
      <c r="I19" s="6">
        <v>0.24514831573655102</v>
      </c>
      <c r="J19" s="6">
        <v>0.32812137049941925</v>
      </c>
      <c r="K19" s="38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</row>
    <row r="20" spans="1:17" x14ac:dyDescent="0.45">
      <c r="A20" s="36" t="s">
        <v>684</v>
      </c>
      <c r="B20" s="36">
        <v>0</v>
      </c>
      <c r="C20" s="36">
        <v>3</v>
      </c>
      <c r="D20" s="36">
        <v>3</v>
      </c>
      <c r="E20" s="36">
        <f>SUM(Table6[[#This Row],[Match1]:[Match3]])</f>
        <v>6</v>
      </c>
      <c r="F20" s="35">
        <f t="shared" si="0"/>
        <v>3.7037037037037035E-2</v>
      </c>
      <c r="G20" s="35">
        <f t="shared" si="1"/>
        <v>0.11214072845810601</v>
      </c>
      <c r="H20" s="37">
        <v>0.63017429193899788</v>
      </c>
      <c r="I20" s="37">
        <v>0.46867772750125691</v>
      </c>
      <c r="J20" s="37">
        <v>0.37968931475029039</v>
      </c>
      <c r="K20" s="40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</row>
    <row r="21" spans="1:17" x14ac:dyDescent="0.45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34">
        <f t="shared" si="0"/>
        <v>3.7037037037037035E-2</v>
      </c>
      <c r="G21" s="34">
        <f t="shared" si="1"/>
        <v>8.6297721138983721E-2</v>
      </c>
      <c r="H21" s="6">
        <v>0.63017429193899788</v>
      </c>
      <c r="I21" s="6">
        <v>0.46867772750125691</v>
      </c>
      <c r="J21" s="6">
        <v>0.29218931475029036</v>
      </c>
      <c r="K21" s="38">
        <f>Table6[[#This Row],[Points]]*Table6[[#This Row],[México]]</f>
        <v>0.34519088455593488</v>
      </c>
    </row>
    <row r="22" spans="1:17" x14ac:dyDescent="0.45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34">
        <f t="shared" si="0"/>
        <v>3.7037037037037035E-2</v>
      </c>
      <c r="G22" s="34">
        <f t="shared" si="1"/>
        <v>9.6910205478593414E-2</v>
      </c>
      <c r="H22" s="6">
        <v>0.63017429193899788</v>
      </c>
      <c r="I22" s="6">
        <v>0.46867772750125691</v>
      </c>
      <c r="J22" s="6">
        <v>0.32812137049941925</v>
      </c>
      <c r="K22" s="38">
        <f>Table6[[#This Row],[Points]]*Table6[[#This Row],[México]]</f>
        <v>0.29073061643578024</v>
      </c>
    </row>
    <row r="23" spans="1:17" x14ac:dyDescent="0.45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34">
        <f t="shared" si="0"/>
        <v>3.7037037037037035E-2</v>
      </c>
      <c r="G23" s="34">
        <f t="shared" si="1"/>
        <v>6.8472970004670619E-2</v>
      </c>
      <c r="H23" s="6">
        <v>0.63017429193899788</v>
      </c>
      <c r="I23" s="6">
        <v>0.28617395676219209</v>
      </c>
      <c r="J23" s="6">
        <v>0.37968931475029039</v>
      </c>
      <c r="K23" s="38">
        <f>Table6[[#This Row],[Points]]*Table6[[#This Row],[México]]</f>
        <v>0.27389188001868248</v>
      </c>
    </row>
    <row r="24" spans="1:17" x14ac:dyDescent="0.45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34">
        <f t="shared" si="0"/>
        <v>3.7037037037037035E-2</v>
      </c>
      <c r="G24" s="34">
        <f t="shared" si="1"/>
        <v>5.2693266329445987E-2</v>
      </c>
      <c r="H24" s="6">
        <v>0.63017429193899788</v>
      </c>
      <c r="I24" s="6">
        <v>0.28617395676219209</v>
      </c>
      <c r="J24" s="6">
        <v>0.29218931475029036</v>
      </c>
      <c r="K24" s="38">
        <f>Table6[[#This Row],[Points]]*Table6[[#This Row],[México]]</f>
        <v>0.10538653265889197</v>
      </c>
    </row>
    <row r="25" spans="1:17" x14ac:dyDescent="0.45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34">
        <f t="shared" si="0"/>
        <v>3.7037037037037035E-2</v>
      </c>
      <c r="G25" s="34">
        <f t="shared" si="1"/>
        <v>5.9173234239879191E-2</v>
      </c>
      <c r="H25" s="6">
        <v>0.63017429193899788</v>
      </c>
      <c r="I25" s="6">
        <v>0.28617395676219209</v>
      </c>
      <c r="J25" s="6">
        <v>0.32812137049941925</v>
      </c>
      <c r="K25" s="38">
        <f>Table6[[#This Row],[Points]]*Table6[[#This Row],[México]]</f>
        <v>5.9173234239879191E-2</v>
      </c>
    </row>
    <row r="26" spans="1:17" x14ac:dyDescent="0.45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34">
        <f t="shared" si="0"/>
        <v>3.7037037037037035E-2</v>
      </c>
      <c r="G26" s="34">
        <f t="shared" si="1"/>
        <v>5.865674661679092E-2</v>
      </c>
      <c r="H26" s="6">
        <v>0.63017429193899788</v>
      </c>
      <c r="I26" s="6">
        <v>0.24514831573655102</v>
      </c>
      <c r="J26" s="6">
        <v>0.37968931475029039</v>
      </c>
      <c r="K26" s="38">
        <f>Table6[[#This Row],[Points]]*Table6[[#This Row],[México]]</f>
        <v>0.17597023985037274</v>
      </c>
    </row>
    <row r="27" spans="1:17" x14ac:dyDescent="0.45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34">
        <f t="shared" si="0"/>
        <v>3.7037037037037035E-2</v>
      </c>
      <c r="G27" s="34">
        <f t="shared" si="1"/>
        <v>4.5139207066475506E-2</v>
      </c>
      <c r="H27" s="6">
        <v>0.63017429193899788</v>
      </c>
      <c r="I27" s="6">
        <v>0.24514831573655102</v>
      </c>
      <c r="J27" s="6">
        <v>0.29218931475029036</v>
      </c>
      <c r="K27" s="38">
        <f>Table6[[#This Row],[Points]]*Table6[[#This Row],[México]]</f>
        <v>4.5139207066475506E-2</v>
      </c>
    </row>
    <row r="28" spans="1:17" x14ac:dyDescent="0.45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34">
        <f t="shared" si="0"/>
        <v>3.7037037037037035E-2</v>
      </c>
      <c r="G28" s="34">
        <f t="shared" si="1"/>
        <v>5.0690212606052512E-2</v>
      </c>
      <c r="H28" s="6">
        <v>0.63017429193899788</v>
      </c>
      <c r="I28" s="6">
        <v>0.24514831573655102</v>
      </c>
      <c r="J28" s="6">
        <v>0.32812137049941925</v>
      </c>
      <c r="K28" s="38">
        <f>Table6[[#This Row],[Points]]*Table6[[#This Row],[México]]</f>
        <v>0</v>
      </c>
    </row>
    <row r="29" spans="1:17" x14ac:dyDescent="0.45">
      <c r="E29" s="32">
        <f>SUBTOTAL(103,Table6[Points])</f>
        <v>27</v>
      </c>
      <c r="F29" s="45">
        <f>SUBTOTAL(101,Table6[Probabilidad])</f>
        <v>3.7037037037037014E-2</v>
      </c>
      <c r="G29" s="45">
        <f>SUBTOTAL(101,Table6[México])</f>
        <v>3.7037037037037035E-2</v>
      </c>
      <c r="K29" s="39">
        <f>SUBTOTAL(109,Table6[xPts])</f>
        <v>3.7797824810557947</v>
      </c>
    </row>
    <row r="31" spans="1:17" x14ac:dyDescent="0.45">
      <c r="B31" t="s">
        <v>693</v>
      </c>
      <c r="C31">
        <v>3</v>
      </c>
    </row>
    <row r="32" spans="1:17" x14ac:dyDescent="0.45">
      <c r="B32" t="s">
        <v>653</v>
      </c>
      <c r="C32">
        <v>27</v>
      </c>
    </row>
    <row r="34" spans="2:13" x14ac:dyDescent="0.45">
      <c r="B34" t="s">
        <v>657</v>
      </c>
      <c r="C34" s="6">
        <f>C31/C32</f>
        <v>0.1111111111111111</v>
      </c>
    </row>
    <row r="36" spans="2:13" x14ac:dyDescent="0.45">
      <c r="B36" t="s">
        <v>694</v>
      </c>
    </row>
    <row r="38" spans="2:13" x14ac:dyDescent="0.45">
      <c r="C38" t="s">
        <v>668</v>
      </c>
    </row>
    <row r="39" spans="2:13" x14ac:dyDescent="0.45">
      <c r="B39" t="s">
        <v>662</v>
      </c>
      <c r="C39" s="33">
        <v>2.2028853967908445E-2</v>
      </c>
      <c r="M39" s="45">
        <f>C39/C40</f>
        <v>0.59477905713352808</v>
      </c>
    </row>
    <row r="40" spans="2:13" x14ac:dyDescent="0.45">
      <c r="B40" t="s">
        <v>695</v>
      </c>
      <c r="C40" s="33">
        <f>1/27</f>
        <v>3.7037037037037035E-2</v>
      </c>
      <c r="M40" s="45">
        <f>C40/C39</f>
        <v>1.6812965890550846</v>
      </c>
    </row>
    <row r="43" spans="2:13" x14ac:dyDescent="0.45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45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45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45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45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45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45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45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45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45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45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45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45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45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45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45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45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45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45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45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45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45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45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45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45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45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45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45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45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45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45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45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45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45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45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45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45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45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45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45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45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45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45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45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45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45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45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45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45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45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45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45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45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45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45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45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45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45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45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45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45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45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45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45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45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45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45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45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45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45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45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45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45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45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45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45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45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45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45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45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45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45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45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45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45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45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45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45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45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45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45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45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45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45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45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45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45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45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45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45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45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45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45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45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45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45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45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45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45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45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45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45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45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45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45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45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45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45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45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45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45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45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45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45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45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45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45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45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45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45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45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45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45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45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45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45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45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45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45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45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45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45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45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45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45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45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45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45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45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45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45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45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45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45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45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45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45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45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45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45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45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45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45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45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45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45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45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45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45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45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45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45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45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45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45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45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45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45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45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45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45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45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45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45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45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45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45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45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45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45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45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45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45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45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45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45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45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45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45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45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45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45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45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45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45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45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45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45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45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45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45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45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45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45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45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45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45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45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45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45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45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45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45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45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45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45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45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45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45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45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45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45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45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45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45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45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45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45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45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45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45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45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45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45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45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45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45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45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45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45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45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45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45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45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45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45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45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45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45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45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45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45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45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45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45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45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45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45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45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45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45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45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45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45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45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45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45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45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45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45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45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45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45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45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45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45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45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45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45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45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45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45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45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45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45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45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45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45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45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45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45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45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45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45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45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45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45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45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45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45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45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45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45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45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45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45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45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45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45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45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45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45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45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45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45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6" workbookViewId="0">
      <selection activeCell="N39" sqref="N39"/>
    </sheetView>
  </sheetViews>
  <sheetFormatPr defaultRowHeight="14.25" x14ac:dyDescent="0.45"/>
  <cols>
    <col min="9" max="9" width="13.265625" bestFit="1" customWidth="1"/>
    <col min="10" max="10" width="13.06640625" bestFit="1" customWidth="1"/>
  </cols>
  <sheetData>
    <row r="1" spans="1:15" x14ac:dyDescent="0.45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45">
      <c r="A2" t="s">
        <v>613</v>
      </c>
      <c r="B2" s="7">
        <v>1</v>
      </c>
      <c r="C2" s="7">
        <v>1</v>
      </c>
      <c r="D2" s="7">
        <v>1</v>
      </c>
      <c r="E2" s="7"/>
      <c r="F2" s="7"/>
      <c r="G2" s="7"/>
      <c r="H2" s="7"/>
      <c r="I2" s="7"/>
      <c r="J2" s="7"/>
      <c r="K2" s="7"/>
      <c r="L2" s="7"/>
      <c r="M2" s="7"/>
      <c r="O2" s="7"/>
    </row>
    <row r="3" spans="1:15" x14ac:dyDescent="0.45">
      <c r="A3" t="s">
        <v>580</v>
      </c>
      <c r="B3" s="6">
        <v>1.0007743614347506</v>
      </c>
      <c r="C3" s="6">
        <v>1.0028797383960297</v>
      </c>
      <c r="D3" s="6">
        <v>0.99198799258285641</v>
      </c>
      <c r="E3" s="6">
        <v>1.0133346425590812</v>
      </c>
      <c r="F3" s="6">
        <v>0.90662353122444861</v>
      </c>
      <c r="G3" s="6">
        <v>1.092465653342739</v>
      </c>
      <c r="H3" s="6">
        <v>1.0133346425590812</v>
      </c>
      <c r="I3" s="6">
        <v>0.90662353122444861</v>
      </c>
      <c r="J3" s="6">
        <v>1.092465653342739</v>
      </c>
      <c r="K3" s="6">
        <v>0.85757509301514423</v>
      </c>
      <c r="L3" s="6">
        <v>0.88362049895974237</v>
      </c>
      <c r="M3" s="6">
        <v>0.75261437841273549</v>
      </c>
      <c r="O3" s="6"/>
    </row>
    <row r="4" spans="1:15" x14ac:dyDescent="0.45">
      <c r="A4" t="s">
        <v>564</v>
      </c>
      <c r="B4" s="6">
        <v>0.99897976041861181</v>
      </c>
      <c r="C4" s="6">
        <v>0.99617079694174726</v>
      </c>
      <c r="D4" s="6">
        <v>1.0101672980269865</v>
      </c>
      <c r="E4" s="6">
        <v>0.94989303699888339</v>
      </c>
      <c r="F4" s="6">
        <v>0.94254152247703948</v>
      </c>
      <c r="G4" s="6">
        <v>0.95563987720745591</v>
      </c>
      <c r="H4" s="6">
        <v>1.020803133591816</v>
      </c>
      <c r="I4" s="6">
        <v>0.83468166706307223</v>
      </c>
      <c r="J4" s="6">
        <v>1.1584746890432052</v>
      </c>
      <c r="K4" s="6">
        <v>1.0400075797169268</v>
      </c>
      <c r="L4" s="6">
        <v>1.0421953507490809</v>
      </c>
      <c r="M4" s="6">
        <v>1.2603134779046594</v>
      </c>
      <c r="O4" s="6"/>
    </row>
    <row r="5" spans="1:15" x14ac:dyDescent="0.45">
      <c r="A5" t="s">
        <v>566</v>
      </c>
      <c r="B5" s="6">
        <v>0.99590331142181499</v>
      </c>
      <c r="C5" s="6">
        <v>0.9850204226292768</v>
      </c>
      <c r="D5" s="6">
        <v>1.0456340569012099</v>
      </c>
      <c r="E5" s="6">
        <v>1.1109913629841881</v>
      </c>
      <c r="F5" s="6">
        <v>1.0960407449158351</v>
      </c>
      <c r="G5" s="6">
        <v>1.1226961815285474</v>
      </c>
      <c r="H5" s="6">
        <v>1.1341263943345767</v>
      </c>
      <c r="I5" s="6">
        <v>0.95885418058129568</v>
      </c>
      <c r="J5" s="6">
        <v>1.2639270555347859</v>
      </c>
      <c r="K5" s="6">
        <v>1.0525208767220051</v>
      </c>
      <c r="L5" s="6">
        <v>1.0968791826543738</v>
      </c>
      <c r="M5" s="6">
        <v>0.82952120474041247</v>
      </c>
      <c r="O5" s="6"/>
    </row>
    <row r="6" spans="1:15" x14ac:dyDescent="0.45">
      <c r="A6" t="s">
        <v>567</v>
      </c>
      <c r="B6" s="6">
        <v>0.99516176515615939</v>
      </c>
      <c r="C6" s="6">
        <v>0.98206798404416651</v>
      </c>
      <c r="D6" s="6">
        <v>1.0507763523105362</v>
      </c>
      <c r="E6" s="6">
        <v>1.0127558686189726</v>
      </c>
      <c r="F6" s="6">
        <v>1.0146649303199187</v>
      </c>
      <c r="G6" s="6">
        <v>1.0112606862367897</v>
      </c>
      <c r="H6" s="6">
        <v>1.0556307690885418</v>
      </c>
      <c r="I6" s="6">
        <v>0.94052766589775749</v>
      </c>
      <c r="J6" s="6">
        <v>1.1406897487417114</v>
      </c>
      <c r="K6" s="6">
        <v>1.123946625483087</v>
      </c>
      <c r="L6" s="6">
        <v>1.3439675863129994</v>
      </c>
      <c r="M6" s="6">
        <v>1.30705634374749</v>
      </c>
      <c r="O6" s="6"/>
    </row>
    <row r="7" spans="1:15" x14ac:dyDescent="0.45">
      <c r="A7" t="s">
        <v>579</v>
      </c>
      <c r="B7" s="6">
        <v>1.0027752209982508</v>
      </c>
      <c r="C7" s="6">
        <v>1.0101299529930095</v>
      </c>
      <c r="D7" s="6">
        <v>0.96883776079828765</v>
      </c>
      <c r="E7" s="6">
        <v>1.021824872250916</v>
      </c>
      <c r="F7" s="6">
        <v>1.0539992798967603</v>
      </c>
      <c r="G7" s="6">
        <v>0.99664101520876347</v>
      </c>
      <c r="H7" s="6">
        <v>0.88816125172771065</v>
      </c>
      <c r="I7" s="6">
        <v>0.86930919858387301</v>
      </c>
      <c r="J7" s="6">
        <v>0.90208815668134601</v>
      </c>
      <c r="K7" s="6">
        <v>0.88144220109266846</v>
      </c>
      <c r="L7" s="6">
        <v>0.95139338217152802</v>
      </c>
      <c r="M7" s="6">
        <v>0.92759910464860829</v>
      </c>
      <c r="O7" s="6"/>
    </row>
    <row r="8" spans="1:15" x14ac:dyDescent="0.45">
      <c r="A8" t="s">
        <v>565</v>
      </c>
      <c r="B8" s="6">
        <v>0.99730000672474628</v>
      </c>
      <c r="C8" s="6">
        <v>0.98995301405372582</v>
      </c>
      <c r="D8" s="6">
        <v>1.0278651353025852</v>
      </c>
      <c r="E8" s="6">
        <v>0.94102115830446154</v>
      </c>
      <c r="F8" s="6">
        <v>0.93372170099090779</v>
      </c>
      <c r="G8" s="6">
        <v>0.9467353217617529</v>
      </c>
      <c r="H8" s="6">
        <v>1.0110414818201372</v>
      </c>
      <c r="I8" s="6">
        <v>0.82815281937171326</v>
      </c>
      <c r="J8" s="6">
        <v>1.1465219516257674</v>
      </c>
      <c r="K8" s="6">
        <v>1.1033204878685103</v>
      </c>
      <c r="L8" s="6">
        <v>1.4812650502570592</v>
      </c>
      <c r="M8" s="6">
        <v>1.2831600466872701</v>
      </c>
      <c r="O8" s="6"/>
    </row>
    <row r="9" spans="1:15" x14ac:dyDescent="0.45">
      <c r="A9" t="s">
        <v>613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O9" s="7"/>
    </row>
    <row r="10" spans="1:15" x14ac:dyDescent="0.45">
      <c r="A10" t="s">
        <v>614</v>
      </c>
      <c r="B10" s="6">
        <v>0.97286955866434788</v>
      </c>
      <c r="C10" s="6">
        <v>0.89759895025217273</v>
      </c>
      <c r="D10" s="6">
        <v>1.2644666291373252</v>
      </c>
      <c r="E10" s="6">
        <v>0.83549646476108741</v>
      </c>
      <c r="F10" s="6">
        <v>0.88425574148932251</v>
      </c>
      <c r="G10" s="6">
        <v>0.79745257205669995</v>
      </c>
      <c r="H10" s="6">
        <v>1.0873139447788422</v>
      </c>
      <c r="I10" s="6">
        <v>0.78663679025858979</v>
      </c>
      <c r="J10" s="6">
        <v>1.3089572491969619</v>
      </c>
      <c r="K10" s="6">
        <v>0.98068342713586887</v>
      </c>
      <c r="L10" s="6">
        <v>1.130054585505857</v>
      </c>
      <c r="M10" s="6">
        <v>1.6857134304292023</v>
      </c>
      <c r="O10" s="6"/>
    </row>
    <row r="11" spans="1:15" x14ac:dyDescent="0.45">
      <c r="A11" t="s">
        <v>592</v>
      </c>
      <c r="B11" s="6">
        <v>0.99856888120685994</v>
      </c>
      <c r="C11" s="6">
        <v>0.99155364536827517</v>
      </c>
      <c r="D11" s="6">
        <v>1.0322341615639943</v>
      </c>
      <c r="E11" s="6">
        <v>1.1095207242958194</v>
      </c>
      <c r="F11" s="6">
        <v>1.1139980932025604</v>
      </c>
      <c r="G11" s="6">
        <v>1.1038072819148066</v>
      </c>
      <c r="H11" s="6">
        <v>1.1214689533722888</v>
      </c>
      <c r="I11" s="6">
        <v>0.9654869695020496</v>
      </c>
      <c r="J11" s="6">
        <v>1.2368473124853396</v>
      </c>
      <c r="K11" s="6">
        <v>1.0624404176707349</v>
      </c>
      <c r="L11" s="6">
        <v>1.0579103875699067</v>
      </c>
      <c r="M11" s="6">
        <v>0.79535403257650172</v>
      </c>
    </row>
    <row r="12" spans="1:15" x14ac:dyDescent="0.45">
      <c r="A12" t="s">
        <v>587</v>
      </c>
      <c r="B12" s="6">
        <v>1.0030565517589172</v>
      </c>
      <c r="C12" s="6">
        <v>1.0072535016437536</v>
      </c>
      <c r="D12" s="6">
        <v>0.98339305844381997</v>
      </c>
      <c r="E12" s="6">
        <v>1.0036522051552756</v>
      </c>
      <c r="F12" s="6">
        <v>0.99057946689225862</v>
      </c>
      <c r="G12" s="6">
        <v>1.0203044695061729</v>
      </c>
      <c r="H12" s="6">
        <v>1.0934373692330996</v>
      </c>
      <c r="I12" s="6">
        <v>0.93615930040952888</v>
      </c>
      <c r="J12" s="6">
        <v>1.2092717825260049</v>
      </c>
      <c r="K12" s="6">
        <v>0.83367472935311926</v>
      </c>
      <c r="L12" s="6">
        <v>0.93513571516393568</v>
      </c>
      <c r="M12" s="6">
        <v>0.66574913308305972</v>
      </c>
    </row>
    <row r="13" spans="1:15" x14ac:dyDescent="0.45">
      <c r="A13" t="s">
        <v>594</v>
      </c>
      <c r="B13" s="6">
        <v>1.0004760158654356</v>
      </c>
      <c r="C13" s="6">
        <v>1.0013220756124994</v>
      </c>
      <c r="D13" s="6">
        <v>0.99697150519566546</v>
      </c>
      <c r="E13" s="6">
        <v>0.97063782825024836</v>
      </c>
      <c r="F13" s="6">
        <v>0.97897578277336283</v>
      </c>
      <c r="G13" s="6">
        <v>0.95998151054867908</v>
      </c>
      <c r="H13" s="6">
        <v>1.0380316732950778</v>
      </c>
      <c r="I13" s="6">
        <v>0.85157188497835645</v>
      </c>
      <c r="J13" s="6">
        <v>1.176001846532194</v>
      </c>
      <c r="K13" s="6">
        <v>1.0229301217696025</v>
      </c>
      <c r="L13" s="6">
        <v>1.020027538340434</v>
      </c>
      <c r="M13" s="6">
        <v>1.2253820013941163</v>
      </c>
    </row>
    <row r="14" spans="1:15" x14ac:dyDescent="0.45">
      <c r="A14" t="s">
        <v>596</v>
      </c>
      <c r="B14" s="6">
        <v>0.99969489754042939</v>
      </c>
      <c r="C14" s="6">
        <v>0.99579735826077809</v>
      </c>
      <c r="D14" s="6">
        <v>1.0175849617840773</v>
      </c>
      <c r="E14" s="6">
        <v>0.98350463551181644</v>
      </c>
      <c r="F14" s="6">
        <v>0.98090379092180735</v>
      </c>
      <c r="G14" s="6">
        <v>0.98682360342451259</v>
      </c>
      <c r="H14" s="6">
        <v>1.0313202493933724</v>
      </c>
      <c r="I14" s="6">
        <v>0.85937101540666982</v>
      </c>
      <c r="J14" s="6">
        <v>1.1582801581995408</v>
      </c>
      <c r="K14" s="6">
        <v>1.0727693956046349</v>
      </c>
      <c r="L14" s="6">
        <v>1.4753893190440877</v>
      </c>
      <c r="M14" s="6">
        <v>1.2444575426614863</v>
      </c>
    </row>
    <row r="15" spans="1:15" x14ac:dyDescent="0.45">
      <c r="A15" t="s">
        <v>598</v>
      </c>
      <c r="B15" s="6">
        <v>1.001290973987895</v>
      </c>
      <c r="C15" s="6">
        <v>0.99869326419084758</v>
      </c>
      <c r="D15" s="6">
        <v>1.0132967749389952</v>
      </c>
      <c r="E15" s="6">
        <v>1.0259423795839557</v>
      </c>
      <c r="F15" s="6">
        <v>1.0306407759779894</v>
      </c>
      <c r="G15" s="6">
        <v>1.0199492028154487</v>
      </c>
      <c r="H15" s="6">
        <v>1.0622817413286172</v>
      </c>
      <c r="I15" s="6">
        <v>0.96707738758116957</v>
      </c>
      <c r="J15" s="6">
        <v>1.1324869675524825</v>
      </c>
      <c r="K15" s="6">
        <v>1.0955390142888741</v>
      </c>
      <c r="L15" s="6">
        <v>1.3353473735154913</v>
      </c>
      <c r="M15" s="6">
        <v>1.3259810170083504</v>
      </c>
    </row>
    <row r="16" spans="1:15" x14ac:dyDescent="0.45">
      <c r="A16" t="s">
        <v>649</v>
      </c>
      <c r="B16" s="6">
        <v>0.99686845033090665</v>
      </c>
      <c r="C16" s="6">
        <v>0.98822827875136021</v>
      </c>
      <c r="D16" s="6">
        <v>1.0309886043121985</v>
      </c>
      <c r="E16" s="6">
        <v>1.0059946881765416</v>
      </c>
    </row>
    <row r="27" spans="14:14" x14ac:dyDescent="0.45">
      <c r="N27" t="s">
        <v>634</v>
      </c>
    </row>
    <row r="28" spans="14:14" x14ac:dyDescent="0.45">
      <c r="N28" t="s">
        <v>635</v>
      </c>
    </row>
    <row r="29" spans="14:14" x14ac:dyDescent="0.45">
      <c r="N29" t="s">
        <v>636</v>
      </c>
    </row>
    <row r="30" spans="14:14" x14ac:dyDescent="0.45">
      <c r="N30" t="s">
        <v>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defaultRowHeight="14.25" x14ac:dyDescent="0.45"/>
  <cols>
    <col min="1" max="1" width="19.06640625" bestFit="1" customWidth="1"/>
    <col min="2" max="2" width="10.19921875" bestFit="1" customWidth="1"/>
    <col min="4" max="4" width="12.796875" bestFit="1" customWidth="1"/>
    <col min="5" max="5" width="9.3984375" bestFit="1" customWidth="1"/>
    <col min="11" max="11" width="10" customWidth="1"/>
    <col min="12" max="12" width="10.265625" customWidth="1"/>
    <col min="13" max="13" width="10" customWidth="1"/>
    <col min="14" max="14" width="10.265625" customWidth="1"/>
  </cols>
  <sheetData>
    <row r="1" spans="1:24" x14ac:dyDescent="0.45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45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45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45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45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45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45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45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45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45">
      <c r="A10" t="s">
        <v>590</v>
      </c>
      <c r="B10">
        <v>0</v>
      </c>
      <c r="C10">
        <v>1.0013118395244462</v>
      </c>
      <c r="D10">
        <f>Table1[[#Totals],[Wins]]/Table1[[#Totals],[xWins]]</f>
        <v>0.9691896874041025</v>
      </c>
      <c r="E10">
        <f>Table1[[#Totals],[Draws]]/Table1[[#Totals],[xDraws]]</f>
        <v>1.0648764702560536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45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45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45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45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45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45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45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45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45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45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45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45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45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45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45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45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45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45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45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45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defaultRowHeight="14.25" x14ac:dyDescent="0.45"/>
  <cols>
    <col min="5" max="5" width="9.33203125" customWidth="1"/>
    <col min="16" max="16" width="9.9296875" customWidth="1"/>
    <col min="17" max="17" width="11.59765625" customWidth="1"/>
    <col min="18" max="18" width="11.86328125" customWidth="1"/>
    <col min="25" max="25" width="10.53125" customWidth="1"/>
    <col min="26" max="26" width="9.86328125" customWidth="1"/>
    <col min="27" max="27" width="10.73046875" customWidth="1"/>
    <col min="28" max="28" width="10.796875" customWidth="1"/>
    <col min="29" max="29" width="10.1328125" customWidth="1"/>
    <col min="30" max="30" width="11" customWidth="1"/>
    <col min="31" max="31" width="10.59765625" customWidth="1"/>
    <col min="32" max="32" width="9.9296875" customWidth="1"/>
    <col min="33" max="33" width="10.796875" customWidth="1"/>
    <col min="34" max="34" width="10.86328125" customWidth="1"/>
    <col min="35" max="35" width="10.19921875" customWidth="1"/>
    <col min="36" max="36" width="11.06640625" customWidth="1"/>
    <col min="43" max="43" width="9.33203125" customWidth="1"/>
    <col min="45" max="45" width="9.53125" customWidth="1"/>
    <col min="46" max="46" width="9.59765625" customWidth="1"/>
    <col min="48" max="48" width="9.7968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328125" hidden="1" customWidth="1"/>
    <col min="62" max="63" width="0" hidden="1" customWidth="1"/>
    <col min="65" max="65" width="0" hidden="1" customWidth="1"/>
    <col min="66" max="66" width="9.265625" hidden="1" customWidth="1"/>
  </cols>
  <sheetData>
    <row r="1" spans="1:66" x14ac:dyDescent="0.45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45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45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45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45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45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45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45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45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45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45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45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45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45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45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45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45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45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45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45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45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45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45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45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45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45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45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45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45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45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45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45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45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45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45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45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45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45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45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45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45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45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45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45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45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45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45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45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45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45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45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45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45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45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45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45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45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45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45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45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45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45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45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45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45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45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45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45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45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45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45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45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45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45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45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45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45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45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45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45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45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45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45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45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45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45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45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45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45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45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45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45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45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45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45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45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45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45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45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45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45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45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45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45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45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45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45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45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45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45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45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45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45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45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45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45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45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45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45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45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45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45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45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45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45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45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45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45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45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45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45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45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45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45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45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45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45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45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45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45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45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45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45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45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45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45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45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45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45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45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45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45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45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45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45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45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45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45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45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45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45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45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45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45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45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45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45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45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45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45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45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45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45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45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45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45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45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45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45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45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45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45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45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45">
      <c r="AW184" s="17">
        <f>SUBTOTAL(101,Table7[rFouls])</f>
        <v>1.0256440432694105</v>
      </c>
      <c r="BC184" s="6">
        <f>SUBTOTAL(101,Table7[rYCard])</f>
        <v>1.1636039946527743</v>
      </c>
      <c r="BI184" s="6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57" workbookViewId="0">
      <selection activeCell="C61" sqref="C61"/>
    </sheetView>
  </sheetViews>
  <sheetFormatPr defaultRowHeight="14.25" x14ac:dyDescent="0.45"/>
  <sheetData>
    <row r="1" spans="2:21" ht="14.65" thickBot="1" x14ac:dyDescent="0.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45">
      <c r="B2">
        <v>1.126755784708509</v>
      </c>
      <c r="C2">
        <v>1.189001083147049</v>
      </c>
      <c r="E2" s="16"/>
      <c r="F2" s="16" t="s">
        <v>596</v>
      </c>
      <c r="G2" s="16" t="s">
        <v>597</v>
      </c>
      <c r="I2">
        <v>1.5391128651763151</v>
      </c>
      <c r="J2">
        <v>1.5461697425975249</v>
      </c>
      <c r="L2" s="16"/>
      <c r="M2" s="16" t="s">
        <v>596</v>
      </c>
      <c r="N2" s="16" t="s">
        <v>597</v>
      </c>
      <c r="P2">
        <v>1.793371595534718</v>
      </c>
      <c r="Q2">
        <v>1.3730710142161071</v>
      </c>
      <c r="S2" s="16"/>
      <c r="T2" s="16">
        <v>1.793371595534718</v>
      </c>
      <c r="U2" s="16">
        <v>1.3730710142161071</v>
      </c>
    </row>
    <row r="3" spans="2:21" x14ac:dyDescent="0.45">
      <c r="B3">
        <v>1.109329379468238</v>
      </c>
      <c r="C3">
        <v>1.224600601633939</v>
      </c>
      <c r="E3" s="14" t="s">
        <v>596</v>
      </c>
      <c r="F3" s="14">
        <v>1</v>
      </c>
      <c r="G3" s="14"/>
      <c r="I3">
        <v>1.434933668826524</v>
      </c>
      <c r="J3">
        <v>1.562013330156012</v>
      </c>
      <c r="L3" s="14" t="s">
        <v>596</v>
      </c>
      <c r="M3" s="14">
        <v>1</v>
      </c>
      <c r="N3" s="14"/>
      <c r="P3">
        <v>1.9425097935846241</v>
      </c>
      <c r="Q3">
        <v>1.624577971543488</v>
      </c>
      <c r="S3" s="14">
        <v>1.793371595534718</v>
      </c>
      <c r="T3" s="14">
        <v>1</v>
      </c>
      <c r="U3" s="14"/>
    </row>
    <row r="4" spans="2:21" ht="14.65" thickBot="1" x14ac:dyDescent="0.5">
      <c r="B4">
        <v>1.183463085423933</v>
      </c>
      <c r="C4">
        <v>1.036542640564708</v>
      </c>
      <c r="E4" s="15" t="s">
        <v>597</v>
      </c>
      <c r="F4" s="15">
        <v>-0.13157194510173759</v>
      </c>
      <c r="G4" s="15">
        <v>1</v>
      </c>
      <c r="I4">
        <v>1.53904197178549</v>
      </c>
      <c r="J4">
        <v>1.133559731654836</v>
      </c>
      <c r="L4" s="15" t="s">
        <v>597</v>
      </c>
      <c r="M4" s="15">
        <v>-0.3019367824338689</v>
      </c>
      <c r="N4" s="15">
        <v>1</v>
      </c>
      <c r="P4">
        <v>1.344736711048901</v>
      </c>
      <c r="Q4">
        <v>1.3502345812922609</v>
      </c>
      <c r="S4" s="15">
        <v>1.3730710142161071</v>
      </c>
      <c r="T4" s="15">
        <v>-0.31178470475793829</v>
      </c>
      <c r="U4" s="15">
        <v>1</v>
      </c>
    </row>
    <row r="5" spans="2:21" x14ac:dyDescent="0.45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45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45">
      <c r="B7">
        <v>1.1455472778346381</v>
      </c>
      <c r="C7">
        <v>1.247162480421536</v>
      </c>
      <c r="E7" t="s">
        <v>596</v>
      </c>
      <c r="F7" s="7">
        <v>1.08</v>
      </c>
      <c r="I7">
        <v>1.361501019761715</v>
      </c>
      <c r="J7">
        <v>1.4639264672672061</v>
      </c>
      <c r="L7" t="s">
        <v>596</v>
      </c>
      <c r="M7" s="7">
        <v>1.45</v>
      </c>
      <c r="P7">
        <v>0.49393762709256372</v>
      </c>
      <c r="Q7">
        <v>2.0154930070159538</v>
      </c>
      <c r="S7" t="s">
        <v>596</v>
      </c>
      <c r="T7" s="7">
        <v>1.3</v>
      </c>
    </row>
    <row r="8" spans="2:21" x14ac:dyDescent="0.45">
      <c r="B8">
        <v>1.11991899062588</v>
      </c>
      <c r="C8">
        <v>1.1489200655635159</v>
      </c>
      <c r="E8" t="s">
        <v>597</v>
      </c>
      <c r="F8" s="7">
        <v>1.1499999999999999</v>
      </c>
      <c r="I8">
        <v>1.5650354365434569</v>
      </c>
      <c r="J8">
        <v>1.4345996193539019</v>
      </c>
      <c r="L8" t="s">
        <v>597</v>
      </c>
      <c r="M8" s="7">
        <v>1.5</v>
      </c>
      <c r="P8">
        <v>1.331869855666088</v>
      </c>
      <c r="Q8">
        <v>1.223395671148759</v>
      </c>
      <c r="S8" t="s">
        <v>597</v>
      </c>
      <c r="T8" s="7">
        <v>1.36</v>
      </c>
    </row>
    <row r="9" spans="2:21" x14ac:dyDescent="0.45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45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45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45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45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45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45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45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45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45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45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4.65" thickBot="1" x14ac:dyDescent="0.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45">
      <c r="B22">
        <v>1.158189114367397</v>
      </c>
      <c r="C22">
        <v>1.0126177381490089</v>
      </c>
      <c r="E22" s="16"/>
      <c r="F22" s="16" t="s">
        <v>592</v>
      </c>
      <c r="G22" s="16" t="s">
        <v>593</v>
      </c>
      <c r="I22">
        <v>1.11365132986358</v>
      </c>
      <c r="J22">
        <v>1.263091011505276</v>
      </c>
      <c r="L22" s="16"/>
      <c r="M22" s="16" t="s">
        <v>592</v>
      </c>
      <c r="N22" s="16" t="s">
        <v>593</v>
      </c>
      <c r="P22">
        <v>0.81683124111139216</v>
      </c>
      <c r="Q22">
        <v>1.303746929797071</v>
      </c>
      <c r="S22" s="16"/>
      <c r="T22" s="16" t="s">
        <v>592</v>
      </c>
      <c r="U22" s="16" t="s">
        <v>593</v>
      </c>
    </row>
    <row r="23" spans="2:21" x14ac:dyDescent="0.45">
      <c r="B23">
        <v>1.0540895023884129</v>
      </c>
      <c r="C23">
        <v>1.0108942880759459</v>
      </c>
      <c r="E23" s="14" t="s">
        <v>592</v>
      </c>
      <c r="F23" s="14">
        <v>1</v>
      </c>
      <c r="G23" s="14"/>
      <c r="I23">
        <v>1.061474453733249</v>
      </c>
      <c r="J23">
        <v>1.4196098468971541</v>
      </c>
      <c r="L23" s="14" t="s">
        <v>592</v>
      </c>
      <c r="M23" s="14">
        <v>1</v>
      </c>
      <c r="N23" s="14"/>
      <c r="P23">
        <v>1.2231244806178341</v>
      </c>
      <c r="Q23">
        <v>1.6734756031087801</v>
      </c>
      <c r="S23" s="14" t="s">
        <v>592</v>
      </c>
      <c r="T23" s="14">
        <v>1</v>
      </c>
      <c r="U23" s="14"/>
    </row>
    <row r="24" spans="2:21" ht="14.65" thickBot="1" x14ac:dyDescent="0.5">
      <c r="B24">
        <v>1.2564886332481471</v>
      </c>
      <c r="C24">
        <v>0.88531482268059902</v>
      </c>
      <c r="E24" s="15" t="s">
        <v>593</v>
      </c>
      <c r="F24" s="15">
        <v>-8.6189508080797922E-2</v>
      </c>
      <c r="G24" s="15">
        <v>1</v>
      </c>
      <c r="I24">
        <v>1.112078819345349</v>
      </c>
      <c r="J24">
        <v>0.96246167038740993</v>
      </c>
      <c r="L24" s="15" t="s">
        <v>593</v>
      </c>
      <c r="M24" s="15">
        <v>-0.19826972819272781</v>
      </c>
      <c r="N24" s="15">
        <v>1</v>
      </c>
      <c r="P24">
        <v>0.99700584765139988</v>
      </c>
      <c r="Q24">
        <v>1.118254857693328</v>
      </c>
      <c r="S24" s="15" t="s">
        <v>593</v>
      </c>
      <c r="T24" s="15">
        <v>-0.23158538135359497</v>
      </c>
      <c r="U24" s="15">
        <v>1</v>
      </c>
    </row>
    <row r="25" spans="2:21" x14ac:dyDescent="0.45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45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45">
      <c r="B27">
        <v>1.062452273500569</v>
      </c>
      <c r="C27">
        <v>1.2064787658142</v>
      </c>
      <c r="E27" t="s">
        <v>592</v>
      </c>
      <c r="F27" s="7">
        <v>1.1399999999999999</v>
      </c>
      <c r="I27">
        <v>1.0378640626998361</v>
      </c>
      <c r="J27">
        <v>1.152852131270808</v>
      </c>
      <c r="L27" t="s">
        <v>592</v>
      </c>
      <c r="M27" s="7">
        <v>1.1100000000000001</v>
      </c>
      <c r="P27">
        <v>0.96445584939706375</v>
      </c>
      <c r="Q27">
        <v>1.0690260933291329</v>
      </c>
      <c r="S27" t="s">
        <v>592</v>
      </c>
      <c r="T27" s="7">
        <v>0.88</v>
      </c>
    </row>
    <row r="28" spans="2:21" x14ac:dyDescent="0.45">
      <c r="B28">
        <v>1.0038649985174111</v>
      </c>
      <c r="C28">
        <v>1.16833433396342</v>
      </c>
      <c r="E28" t="s">
        <v>593</v>
      </c>
      <c r="F28" s="7">
        <v>1.05</v>
      </c>
      <c r="I28">
        <v>1.04982007506383</v>
      </c>
      <c r="J28">
        <v>1.4424337258102129</v>
      </c>
      <c r="L28" t="s">
        <v>593</v>
      </c>
      <c r="M28" s="7">
        <v>1.23</v>
      </c>
      <c r="P28">
        <v>0.5020769573008057</v>
      </c>
      <c r="Q28">
        <v>1.4137459840625239</v>
      </c>
      <c r="S28" t="s">
        <v>593</v>
      </c>
      <c r="T28" s="7">
        <v>1.1000000000000001</v>
      </c>
    </row>
    <row r="29" spans="2:21" x14ac:dyDescent="0.45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45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45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45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45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4.65" thickBot="1" x14ac:dyDescent="0.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45">
      <c r="B36">
        <v>0.84392396253277269</v>
      </c>
      <c r="C36">
        <v>0.85206222672185949</v>
      </c>
      <c r="E36" s="16"/>
      <c r="F36" s="16" t="s">
        <v>581</v>
      </c>
      <c r="G36" s="16" t="s">
        <v>582</v>
      </c>
      <c r="I36">
        <v>0.90834496357854955</v>
      </c>
      <c r="J36">
        <v>0.86186677427340319</v>
      </c>
      <c r="L36" s="16"/>
      <c r="M36" s="16" t="s">
        <v>581</v>
      </c>
      <c r="N36" s="16" t="s">
        <v>582</v>
      </c>
      <c r="P36">
        <v>1.164272086499337</v>
      </c>
      <c r="Q36">
        <v>0.25198161703306649</v>
      </c>
      <c r="S36" s="16"/>
      <c r="T36" s="16" t="s">
        <v>581</v>
      </c>
      <c r="U36" s="16" t="s">
        <v>582</v>
      </c>
    </row>
    <row r="37" spans="2:21" x14ac:dyDescent="0.45">
      <c r="B37">
        <v>0.712447563921212</v>
      </c>
      <c r="C37">
        <v>0.81047921737074458</v>
      </c>
      <c r="E37" s="14" t="s">
        <v>581</v>
      </c>
      <c r="F37" s="14">
        <v>1</v>
      </c>
      <c r="G37" s="14"/>
      <c r="I37">
        <v>0.85453021738192847</v>
      </c>
      <c r="J37">
        <v>0.89409331796546021</v>
      </c>
      <c r="L37" s="14" t="s">
        <v>581</v>
      </c>
      <c r="M37" s="14">
        <v>1</v>
      </c>
      <c r="N37" s="14"/>
      <c r="P37">
        <v>0.43829441800392932</v>
      </c>
      <c r="Q37">
        <v>0.74632762547738618</v>
      </c>
      <c r="S37" s="14" t="s">
        <v>581</v>
      </c>
      <c r="T37" s="14">
        <v>1</v>
      </c>
      <c r="U37" s="14"/>
    </row>
    <row r="38" spans="2:21" ht="14.65" thickBot="1" x14ac:dyDescent="0.5">
      <c r="B38">
        <v>0.85451287244436336</v>
      </c>
      <c r="C38">
        <v>0.89448826485319821</v>
      </c>
      <c r="E38" s="15" t="s">
        <v>582</v>
      </c>
      <c r="F38" s="15">
        <v>0.18898362537108457</v>
      </c>
      <c r="G38" s="15">
        <v>1</v>
      </c>
      <c r="I38">
        <v>0.91195382038730621</v>
      </c>
      <c r="J38">
        <v>1.018202043240835</v>
      </c>
      <c r="L38" s="15" t="s">
        <v>582</v>
      </c>
      <c r="M38" s="15">
        <v>0.34109484747925167</v>
      </c>
      <c r="N38" s="15">
        <v>1</v>
      </c>
      <c r="P38">
        <v>0.24565934368279621</v>
      </c>
      <c r="Q38">
        <v>0.82022212388241666</v>
      </c>
      <c r="S38" s="15" t="s">
        <v>582</v>
      </c>
      <c r="T38" s="15">
        <v>8.2746805605450655E-2</v>
      </c>
      <c r="U38" s="15">
        <v>1</v>
      </c>
    </row>
    <row r="39" spans="2:21" x14ac:dyDescent="0.45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45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45">
      <c r="B41">
        <v>0.82374987810267919</v>
      </c>
      <c r="C41">
        <v>0.90564507343795742</v>
      </c>
      <c r="E41" t="s">
        <v>581</v>
      </c>
      <c r="F41" s="7">
        <v>0.83</v>
      </c>
      <c r="I41">
        <v>0.87722912090607652</v>
      </c>
      <c r="J41">
        <v>1.079901648186937</v>
      </c>
      <c r="L41" t="s">
        <v>581</v>
      </c>
      <c r="M41" s="7">
        <v>0.91</v>
      </c>
      <c r="P41">
        <v>0.96757354351509317</v>
      </c>
      <c r="Q41">
        <v>0.76687880240836692</v>
      </c>
      <c r="S41" t="s">
        <v>581</v>
      </c>
      <c r="T41" s="7">
        <v>0.56999999999999995</v>
      </c>
    </row>
    <row r="42" spans="2:21" x14ac:dyDescent="0.45">
      <c r="B42">
        <v>0.87506947097465038</v>
      </c>
      <c r="C42">
        <v>0.87906809276796749</v>
      </c>
      <c r="E42" t="s">
        <v>582</v>
      </c>
      <c r="F42" s="7">
        <v>0.88</v>
      </c>
      <c r="I42">
        <v>1.02261421786327</v>
      </c>
      <c r="J42">
        <v>0.97516374271867534</v>
      </c>
      <c r="L42" t="s">
        <v>582</v>
      </c>
      <c r="M42" s="7">
        <v>0.94</v>
      </c>
      <c r="P42">
        <v>0.67681963413166601</v>
      </c>
      <c r="Q42">
        <v>0.66291761528409587</v>
      </c>
      <c r="S42" t="s">
        <v>582</v>
      </c>
      <c r="T42" s="7">
        <v>0.72</v>
      </c>
    </row>
    <row r="43" spans="2:21" x14ac:dyDescent="0.45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45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45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45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45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45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45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45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45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45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45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45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45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45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45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45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45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4.65" thickBot="1" x14ac:dyDescent="0.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45">
      <c r="B62">
        <v>1.126755784708509</v>
      </c>
      <c r="C62">
        <v>1.189001083147049</v>
      </c>
      <c r="E62" s="16"/>
      <c r="F62" s="16" t="s">
        <v>615</v>
      </c>
      <c r="G62" s="16" t="s">
        <v>616</v>
      </c>
      <c r="I62">
        <v>1.5391128651763151</v>
      </c>
      <c r="J62">
        <v>1.5461697425975249</v>
      </c>
      <c r="L62" s="16"/>
      <c r="M62" s="16" t="s">
        <v>615</v>
      </c>
      <c r="N62" s="16" t="s">
        <v>616</v>
      </c>
      <c r="P62">
        <v>1.793371595534718</v>
      </c>
      <c r="Q62">
        <v>1.3730710142161071</v>
      </c>
      <c r="S62" s="16"/>
      <c r="T62" s="16" t="s">
        <v>615</v>
      </c>
      <c r="U62" s="16" t="s">
        <v>616</v>
      </c>
    </row>
    <row r="63" spans="2:21" x14ac:dyDescent="0.45">
      <c r="B63">
        <v>1.109329379468238</v>
      </c>
      <c r="C63">
        <v>1.224600601633939</v>
      </c>
      <c r="E63" s="14" t="s">
        <v>615</v>
      </c>
      <c r="F63" s="14">
        <v>1</v>
      </c>
      <c r="G63" s="14"/>
      <c r="I63">
        <v>1.434933668826524</v>
      </c>
      <c r="J63">
        <v>1.562013330156012</v>
      </c>
      <c r="L63" s="14" t="s">
        <v>615</v>
      </c>
      <c r="M63" s="14">
        <v>1</v>
      </c>
      <c r="N63" s="14"/>
      <c r="P63">
        <v>1.9425097935846241</v>
      </c>
      <c r="Q63">
        <v>1.624577971543488</v>
      </c>
      <c r="S63" s="14" t="s">
        <v>615</v>
      </c>
      <c r="T63" s="14">
        <v>1</v>
      </c>
      <c r="U63" s="14"/>
    </row>
    <row r="64" spans="2:21" ht="14.65" thickBot="1" x14ac:dyDescent="0.5">
      <c r="B64">
        <v>1.006381862543575</v>
      </c>
      <c r="C64">
        <v>1.06776532654968</v>
      </c>
      <c r="E64" s="15" t="s">
        <v>616</v>
      </c>
      <c r="F64" s="15">
        <v>0.68036398825497379</v>
      </c>
      <c r="G64" s="15">
        <v>1</v>
      </c>
      <c r="I64">
        <v>0.93005716336105793</v>
      </c>
      <c r="J64">
        <v>0.99312800654039723</v>
      </c>
      <c r="L64" s="15" t="s">
        <v>616</v>
      </c>
      <c r="M64" s="15">
        <v>0.72705045769608656</v>
      </c>
      <c r="N64" s="15">
        <v>1</v>
      </c>
      <c r="P64">
        <v>1.184871094146084</v>
      </c>
      <c r="Q64">
        <v>0.59892871915879697</v>
      </c>
      <c r="S64" s="15" t="s">
        <v>616</v>
      </c>
      <c r="T64" s="15">
        <v>0.30314474640480871</v>
      </c>
      <c r="U64" s="15">
        <v>1</v>
      </c>
    </row>
    <row r="65" spans="2:20" x14ac:dyDescent="0.45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45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45">
      <c r="B67">
        <v>1.0540895023884129</v>
      </c>
      <c r="C67">
        <v>1.0108942880759459</v>
      </c>
      <c r="E67" t="s">
        <v>615</v>
      </c>
      <c r="F67" s="7">
        <v>0.91</v>
      </c>
      <c r="I67">
        <v>1.061474453733249</v>
      </c>
      <c r="J67">
        <v>1.4196098468971541</v>
      </c>
      <c r="L67" t="s">
        <v>615</v>
      </c>
      <c r="M67" s="7">
        <v>1.1399999999999999</v>
      </c>
      <c r="P67">
        <v>1.2231244806178341</v>
      </c>
      <c r="Q67">
        <v>1.6734756031087801</v>
      </c>
      <c r="S67" t="s">
        <v>615</v>
      </c>
      <c r="T67" s="7">
        <v>0.98</v>
      </c>
    </row>
    <row r="68" spans="2:20" x14ac:dyDescent="0.45">
      <c r="B68">
        <v>0.99770723661591587</v>
      </c>
      <c r="C68">
        <v>1.159801297485735</v>
      </c>
      <c r="E68" t="s">
        <v>616</v>
      </c>
      <c r="F68" s="7">
        <v>1.04</v>
      </c>
      <c r="I68">
        <v>1.2453077935380561</v>
      </c>
      <c r="J68">
        <v>1.42780330294018</v>
      </c>
      <c r="L68" t="s">
        <v>616</v>
      </c>
      <c r="M68" s="7">
        <v>1.19</v>
      </c>
      <c r="P68">
        <v>1.437541903935083</v>
      </c>
      <c r="Q68">
        <v>1.572540204356454</v>
      </c>
      <c r="S68" t="s">
        <v>616</v>
      </c>
      <c r="T68" s="7">
        <v>1.0900000000000001</v>
      </c>
    </row>
    <row r="69" spans="2:20" x14ac:dyDescent="0.45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45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45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45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45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45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45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45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45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45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45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45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45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45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45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45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45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45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45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45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45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45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45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45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45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45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45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45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45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45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45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45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45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45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45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45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45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45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45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45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45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45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45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45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45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45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45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45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45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45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45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45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45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45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45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45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45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45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45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45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45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45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45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45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45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45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45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45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45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45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45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45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45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45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45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45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45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45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45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45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45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45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45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45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4.65" thickBot="1" x14ac:dyDescent="0.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45">
      <c r="B155">
        <v>1.006381862543575</v>
      </c>
      <c r="C155">
        <v>1.06776532654968</v>
      </c>
      <c r="E155" s="16"/>
      <c r="F155" s="16" t="s">
        <v>594</v>
      </c>
      <c r="G155" s="16" t="s">
        <v>595</v>
      </c>
      <c r="I155">
        <v>0.93005716336105793</v>
      </c>
      <c r="J155">
        <v>0.99312800654039723</v>
      </c>
      <c r="L155" s="16"/>
      <c r="M155" s="16" t="s">
        <v>594</v>
      </c>
      <c r="N155" s="16" t="s">
        <v>595</v>
      </c>
      <c r="P155">
        <v>1.184871094146084</v>
      </c>
      <c r="Q155">
        <v>0.59892871915879697</v>
      </c>
      <c r="S155" s="16"/>
      <c r="T155" s="16" t="s">
        <v>594</v>
      </c>
      <c r="U155" s="16" t="s">
        <v>595</v>
      </c>
    </row>
    <row r="156" spans="2:21" x14ac:dyDescent="0.45">
      <c r="B156">
        <v>1.0493445782843049</v>
      </c>
      <c r="C156">
        <v>1.1240426559194769</v>
      </c>
      <c r="E156" s="14" t="s">
        <v>594</v>
      </c>
      <c r="F156" s="14">
        <v>1</v>
      </c>
      <c r="G156" s="14"/>
      <c r="I156">
        <v>1.0742904881032791</v>
      </c>
      <c r="J156">
        <v>1.0261250422368311</v>
      </c>
      <c r="L156" s="14" t="s">
        <v>594</v>
      </c>
      <c r="M156" s="14">
        <v>1</v>
      </c>
      <c r="N156" s="14"/>
      <c r="P156">
        <v>1.195700043397486</v>
      </c>
      <c r="Q156">
        <v>0.8783180094750479</v>
      </c>
      <c r="S156" s="14" t="s">
        <v>594</v>
      </c>
      <c r="T156" s="14">
        <v>1</v>
      </c>
      <c r="U156" s="14"/>
    </row>
    <row r="157" spans="2:21" ht="14.65" thickBot="1" x14ac:dyDescent="0.5">
      <c r="B157">
        <v>1.090795527404538</v>
      </c>
      <c r="C157">
        <v>1.137819870597012</v>
      </c>
      <c r="E157" s="15" t="s">
        <v>595</v>
      </c>
      <c r="F157" s="15">
        <v>0.1448648100933298</v>
      </c>
      <c r="G157" s="15">
        <v>1</v>
      </c>
      <c r="I157">
        <v>1.1985193211603049</v>
      </c>
      <c r="J157">
        <v>1.235749652884643</v>
      </c>
      <c r="L157" s="15" t="s">
        <v>595</v>
      </c>
      <c r="M157" s="15">
        <v>0.4302334831825716</v>
      </c>
      <c r="N157" s="15">
        <v>1</v>
      </c>
      <c r="P157">
        <v>1.4351287268201789</v>
      </c>
      <c r="Q157">
        <v>1.30209022894481</v>
      </c>
      <c r="S157" s="15" t="s">
        <v>595</v>
      </c>
      <c r="T157" s="15">
        <v>0.11268276771532712</v>
      </c>
      <c r="U157" s="15">
        <v>1</v>
      </c>
    </row>
    <row r="158" spans="2:21" x14ac:dyDescent="0.45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45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45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45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45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45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45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45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45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45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45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45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45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45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45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45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4.65" thickBot="1" x14ac:dyDescent="0.5"/>
    <row r="176" spans="1:18" x14ac:dyDescent="0.45">
      <c r="A176" s="16"/>
      <c r="B176" s="16" t="s">
        <v>520</v>
      </c>
      <c r="C176" s="16" t="s">
        <v>396</v>
      </c>
      <c r="D176" s="16" t="s">
        <v>193</v>
      </c>
      <c r="H176" s="16"/>
      <c r="I176" s="16" t="s">
        <v>520</v>
      </c>
      <c r="J176" s="16" t="s">
        <v>396</v>
      </c>
      <c r="K176" s="16" t="s">
        <v>193</v>
      </c>
      <c r="O176" s="16"/>
      <c r="P176" s="16" t="s">
        <v>520</v>
      </c>
      <c r="Q176" s="16" t="s">
        <v>396</v>
      </c>
      <c r="R176" s="16" t="s">
        <v>193</v>
      </c>
    </row>
    <row r="177" spans="1:21" x14ac:dyDescent="0.45">
      <c r="A177" s="14" t="s">
        <v>520</v>
      </c>
      <c r="B177" s="14">
        <v>1</v>
      </c>
      <c r="C177" s="14"/>
      <c r="D177" s="14"/>
      <c r="H177" s="14" t="s">
        <v>520</v>
      </c>
      <c r="I177" s="14">
        <v>1</v>
      </c>
      <c r="J177" s="14"/>
      <c r="K177" s="14"/>
      <c r="O177" s="14" t="s">
        <v>520</v>
      </c>
      <c r="P177" s="14">
        <v>1</v>
      </c>
      <c r="Q177" s="14"/>
      <c r="R177" s="14"/>
    </row>
    <row r="178" spans="1:21" x14ac:dyDescent="0.45">
      <c r="A178" s="14" t="s">
        <v>396</v>
      </c>
      <c r="B178" s="14">
        <v>7.7043575826171301E-2</v>
      </c>
      <c r="C178" s="14">
        <v>1</v>
      </c>
      <c r="D178" s="14"/>
      <c r="H178" s="14" t="s">
        <v>396</v>
      </c>
      <c r="I178" s="14">
        <v>2.3966111784370948E-2</v>
      </c>
      <c r="J178" s="14">
        <v>1</v>
      </c>
      <c r="K178" s="14"/>
      <c r="O178" s="14" t="s">
        <v>396</v>
      </c>
      <c r="P178" s="14">
        <v>-0.51225400920599184</v>
      </c>
      <c r="Q178" s="14">
        <v>1</v>
      </c>
      <c r="R178" s="14"/>
    </row>
    <row r="179" spans="1:21" ht="14.65" thickBot="1" x14ac:dyDescent="0.5">
      <c r="A179" s="15" t="s">
        <v>193</v>
      </c>
      <c r="B179" s="15">
        <v>0.40151084393474767</v>
      </c>
      <c r="C179" s="15">
        <v>0.14422336263891408</v>
      </c>
      <c r="D179" s="15">
        <v>1</v>
      </c>
      <c r="H179" s="15" t="s">
        <v>193</v>
      </c>
      <c r="I179" s="15">
        <v>0.351686150593507</v>
      </c>
      <c r="J179" s="15">
        <v>8.4952184116681387E-2</v>
      </c>
      <c r="K179" s="15">
        <v>1</v>
      </c>
      <c r="O179" s="15" t="s">
        <v>193</v>
      </c>
      <c r="P179" s="15">
        <v>-0.98617505798707594</v>
      </c>
      <c r="Q179" s="15">
        <v>0.62879808327055231</v>
      </c>
      <c r="R179" s="15">
        <v>1</v>
      </c>
    </row>
    <row r="182" spans="1:21" ht="14.65" thickBot="1" x14ac:dyDescent="0.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45">
      <c r="B183">
        <v>0.99770723661591587</v>
      </c>
      <c r="C183">
        <v>1.159801297485735</v>
      </c>
      <c r="E183" s="16"/>
      <c r="F183" s="16" t="s">
        <v>598</v>
      </c>
      <c r="G183" s="16" t="s">
        <v>599</v>
      </c>
      <c r="I183">
        <v>1.2453077935380561</v>
      </c>
      <c r="J183">
        <v>1.42780330294018</v>
      </c>
      <c r="L183" s="16"/>
      <c r="M183" s="16" t="s">
        <v>598</v>
      </c>
      <c r="N183" s="16" t="s">
        <v>599</v>
      </c>
      <c r="P183">
        <v>1.437541903935083</v>
      </c>
      <c r="Q183">
        <v>1.572540204356454</v>
      </c>
      <c r="S183" s="16"/>
      <c r="T183" s="16" t="s">
        <v>598</v>
      </c>
      <c r="U183" s="16" t="s">
        <v>599</v>
      </c>
    </row>
    <row r="184" spans="1:21" x14ac:dyDescent="0.45">
      <c r="B184">
        <v>1.0807992759436349</v>
      </c>
      <c r="C184">
        <v>1.150786112589594</v>
      </c>
      <c r="E184" s="14" t="s">
        <v>598</v>
      </c>
      <c r="F184" s="14">
        <v>1</v>
      </c>
      <c r="G184" s="14"/>
      <c r="I184">
        <v>1.145989102754039</v>
      </c>
      <c r="J184">
        <v>1.3448548081426439</v>
      </c>
      <c r="L184" s="14" t="s">
        <v>598</v>
      </c>
      <c r="M184" s="14">
        <v>1</v>
      </c>
      <c r="N184" s="14"/>
      <c r="P184">
        <v>0.79376761729661394</v>
      </c>
      <c r="Q184">
        <v>2.210763841270099</v>
      </c>
      <c r="S184" s="14" t="s">
        <v>598</v>
      </c>
      <c r="T184" s="14">
        <v>1</v>
      </c>
      <c r="U184" s="14"/>
    </row>
    <row r="185" spans="1:21" ht="14.65" thickBot="1" x14ac:dyDescent="0.5">
      <c r="B185">
        <v>0.98038556307636793</v>
      </c>
      <c r="C185">
        <v>1.215612995077844</v>
      </c>
      <c r="E185" s="15" t="s">
        <v>599</v>
      </c>
      <c r="F185" s="15">
        <v>0.40095759729574754</v>
      </c>
      <c r="G185" s="15">
        <v>1</v>
      </c>
      <c r="I185">
        <v>1.3184233691039919</v>
      </c>
      <c r="J185">
        <v>1.385428366111312</v>
      </c>
      <c r="L185" s="15" t="s">
        <v>599</v>
      </c>
      <c r="M185" s="15">
        <v>5.9761056712394076E-3</v>
      </c>
      <c r="N185" s="15">
        <v>1</v>
      </c>
      <c r="P185">
        <v>1.3667030851738979</v>
      </c>
      <c r="Q185">
        <v>0.90701333955436581</v>
      </c>
      <c r="S185" s="15" t="s">
        <v>599</v>
      </c>
      <c r="T185" s="15">
        <v>-2.6504791736733157E-2</v>
      </c>
      <c r="U185" s="15">
        <v>1</v>
      </c>
    </row>
    <row r="186" spans="1:21" x14ac:dyDescent="0.45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45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45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45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45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45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45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45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45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45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45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45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45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4.65" thickBot="1" x14ac:dyDescent="0.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45">
      <c r="B201">
        <v>0.84035419851589166</v>
      </c>
      <c r="C201">
        <v>0.87163260669052112</v>
      </c>
      <c r="E201" s="16"/>
      <c r="F201" s="16" t="s">
        <v>586</v>
      </c>
      <c r="G201" s="16" t="s">
        <v>588</v>
      </c>
      <c r="I201">
        <v>0.91375648877934579</v>
      </c>
      <c r="J201">
        <v>0.91102148454032805</v>
      </c>
      <c r="L201" s="16"/>
      <c r="M201" s="16" t="s">
        <v>586</v>
      </c>
      <c r="N201" s="16" t="s">
        <v>588</v>
      </c>
      <c r="P201">
        <v>0.76724856225448401</v>
      </c>
      <c r="Q201">
        <v>0</v>
      </c>
      <c r="S201" s="16"/>
      <c r="T201" s="16" t="s">
        <v>586</v>
      </c>
      <c r="U201" s="16" t="s">
        <v>588</v>
      </c>
    </row>
    <row r="202" spans="2:21" x14ac:dyDescent="0.45">
      <c r="B202">
        <v>0.84689413611260222</v>
      </c>
      <c r="C202">
        <v>0.82233890486888783</v>
      </c>
      <c r="E202" s="14" t="s">
        <v>586</v>
      </c>
      <c r="F202" s="14">
        <v>1</v>
      </c>
      <c r="G202" s="14"/>
      <c r="I202">
        <v>0.90457809373540876</v>
      </c>
      <c r="J202">
        <v>1.02953838613755</v>
      </c>
      <c r="L202" s="14" t="s">
        <v>586</v>
      </c>
      <c r="M202" s="14">
        <v>1</v>
      </c>
      <c r="N202" s="14"/>
      <c r="P202">
        <v>0.91542958487197557</v>
      </c>
      <c r="Q202">
        <v>0.657354351997819</v>
      </c>
      <c r="S202" s="14" t="s">
        <v>586</v>
      </c>
      <c r="T202" s="14">
        <v>1</v>
      </c>
      <c r="U202" s="14"/>
    </row>
    <row r="203" spans="2:21" ht="14.65" thickBot="1" x14ac:dyDescent="0.5">
      <c r="B203">
        <v>0.98580124771451938</v>
      </c>
      <c r="C203">
        <v>1.0158220220739831</v>
      </c>
      <c r="E203" s="15" t="s">
        <v>588</v>
      </c>
      <c r="F203" s="15">
        <v>0.91605299808939289</v>
      </c>
      <c r="G203" s="15">
        <v>1</v>
      </c>
      <c r="I203">
        <v>0.92016026001125784</v>
      </c>
      <c r="J203">
        <v>1.1368697908024781</v>
      </c>
      <c r="L203" s="15" t="s">
        <v>588</v>
      </c>
      <c r="M203" s="15">
        <v>0.47533607981224557</v>
      </c>
      <c r="N203" s="15">
        <v>1</v>
      </c>
      <c r="P203">
        <v>0.5575273104421683</v>
      </c>
      <c r="Q203">
        <v>0.8080123247383838</v>
      </c>
      <c r="S203" s="15" t="s">
        <v>588</v>
      </c>
      <c r="T203" s="15">
        <v>0.21379358808611978</v>
      </c>
      <c r="U203" s="15">
        <v>1</v>
      </c>
    </row>
    <row r="204" spans="2:21" x14ac:dyDescent="0.45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45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45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45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45" workbookViewId="0">
      <selection activeCell="P55" sqref="P55"/>
    </sheetView>
  </sheetViews>
  <sheetFormatPr defaultRowHeight="14.25" x14ac:dyDescent="0.45"/>
  <cols>
    <col min="1" max="1" width="19.06640625" bestFit="1" customWidth="1"/>
    <col min="2" max="2" width="10.19921875" bestFit="1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45">
      <c r="A2" t="s">
        <v>580</v>
      </c>
      <c r="B2">
        <v>1</v>
      </c>
      <c r="C2" s="6">
        <v>0.9856875196985676</v>
      </c>
      <c r="D2" s="6">
        <v>0.9967695545096964</v>
      </c>
      <c r="E2" s="6">
        <v>0.98179074720262371</v>
      </c>
      <c r="F2" s="6">
        <v>0.994555419900783</v>
      </c>
      <c r="G2" s="6">
        <v>1.0017832121449002</v>
      </c>
      <c r="H2" s="6">
        <v>1.0009891214156452</v>
      </c>
      <c r="I2" s="6">
        <v>0.99428567257758782</v>
      </c>
      <c r="J2" s="6">
        <v>0.99290496063946321</v>
      </c>
      <c r="K2" s="6">
        <v>1.0114702227734567</v>
      </c>
      <c r="L2" s="6">
        <v>1.0112932681038969</v>
      </c>
      <c r="M2" s="6">
        <v>0.99370698517932488</v>
      </c>
      <c r="N2" s="6">
        <v>0.99358659379786474</v>
      </c>
      <c r="O2" s="6">
        <v>0.9127460913869917</v>
      </c>
      <c r="P2" s="6">
        <v>0.9131155771462226</v>
      </c>
      <c r="Q2" s="6">
        <v>0.85258362166698864</v>
      </c>
      <c r="R2" s="6">
        <v>0.85429227184559309</v>
      </c>
      <c r="S2" s="6">
        <v>0.86992513841458763</v>
      </c>
      <c r="T2" s="6">
        <v>0.86966163138650332</v>
      </c>
      <c r="U2" s="6">
        <v>0.75782497650680225</v>
      </c>
      <c r="V2" s="6">
        <v>0.78344865395280383</v>
      </c>
    </row>
    <row r="3" spans="1:22" x14ac:dyDescent="0.45">
      <c r="A3" t="s">
        <v>587</v>
      </c>
      <c r="B3">
        <v>2</v>
      </c>
      <c r="C3" s="6">
        <v>0.97148772543393325</v>
      </c>
      <c r="D3" s="6">
        <v>0.96858856913926283</v>
      </c>
      <c r="E3" s="6">
        <v>0.96921654140881752</v>
      </c>
      <c r="F3" s="6">
        <v>1.026989774703192</v>
      </c>
      <c r="G3" s="6">
        <v>0.9728099400086917</v>
      </c>
      <c r="H3" s="6">
        <v>1.0111678516640534</v>
      </c>
      <c r="I3" s="6">
        <v>0.98037247738530886</v>
      </c>
      <c r="J3" s="6">
        <v>0.9908749350752285</v>
      </c>
      <c r="K3" s="6">
        <v>0.96324224052586727</v>
      </c>
      <c r="L3" s="6">
        <v>1.0371325011733143</v>
      </c>
      <c r="M3" s="6">
        <v>1.0855018210848333</v>
      </c>
      <c r="N3" s="6">
        <v>1.0989822937955629</v>
      </c>
      <c r="O3" s="6">
        <v>0.93838972221419337</v>
      </c>
      <c r="P3" s="6">
        <v>0.96774170982185148</v>
      </c>
      <c r="Q3" s="6">
        <v>0.83188495502265958</v>
      </c>
      <c r="R3" s="6">
        <v>0.83294595179798181</v>
      </c>
      <c r="S3" s="6">
        <v>0.92255869518932854</v>
      </c>
      <c r="T3" s="6">
        <v>0.92284793030558043</v>
      </c>
      <c r="U3" s="6">
        <v>0.61098894874223764</v>
      </c>
      <c r="V3" s="6">
        <v>0.65812036944135599</v>
      </c>
    </row>
    <row r="4" spans="1:22" x14ac:dyDescent="0.45">
      <c r="A4" t="s">
        <v>582</v>
      </c>
      <c r="B4">
        <v>3</v>
      </c>
      <c r="C4" s="6">
        <v>0.99595703146252546</v>
      </c>
      <c r="D4" s="6">
        <v>0.99233862422511865</v>
      </c>
      <c r="E4" s="6">
        <v>1.0006386011557256</v>
      </c>
      <c r="F4" s="6">
        <v>0.98995577860206241</v>
      </c>
      <c r="G4" s="6">
        <v>0.99722953090419197</v>
      </c>
      <c r="H4" s="6">
        <v>0.99636344762865126</v>
      </c>
      <c r="I4" s="6">
        <v>1.0010717244762344</v>
      </c>
      <c r="J4" s="6">
        <v>1.0192025121216222</v>
      </c>
      <c r="K4" s="6">
        <v>0.9923644531022453</v>
      </c>
      <c r="L4" s="6">
        <v>0.96698826587083553</v>
      </c>
      <c r="M4" s="6">
        <v>1.0884885923218219</v>
      </c>
      <c r="N4" s="6">
        <v>1.0949630372291113</v>
      </c>
      <c r="O4" s="6">
        <v>0.88800017260729236</v>
      </c>
      <c r="P4" s="6">
        <v>0.89138446169610275</v>
      </c>
      <c r="Q4" s="6">
        <v>0.87929261827049732</v>
      </c>
      <c r="R4" s="6">
        <v>0.89551506483217114</v>
      </c>
      <c r="S4" s="6">
        <v>0.90581742606008719</v>
      </c>
      <c r="T4" s="6">
        <v>0.92191788885247883</v>
      </c>
      <c r="U4" s="6">
        <v>0.68302739706925297</v>
      </c>
      <c r="V4" s="6">
        <v>0.7113813392366144</v>
      </c>
    </row>
    <row r="5" spans="1:22" x14ac:dyDescent="0.45">
      <c r="A5" t="s">
        <v>583</v>
      </c>
      <c r="B5">
        <v>4</v>
      </c>
      <c r="C5" s="6">
        <v>1.0102997758036838</v>
      </c>
      <c r="D5" s="6">
        <v>1.0175214091149638</v>
      </c>
      <c r="E5" s="6">
        <v>0.973758513666657</v>
      </c>
      <c r="F5" s="6">
        <v>0.97289094100115392</v>
      </c>
      <c r="G5" s="6">
        <v>1.0118078350593442</v>
      </c>
      <c r="H5" s="6">
        <v>0.99396988628421212</v>
      </c>
      <c r="I5" s="6">
        <v>1.0030614797731057</v>
      </c>
      <c r="J5" s="6">
        <v>0.98875197469136478</v>
      </c>
      <c r="K5" s="6">
        <v>1.0230873315371487</v>
      </c>
      <c r="L5" s="6">
        <v>1.0005847930628555</v>
      </c>
      <c r="M5" s="6">
        <v>0.9865990595934625</v>
      </c>
      <c r="N5" s="6">
        <v>0.98342138710037053</v>
      </c>
      <c r="O5" s="6">
        <v>0.9187434127892955</v>
      </c>
      <c r="P5" s="6">
        <v>0.91506518553830463</v>
      </c>
      <c r="Q5" s="6">
        <v>0.88597593828459653</v>
      </c>
      <c r="R5" s="6">
        <v>0.88072061849191852</v>
      </c>
      <c r="S5" s="6">
        <v>0.88657651285610783</v>
      </c>
      <c r="T5" s="6">
        <v>0.87312369664866374</v>
      </c>
      <c r="U5" s="6">
        <v>0.73692918101880134</v>
      </c>
      <c r="V5" s="6">
        <v>0.74247001234299492</v>
      </c>
    </row>
    <row r="6" spans="1:22" x14ac:dyDescent="0.45">
      <c r="A6" t="s">
        <v>584</v>
      </c>
      <c r="B6">
        <v>5</v>
      </c>
      <c r="C6" s="6">
        <v>0.99356968296033532</v>
      </c>
      <c r="D6" s="6">
        <v>0.99434736795204792</v>
      </c>
      <c r="E6" s="6">
        <v>0.98221326491612226</v>
      </c>
      <c r="F6" s="6">
        <v>1.0103938757721658</v>
      </c>
      <c r="G6" s="6">
        <v>0.97763157379573418</v>
      </c>
      <c r="H6" s="6">
        <v>0.97882407220019008</v>
      </c>
      <c r="I6" s="6">
        <v>0.96292768256942363</v>
      </c>
      <c r="J6" s="6">
        <v>0.97221316544966074</v>
      </c>
      <c r="K6" s="6">
        <v>0.99660359449835456</v>
      </c>
      <c r="L6" s="6">
        <v>0.98728431255293825</v>
      </c>
      <c r="M6" s="6">
        <v>0.96061425317998128</v>
      </c>
      <c r="N6" s="6">
        <v>0.95484108551469626</v>
      </c>
      <c r="O6" s="6">
        <v>0.88525953447753036</v>
      </c>
      <c r="P6" s="6">
        <v>0.87726182947990305</v>
      </c>
      <c r="Q6" s="6">
        <v>0.85999842687837436</v>
      </c>
      <c r="R6" s="6">
        <v>0.8621279139733492</v>
      </c>
      <c r="S6" s="6">
        <v>0.84740192169178385</v>
      </c>
      <c r="T6" s="6">
        <v>0.84826894008174181</v>
      </c>
      <c r="U6" s="6">
        <v>0.84051866894997607</v>
      </c>
      <c r="V6" s="6">
        <v>0.83839253526994983</v>
      </c>
    </row>
    <row r="7" spans="1:22" x14ac:dyDescent="0.45">
      <c r="A7" t="s">
        <v>585</v>
      </c>
      <c r="B7">
        <v>6</v>
      </c>
      <c r="C7" s="6">
        <v>0.99898581038627388</v>
      </c>
      <c r="D7" s="6">
        <v>1.0001430262870907</v>
      </c>
      <c r="E7" s="6">
        <v>0.98046047195783803</v>
      </c>
      <c r="F7" s="6">
        <v>0.98042051458506219</v>
      </c>
      <c r="G7" s="6">
        <v>1.0516689652552995</v>
      </c>
      <c r="H7" s="6">
        <v>1.0392634790981705</v>
      </c>
      <c r="I7" s="6">
        <v>1.0304088484981049</v>
      </c>
      <c r="J7" s="6">
        <v>0.99887627256252842</v>
      </c>
      <c r="K7" s="6">
        <v>1.0789190082333329</v>
      </c>
      <c r="L7" s="6">
        <v>1.0909711932870234</v>
      </c>
      <c r="M7" s="6">
        <v>0.86353839794447429</v>
      </c>
      <c r="N7" s="6">
        <v>0.85670732878061651</v>
      </c>
      <c r="O7" s="6">
        <v>0.9515885771885122</v>
      </c>
      <c r="P7" s="6">
        <v>0.9419939572281113</v>
      </c>
      <c r="Q7" s="6">
        <v>0.78179641786400167</v>
      </c>
      <c r="R7" s="6">
        <v>0.77596143745489499</v>
      </c>
      <c r="S7" s="6">
        <v>0.79352896006487061</v>
      </c>
      <c r="T7" s="6">
        <v>0.79010607762955498</v>
      </c>
      <c r="U7" s="6">
        <v>0.87774506231617</v>
      </c>
      <c r="V7" s="6">
        <v>0.94957418480282207</v>
      </c>
    </row>
    <row r="8" spans="1:22" x14ac:dyDescent="0.45">
      <c r="A8" t="s">
        <v>579</v>
      </c>
      <c r="B8">
        <v>7</v>
      </c>
      <c r="C8" s="6">
        <v>0.98646745038445316</v>
      </c>
      <c r="D8" s="6">
        <v>0.99065675339650128</v>
      </c>
      <c r="E8" s="6">
        <v>0.94951184888554008</v>
      </c>
      <c r="F8" s="6">
        <v>1.0069354453706969</v>
      </c>
      <c r="G8" s="6">
        <v>1.0298699015271553</v>
      </c>
      <c r="H8" s="6">
        <v>1.0401899179787166</v>
      </c>
      <c r="I8" s="6">
        <v>1.0006008371022994</v>
      </c>
      <c r="J8" s="6">
        <v>1.0016040925279834</v>
      </c>
      <c r="K8" s="6">
        <v>1.0674004119471332</v>
      </c>
      <c r="L8" s="6">
        <v>1.0896382715075836</v>
      </c>
      <c r="M8" s="6">
        <v>0.87459053989154401</v>
      </c>
      <c r="N8" s="6">
        <v>0.87844630676660473</v>
      </c>
      <c r="O8" s="6">
        <v>0.85830527269290946</v>
      </c>
      <c r="P8" s="6">
        <v>0.86741308067615785</v>
      </c>
      <c r="Q8" s="6">
        <v>0.86708347967559118</v>
      </c>
      <c r="R8" s="6">
        <v>0.8624008775710803</v>
      </c>
      <c r="S8" s="6">
        <v>0.95078285709334409</v>
      </c>
      <c r="T8" s="6">
        <v>0.93729373562854601</v>
      </c>
      <c r="U8" s="6">
        <v>0.92322520193002833</v>
      </c>
      <c r="V8" s="6">
        <v>0.90420996087092864</v>
      </c>
    </row>
    <row r="9" spans="1:22" x14ac:dyDescent="0.45">
      <c r="A9" t="s">
        <v>586</v>
      </c>
      <c r="B9">
        <v>8</v>
      </c>
      <c r="C9" s="6">
        <v>0.99110553419680136</v>
      </c>
      <c r="D9" s="6">
        <v>0.98695108904681539</v>
      </c>
      <c r="E9" s="6">
        <v>1.0119388312556743</v>
      </c>
      <c r="F9" s="6">
        <v>1.0052404173388383</v>
      </c>
      <c r="G9" s="6">
        <v>0.98917508214043992</v>
      </c>
      <c r="H9" s="6">
        <v>0.99219062650477585</v>
      </c>
      <c r="I9" s="6">
        <v>0.98268662945386964</v>
      </c>
      <c r="J9" s="6">
        <v>0.97806148822626382</v>
      </c>
      <c r="K9" s="6">
        <v>0.99737297113114365</v>
      </c>
      <c r="L9" s="6">
        <v>1.0102330615661483</v>
      </c>
      <c r="M9" s="6">
        <v>0.8937236510829718</v>
      </c>
      <c r="N9" s="6">
        <v>0.89351792965415955</v>
      </c>
      <c r="O9" s="6">
        <v>0.86295272792542943</v>
      </c>
      <c r="P9" s="6">
        <v>0.86519085226361758</v>
      </c>
      <c r="Q9" s="6">
        <v>0.91172822110768659</v>
      </c>
      <c r="R9" s="6">
        <v>0.90712537242396318</v>
      </c>
      <c r="S9" s="6">
        <v>0.95795976285353679</v>
      </c>
      <c r="T9" s="6">
        <v>0.95181608223970759</v>
      </c>
      <c r="U9" s="6">
        <v>0.95981610023135477</v>
      </c>
      <c r="V9" s="6">
        <v>0.9582009918505322</v>
      </c>
    </row>
    <row r="10" spans="1:22" x14ac:dyDescent="0.45">
      <c r="A10" t="s">
        <v>588</v>
      </c>
      <c r="B10">
        <v>9</v>
      </c>
      <c r="C10" s="6">
        <v>0.97225793739011257</v>
      </c>
      <c r="D10" s="6">
        <v>0.95007825189813822</v>
      </c>
      <c r="E10" s="6">
        <v>1.0129518744285768</v>
      </c>
      <c r="F10" s="6">
        <v>0.96551143687288665</v>
      </c>
      <c r="G10" s="6">
        <v>0.9803374643687246</v>
      </c>
      <c r="H10" s="6">
        <v>0.99431489039162124</v>
      </c>
      <c r="I10" s="6">
        <v>0.94820827517687634</v>
      </c>
      <c r="J10" s="6">
        <v>0.93548260430549124</v>
      </c>
      <c r="K10" s="6">
        <v>1.021571861312252</v>
      </c>
      <c r="L10" s="6">
        <v>1.0694934674816021</v>
      </c>
      <c r="M10" s="6">
        <v>0.86619940408133667</v>
      </c>
      <c r="N10" s="6">
        <v>0.8680144714543564</v>
      </c>
      <c r="O10" s="6">
        <v>0.84469705054471445</v>
      </c>
      <c r="P10" s="6">
        <v>0.86141376162476024</v>
      </c>
      <c r="Q10" s="6">
        <v>0.85552057179549612</v>
      </c>
      <c r="R10" s="6">
        <v>0.85007134662525374</v>
      </c>
      <c r="S10" s="6">
        <v>0.92459414881554047</v>
      </c>
      <c r="T10" s="6">
        <v>0.92281896962209498</v>
      </c>
      <c r="U10" s="6">
        <v>0.8386111811810244</v>
      </c>
      <c r="V10" s="6">
        <v>0.86776863837526119</v>
      </c>
    </row>
    <row r="11" spans="1:22" x14ac:dyDescent="0.45">
      <c r="A11" t="s">
        <v>589</v>
      </c>
      <c r="B11">
        <v>10</v>
      </c>
      <c r="C11" s="6">
        <v>0.98412426262515729</v>
      </c>
      <c r="D11" s="6">
        <v>1.0093783934838452</v>
      </c>
      <c r="E11" s="6">
        <v>0.88124408608941585</v>
      </c>
      <c r="F11" s="6">
        <v>1.053697053383112</v>
      </c>
      <c r="G11" s="6">
        <v>1.1108316057933292</v>
      </c>
      <c r="H11" s="6">
        <v>1.1281059700628875</v>
      </c>
      <c r="I11" s="6">
        <v>1.0641679031750784</v>
      </c>
      <c r="J11" s="6">
        <v>1.0632114270167579</v>
      </c>
      <c r="K11" s="6">
        <v>1.170786927102095</v>
      </c>
      <c r="L11" s="6">
        <v>1.2113920361312445</v>
      </c>
      <c r="M11" s="6">
        <v>0.87887819912176568</v>
      </c>
      <c r="N11" s="6">
        <v>0.8799297748349757</v>
      </c>
      <c r="O11" s="6">
        <v>0.87084826525754178</v>
      </c>
      <c r="P11" s="6">
        <v>0.87211552096541334</v>
      </c>
      <c r="Q11" s="6">
        <v>0.83163551515649758</v>
      </c>
      <c r="R11" s="6">
        <v>0.82866618288222471</v>
      </c>
      <c r="S11" s="6">
        <v>0.95389547458421453</v>
      </c>
      <c r="T11" s="6">
        <v>0.92438037154910968</v>
      </c>
      <c r="U11" s="6">
        <v>0.94449612137108807</v>
      </c>
      <c r="V11" s="6">
        <v>0.87692718606533027</v>
      </c>
    </row>
    <row r="12" spans="1:22" x14ac:dyDescent="0.45">
      <c r="A12" t="s">
        <v>590</v>
      </c>
      <c r="B12">
        <v>11</v>
      </c>
      <c r="C12" s="6">
        <v>1.0013118395244462</v>
      </c>
      <c r="D12" s="6">
        <v>1.0206781974029586</v>
      </c>
      <c r="E12" s="6">
        <v>0.88387183664887736</v>
      </c>
      <c r="F12" s="6">
        <v>0.99885523369866724</v>
      </c>
      <c r="G12" s="6">
        <v>1.0350458347731091</v>
      </c>
      <c r="H12" s="6">
        <v>1.0407603964053074</v>
      </c>
      <c r="I12" s="6">
        <v>1.0040060824826371</v>
      </c>
      <c r="J12" s="6">
        <v>1.0313964613032309</v>
      </c>
      <c r="K12" s="6">
        <v>1.0747946508378687</v>
      </c>
      <c r="L12" s="6">
        <v>1.0529449041903876</v>
      </c>
      <c r="M12" s="6">
        <v>0.85576270812129129</v>
      </c>
      <c r="N12" s="6">
        <v>0.8707958791998951</v>
      </c>
      <c r="O12" s="6">
        <v>0.85293153400460531</v>
      </c>
      <c r="P12" s="6">
        <v>0.87138256333043895</v>
      </c>
      <c r="Q12" s="6">
        <v>0.87272240736732798</v>
      </c>
      <c r="R12" s="6">
        <v>0.86664475350936121</v>
      </c>
      <c r="S12" s="6">
        <v>0.97011165270388122</v>
      </c>
      <c r="T12" s="6">
        <v>0.9541218817573951</v>
      </c>
      <c r="U12" s="6">
        <v>0.95451476567347582</v>
      </c>
      <c r="V12" s="6">
        <v>0.91828779440571195</v>
      </c>
    </row>
    <row r="13" spans="1:22" x14ac:dyDescent="0.45">
      <c r="A13" s="5" t="s">
        <v>592</v>
      </c>
      <c r="B13" s="5">
        <v>13</v>
      </c>
      <c r="C13" s="10">
        <v>0.97912394256551438</v>
      </c>
      <c r="D13" s="10">
        <v>0.96234247797175465</v>
      </c>
      <c r="E13" s="10">
        <v>1.0372541534114883</v>
      </c>
      <c r="F13" s="10">
        <v>1.0061479583557373</v>
      </c>
      <c r="G13" s="10">
        <v>1.068377116654762</v>
      </c>
      <c r="H13" s="10">
        <v>1.0931200966123649</v>
      </c>
      <c r="I13" s="10">
        <v>1.0836228281144789</v>
      </c>
      <c r="J13" s="10">
        <v>1.1029889550890954</v>
      </c>
      <c r="K13" s="10">
        <v>1.048925226642571</v>
      </c>
      <c r="L13" s="10">
        <v>1.0801312985337275</v>
      </c>
      <c r="M13" s="10">
        <v>1.1298483681655214</v>
      </c>
      <c r="N13" s="10">
        <v>1.1097505837000314</v>
      </c>
      <c r="O13" s="10">
        <v>0.9468180791322498</v>
      </c>
      <c r="P13" s="10">
        <v>0.95529275888470566</v>
      </c>
      <c r="Q13" s="8">
        <v>1.0890291586784961</v>
      </c>
      <c r="R13" s="10">
        <v>1.0941101017629686</v>
      </c>
      <c r="S13" s="8">
        <v>1.070563425182578</v>
      </c>
      <c r="T13" s="10">
        <v>1.0712027496247667</v>
      </c>
      <c r="U13" s="9">
        <v>0.82544164046634783</v>
      </c>
      <c r="V13" s="10">
        <v>0.83268039513571701</v>
      </c>
    </row>
    <row r="14" spans="1:22" x14ac:dyDescent="0.45">
      <c r="A14" t="s">
        <v>593</v>
      </c>
      <c r="B14">
        <v>14</v>
      </c>
      <c r="C14" s="6">
        <v>0.96501401316381574</v>
      </c>
      <c r="D14" s="6">
        <v>0.94267682449383972</v>
      </c>
      <c r="E14" s="6">
        <v>1.0575263667912178</v>
      </c>
      <c r="F14" s="6">
        <v>1.0305867401097497</v>
      </c>
      <c r="G14" s="6">
        <v>1.1154942318012404</v>
      </c>
      <c r="H14" s="6">
        <v>1.153517402870897</v>
      </c>
      <c r="I14" s="6">
        <v>1.142754155030645</v>
      </c>
      <c r="J14" s="6">
        <v>1.1868964974993668</v>
      </c>
      <c r="K14" s="6">
        <v>1.0805358535592409</v>
      </c>
      <c r="L14" s="6">
        <v>1.1110248288084079</v>
      </c>
      <c r="M14" s="6">
        <v>1.1611055279696998</v>
      </c>
      <c r="N14" s="6">
        <v>1.162249328786962</v>
      </c>
      <c r="O14" s="6">
        <v>0.94832800559768826</v>
      </c>
      <c r="P14" s="6">
        <v>0.95147255838859623</v>
      </c>
      <c r="Q14" s="6">
        <v>1.0267415078799655</v>
      </c>
      <c r="R14" s="10">
        <v>1.0286422760196734</v>
      </c>
      <c r="S14" s="10">
        <v>1.2039595517611701</v>
      </c>
      <c r="T14" s="10">
        <v>1.1963888014036057</v>
      </c>
      <c r="U14" s="6">
        <v>0.9822572785304956</v>
      </c>
      <c r="V14" s="6">
        <v>0.91089324179510966</v>
      </c>
    </row>
    <row r="15" spans="1:22" x14ac:dyDescent="0.45">
      <c r="A15" t="s">
        <v>598</v>
      </c>
      <c r="B15">
        <v>15</v>
      </c>
      <c r="C15" s="6">
        <v>0.9589589220807011</v>
      </c>
      <c r="D15" s="6">
        <v>0.94184989290451693</v>
      </c>
      <c r="E15" s="6">
        <v>0.99965563598570639</v>
      </c>
      <c r="F15" s="6">
        <v>1.0129293337271623</v>
      </c>
      <c r="G15" s="6">
        <v>1.0188527464346278</v>
      </c>
      <c r="H15" s="6">
        <v>1.0428163834860407</v>
      </c>
      <c r="I15" s="6">
        <v>1.0284522306918533</v>
      </c>
      <c r="J15" s="6">
        <v>1.0533782557453519</v>
      </c>
      <c r="K15" s="6">
        <v>1.0065967515738334</v>
      </c>
      <c r="L15" s="6">
        <v>1.0293557116422574</v>
      </c>
      <c r="M15" s="6">
        <v>1.0540943902361999</v>
      </c>
      <c r="N15" s="6">
        <v>1.0603615788174365</v>
      </c>
      <c r="O15" s="6">
        <v>0.9519129013232891</v>
      </c>
      <c r="P15" s="6">
        <v>0.9755115543462427</v>
      </c>
      <c r="Q15" s="6">
        <v>1.1064518478638288</v>
      </c>
      <c r="R15" s="11">
        <v>1.1339871861853874</v>
      </c>
      <c r="S15" s="11">
        <v>1.3501055199752516</v>
      </c>
      <c r="T15" s="12">
        <v>1.3578835751708538</v>
      </c>
      <c r="U15" s="6">
        <v>1.2844853087677059</v>
      </c>
      <c r="V15" s="6">
        <v>1.3095368580981661</v>
      </c>
    </row>
    <row r="16" spans="1:22" x14ac:dyDescent="0.45">
      <c r="A16" t="s">
        <v>599</v>
      </c>
      <c r="B16">
        <v>16</v>
      </c>
      <c r="C16" s="6">
        <v>0.97139617445701099</v>
      </c>
      <c r="D16" s="6">
        <v>0.92485141110119595</v>
      </c>
      <c r="E16" s="6">
        <v>1.1274901458574282</v>
      </c>
      <c r="F16" s="6">
        <v>0.94647607794131772</v>
      </c>
      <c r="G16" s="6">
        <v>0.98175962831030084</v>
      </c>
      <c r="H16" s="6">
        <v>0.98769532589529663</v>
      </c>
      <c r="I16" s="6">
        <v>0.96132613760995012</v>
      </c>
      <c r="J16" s="6">
        <v>0.98107998656155071</v>
      </c>
      <c r="K16" s="6">
        <v>1.0079675115077131</v>
      </c>
      <c r="L16" s="6">
        <v>0.99608724269493087</v>
      </c>
      <c r="M16" s="6">
        <v>1.0386722677297564</v>
      </c>
      <c r="N16" s="6">
        <v>1.0456422100622613</v>
      </c>
      <c r="O16" s="6">
        <v>0.88099110662281654</v>
      </c>
      <c r="P16" s="6">
        <v>0.8864269104471878</v>
      </c>
      <c r="Q16" s="6">
        <v>1.1797188134141483</v>
      </c>
      <c r="R16" s="6">
        <v>1.1907760779350092</v>
      </c>
      <c r="S16" s="6">
        <v>1.3621098759827628</v>
      </c>
      <c r="T16" s="6">
        <v>1.3592489034752182</v>
      </c>
      <c r="U16" s="6">
        <v>1.3110098870155864</v>
      </c>
      <c r="V16" s="6">
        <v>1.2899650940006659</v>
      </c>
    </row>
    <row r="17" spans="1:22" x14ac:dyDescent="0.45">
      <c r="A17" t="s">
        <v>594</v>
      </c>
      <c r="B17">
        <v>17</v>
      </c>
      <c r="C17" s="6">
        <v>0.97921744035569747</v>
      </c>
      <c r="D17" s="6">
        <v>0.97170478340140698</v>
      </c>
      <c r="E17" s="6">
        <v>0.99861245364550111</v>
      </c>
      <c r="F17" s="6">
        <v>1.0132997988863692</v>
      </c>
      <c r="G17" s="6">
        <v>0.9573503826589882</v>
      </c>
      <c r="H17" s="6">
        <v>0.98082045484398039</v>
      </c>
      <c r="I17" s="6">
        <v>0.95359552174668472</v>
      </c>
      <c r="J17" s="6">
        <v>0.98481389222833027</v>
      </c>
      <c r="K17" s="6">
        <v>0.96209592878509709</v>
      </c>
      <c r="L17" s="6">
        <v>0.97577172576624904</v>
      </c>
      <c r="M17" s="6">
        <v>1.044026935482641</v>
      </c>
      <c r="N17" s="6">
        <v>1.0371130556073223</v>
      </c>
      <c r="O17" s="6">
        <v>0.84368095172777402</v>
      </c>
      <c r="P17" s="6">
        <v>0.85761382300164968</v>
      </c>
      <c r="Q17" s="6">
        <v>1.0338134252695328</v>
      </c>
      <c r="R17" s="6">
        <v>1.0178627471582657</v>
      </c>
      <c r="S17" s="6">
        <v>1.0184169527817319</v>
      </c>
      <c r="T17" s="6">
        <v>1.0138758354412127</v>
      </c>
      <c r="U17" s="6">
        <v>1.2104605181317956</v>
      </c>
      <c r="V17" s="6">
        <v>1.230768032888951</v>
      </c>
    </row>
    <row r="18" spans="1:22" x14ac:dyDescent="0.45">
      <c r="A18" t="s">
        <v>595</v>
      </c>
      <c r="B18">
        <v>18</v>
      </c>
      <c r="C18" s="6">
        <v>0.99202445102357451</v>
      </c>
      <c r="D18" s="6">
        <v>0.97528324821662837</v>
      </c>
      <c r="E18" s="6">
        <v>1.0334463825141309</v>
      </c>
      <c r="F18" s="6">
        <v>0.96481197524124074</v>
      </c>
      <c r="G18" s="6">
        <v>0.88307547474108827</v>
      </c>
      <c r="H18" s="6">
        <v>0.8784292780736046</v>
      </c>
      <c r="I18" s="6">
        <v>0.88759729857689673</v>
      </c>
      <c r="J18" s="6">
        <v>0.86283769054802395</v>
      </c>
      <c r="K18" s="6">
        <v>0.87709867033591771</v>
      </c>
      <c r="L18" s="6">
        <v>0.89839544461695053</v>
      </c>
      <c r="M18" s="6">
        <v>0.955917817231695</v>
      </c>
      <c r="N18" s="6">
        <v>0.96343528483510299</v>
      </c>
      <c r="O18" s="6">
        <v>0.77764749703752656</v>
      </c>
      <c r="P18" s="6">
        <v>0.77625224912737267</v>
      </c>
      <c r="Q18" s="6">
        <v>1.1016082525679267</v>
      </c>
      <c r="R18" s="6">
        <v>1.0959913312737273</v>
      </c>
      <c r="S18" s="6">
        <v>1.1224648115320786</v>
      </c>
      <c r="T18" s="6">
        <v>1.1093631851280674</v>
      </c>
      <c r="U18" s="6">
        <v>1.3394930267942449</v>
      </c>
      <c r="V18" s="6">
        <v>1.3954136470570564</v>
      </c>
    </row>
    <row r="19" spans="1:22" x14ac:dyDescent="0.45">
      <c r="A19" t="s">
        <v>596</v>
      </c>
      <c r="B19">
        <v>19</v>
      </c>
      <c r="C19" s="6">
        <v>0.97784084889473433</v>
      </c>
      <c r="D19" s="6">
        <v>0.96552516403647093</v>
      </c>
      <c r="E19" s="6">
        <v>1.0150416637239281</v>
      </c>
      <c r="F19" s="6">
        <v>1.0092110555182046</v>
      </c>
      <c r="G19" s="6">
        <v>0.95347122287605646</v>
      </c>
      <c r="H19" s="6">
        <v>0.98541663796330115</v>
      </c>
      <c r="I19" s="6">
        <v>0.94256268771772889</v>
      </c>
      <c r="J19" s="6">
        <v>0.97887694281293147</v>
      </c>
      <c r="K19" s="6">
        <v>0.96734059031918274</v>
      </c>
      <c r="L19" s="6">
        <v>0.99368036441529339</v>
      </c>
      <c r="M19" s="6">
        <v>1.0399249768610457</v>
      </c>
      <c r="N19" s="6">
        <v>1.0214297733737709</v>
      </c>
      <c r="O19" s="6">
        <v>0.85128822377504709</v>
      </c>
      <c r="P19" s="6">
        <v>0.85834335161057673</v>
      </c>
      <c r="Q19" s="6">
        <v>1.0714710074072091</v>
      </c>
      <c r="R19" s="6">
        <v>1.0802897749836595</v>
      </c>
      <c r="S19" s="6">
        <v>1.4585202629024534</v>
      </c>
      <c r="T19" s="6">
        <v>1.4833121782821499</v>
      </c>
      <c r="U19" s="6">
        <v>1.2715206022039949</v>
      </c>
      <c r="V19" s="6">
        <v>1.2999543860676661</v>
      </c>
    </row>
    <row r="20" spans="1:22" x14ac:dyDescent="0.45">
      <c r="A20" t="s">
        <v>597</v>
      </c>
      <c r="B20">
        <v>20</v>
      </c>
      <c r="C20" s="6">
        <v>0.97836142556198114</v>
      </c>
      <c r="D20" s="6">
        <v>0.9628894966252437</v>
      </c>
      <c r="E20" s="6">
        <v>1.0210986173534287</v>
      </c>
      <c r="F20" s="6">
        <v>0.99281961289487497</v>
      </c>
      <c r="G20" s="6">
        <v>0.8656647308208717</v>
      </c>
      <c r="H20" s="6">
        <v>0.87248346102728347</v>
      </c>
      <c r="I20" s="6">
        <v>0.89627315664384022</v>
      </c>
      <c r="J20" s="6">
        <v>0.90180186471263413</v>
      </c>
      <c r="K20" s="6">
        <v>0.82660469956226179</v>
      </c>
      <c r="L20" s="6">
        <v>0.83494995966957875</v>
      </c>
      <c r="M20" s="6">
        <v>0.97277943574373038</v>
      </c>
      <c r="N20" s="6">
        <v>0.97699261985940988</v>
      </c>
      <c r="O20" s="6">
        <v>0.77158456990209356</v>
      </c>
      <c r="P20" s="6">
        <v>0.77240539190650315</v>
      </c>
      <c r="Q20" s="6">
        <v>1.1500505810714892</v>
      </c>
      <c r="R20" s="6">
        <v>1.1653729921145926</v>
      </c>
      <c r="S20" s="6">
        <v>1.4643175224813061</v>
      </c>
      <c r="T20" s="6">
        <v>1.4943413170039253</v>
      </c>
      <c r="U20" s="6">
        <v>1.297774478330358</v>
      </c>
      <c r="V20" s="6">
        <v>1.3305685665042943</v>
      </c>
    </row>
    <row r="21" spans="1:22" x14ac:dyDescent="0.45">
      <c r="A21" t="s">
        <v>614</v>
      </c>
      <c r="B21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3">
        <v>0.98068342713586887</v>
      </c>
      <c r="R21" s="6"/>
      <c r="S21" s="13">
        <v>1.130054585505857</v>
      </c>
      <c r="T21" s="6"/>
      <c r="U21" s="13">
        <v>1.6857134304292023</v>
      </c>
      <c r="V21" s="6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workbookViewId="0">
      <selection activeCell="D27" sqref="D27"/>
    </sheetView>
  </sheetViews>
  <sheetFormatPr defaultRowHeight="14.25" x14ac:dyDescent="0.45"/>
  <cols>
    <col min="1" max="1" width="19.06640625" bestFit="1" customWidth="1"/>
    <col min="3" max="3" width="12.59765625" customWidth="1"/>
    <col min="4" max="4" width="10.3984375" customWidth="1"/>
  </cols>
  <sheetData>
    <row r="1" spans="1:4" x14ac:dyDescent="0.45">
      <c r="A1" t="s">
        <v>591</v>
      </c>
      <c r="B1" t="s">
        <v>46</v>
      </c>
      <c r="C1" t="s">
        <v>611</v>
      </c>
      <c r="D1" t="s">
        <v>612</v>
      </c>
    </row>
    <row r="2" spans="1:4" x14ac:dyDescent="0.45">
      <c r="A2" t="s">
        <v>593</v>
      </c>
      <c r="B2" s="6">
        <v>1.0267415078799655</v>
      </c>
      <c r="C2" s="6">
        <v>1.2039595517611701</v>
      </c>
      <c r="D2" s="6">
        <v>0.9822572785304956</v>
      </c>
    </row>
    <row r="3" spans="1:4" x14ac:dyDescent="0.45">
      <c r="A3" t="s">
        <v>604</v>
      </c>
      <c r="B3" s="6">
        <v>1.0118878313312143</v>
      </c>
      <c r="C3" s="6">
        <v>1.064638570206011</v>
      </c>
      <c r="D3" s="6">
        <v>0.95567470037781144</v>
      </c>
    </row>
    <row r="4" spans="1:4" x14ac:dyDescent="0.45">
      <c r="A4" t="s">
        <v>592</v>
      </c>
      <c r="B4" s="6">
        <v>1.0890291586784961</v>
      </c>
      <c r="C4" s="6">
        <v>1.070563425182578</v>
      </c>
      <c r="D4" s="6">
        <v>0.82544164046634783</v>
      </c>
    </row>
    <row r="5" spans="1:4" x14ac:dyDescent="0.45">
      <c r="A5" t="s">
        <v>582</v>
      </c>
      <c r="B5" s="6">
        <v>0.87929261827049732</v>
      </c>
      <c r="C5" s="6">
        <v>0.90581742606008719</v>
      </c>
      <c r="D5" s="6">
        <v>0.68302739706925297</v>
      </c>
    </row>
    <row r="6" spans="1:4" x14ac:dyDescent="0.45">
      <c r="A6" t="s">
        <v>587</v>
      </c>
      <c r="B6" s="6">
        <v>0.83188495502265958</v>
      </c>
      <c r="C6" s="6">
        <v>0.92255869518932854</v>
      </c>
      <c r="D6" s="6">
        <v>0.61098894874223764</v>
      </c>
    </row>
    <row r="7" spans="1:4" x14ac:dyDescent="0.45">
      <c r="A7" t="s">
        <v>600</v>
      </c>
      <c r="B7" s="6">
        <v>0.88173206171491947</v>
      </c>
      <c r="C7" s="6">
        <v>0.87818002478092327</v>
      </c>
      <c r="D7" s="6">
        <v>0.99104708619249759</v>
      </c>
    </row>
    <row r="8" spans="1:4" x14ac:dyDescent="0.45">
      <c r="A8" t="s">
        <v>596</v>
      </c>
      <c r="B8" s="6">
        <v>1.0714710074072091</v>
      </c>
      <c r="C8" s="6">
        <v>1.4585202629024534</v>
      </c>
      <c r="D8" s="6">
        <v>1.2715206022039949</v>
      </c>
    </row>
    <row r="9" spans="1:4" x14ac:dyDescent="0.45">
      <c r="A9" t="s">
        <v>597</v>
      </c>
      <c r="B9" s="6">
        <v>1.1500505810714892</v>
      </c>
      <c r="C9" s="6">
        <v>1.4643175224813061</v>
      </c>
      <c r="D9" s="6">
        <v>1.297774478330358</v>
      </c>
    </row>
    <row r="10" spans="1:4" x14ac:dyDescent="0.45">
      <c r="A10" t="s">
        <v>594</v>
      </c>
      <c r="B10" s="6">
        <v>1.0338134252695328</v>
      </c>
      <c r="C10" s="6">
        <v>1.0184169527817319</v>
      </c>
      <c r="D10" s="6">
        <v>1.2104605181317956</v>
      </c>
    </row>
    <row r="11" spans="1:4" x14ac:dyDescent="0.45">
      <c r="A11" t="s">
        <v>595</v>
      </c>
      <c r="B11" s="6">
        <v>1.1016082525679267</v>
      </c>
      <c r="C11" s="6">
        <v>1.1224648115320786</v>
      </c>
      <c r="D11" s="6">
        <v>1.3394930267942449</v>
      </c>
    </row>
    <row r="12" spans="1:4" x14ac:dyDescent="0.45">
      <c r="A12" t="s">
        <v>601</v>
      </c>
      <c r="B12" s="6">
        <v>1.24057064052038</v>
      </c>
      <c r="C12" s="6">
        <v>1.3968973981537809</v>
      </c>
      <c r="D12" s="6">
        <v>1.3663641662508714</v>
      </c>
    </row>
    <row r="13" spans="1:4" x14ac:dyDescent="0.45">
      <c r="A13" t="s">
        <v>588</v>
      </c>
      <c r="B13" s="6">
        <v>0.85552057179549612</v>
      </c>
      <c r="C13" s="6">
        <v>0.92459414881554047</v>
      </c>
      <c r="D13" s="6">
        <v>0.8386111811810244</v>
      </c>
    </row>
    <row r="14" spans="1:4" x14ac:dyDescent="0.45">
      <c r="A14" t="s">
        <v>586</v>
      </c>
      <c r="B14" s="6">
        <v>0.91172822110768659</v>
      </c>
      <c r="C14" s="6">
        <v>0.95795976285353679</v>
      </c>
      <c r="D14" s="6">
        <v>0.95981610023135477</v>
      </c>
    </row>
    <row r="15" spans="1:4" x14ac:dyDescent="0.45">
      <c r="A15" t="s">
        <v>598</v>
      </c>
      <c r="B15" s="6">
        <v>1.1064518478638288</v>
      </c>
      <c r="C15" s="6">
        <v>1.3501055199752516</v>
      </c>
      <c r="D15" s="6">
        <v>1.2844853087677059</v>
      </c>
    </row>
    <row r="16" spans="1:4" x14ac:dyDescent="0.45">
      <c r="A16" t="s">
        <v>599</v>
      </c>
      <c r="B16" s="6">
        <v>1.1797188134141483</v>
      </c>
      <c r="C16" s="6">
        <v>1.3621098759827628</v>
      </c>
      <c r="D16" s="6">
        <v>1.3110098870155864</v>
      </c>
    </row>
    <row r="17" spans="1:4" x14ac:dyDescent="0.45">
      <c r="A17" t="s">
        <v>603</v>
      </c>
      <c r="B17" s="6">
        <v>1.3310881902649268</v>
      </c>
      <c r="C17" s="6">
        <v>1.5233643992951083</v>
      </c>
      <c r="D17" s="6">
        <v>1.1899671826540474</v>
      </c>
    </row>
    <row r="18" spans="1:4" x14ac:dyDescent="0.45">
      <c r="A18" t="s">
        <v>602</v>
      </c>
      <c r="B18" s="6">
        <v>1.0496046923280511</v>
      </c>
      <c r="C18" s="6">
        <v>1.3309564344915492</v>
      </c>
      <c r="D18" s="6">
        <v>1.3677260504862676</v>
      </c>
    </row>
    <row r="19" spans="1:4" x14ac:dyDescent="0.45">
      <c r="A19" t="s">
        <v>614</v>
      </c>
      <c r="B19" s="6">
        <v>0.98068342713586887</v>
      </c>
      <c r="C19" s="6">
        <v>1.130054585505857</v>
      </c>
      <c r="D19" s="6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defaultRowHeight="14.25" x14ac:dyDescent="0.45"/>
  <cols>
    <col min="1" max="1" width="19.06640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45">
      <c r="A2" t="s">
        <v>592</v>
      </c>
      <c r="B2" s="6">
        <v>0.97912394256551438</v>
      </c>
      <c r="C2" s="6">
        <v>0.96234247797175465</v>
      </c>
      <c r="D2" s="6">
        <v>1.0372541534114883</v>
      </c>
      <c r="E2" s="6">
        <v>1.0061479583557373</v>
      </c>
      <c r="F2" s="6">
        <v>1.068377116654762</v>
      </c>
      <c r="G2" s="6">
        <v>1.0931200966123649</v>
      </c>
      <c r="H2" s="6">
        <v>1.0836228281144789</v>
      </c>
      <c r="I2" s="6">
        <v>1.1029889550890954</v>
      </c>
      <c r="J2" s="6">
        <v>1.048925226642571</v>
      </c>
      <c r="K2" s="6">
        <v>1.0801312985337275</v>
      </c>
      <c r="L2" s="6">
        <v>1.1298483681655214</v>
      </c>
      <c r="M2" s="6">
        <v>1.1097505837000314</v>
      </c>
      <c r="N2" s="6">
        <v>0.9468180791322498</v>
      </c>
      <c r="O2" s="6">
        <v>0.95529275888470566</v>
      </c>
      <c r="P2" s="6">
        <v>1.0890291586784961</v>
      </c>
      <c r="Q2" s="6">
        <v>1.0941101017629686</v>
      </c>
      <c r="R2" s="6">
        <v>1.070563425182578</v>
      </c>
      <c r="S2" s="6">
        <v>1.0712027496247667</v>
      </c>
      <c r="T2" s="6">
        <v>0.82544164046634783</v>
      </c>
      <c r="U2" s="6">
        <v>0.83268039513571701</v>
      </c>
    </row>
    <row r="3" spans="1:21" x14ac:dyDescent="0.45">
      <c r="A3" t="s">
        <v>587</v>
      </c>
      <c r="B3" s="6">
        <v>0.97148772543393325</v>
      </c>
      <c r="C3" s="6">
        <v>0.96858856913926283</v>
      </c>
      <c r="D3" s="6">
        <v>0.96921654140881752</v>
      </c>
      <c r="E3" s="6">
        <v>1.026989774703192</v>
      </c>
      <c r="F3" s="6">
        <v>0.9728099400086917</v>
      </c>
      <c r="G3" s="6">
        <v>1.0111678516640534</v>
      </c>
      <c r="H3" s="6">
        <v>0.98037247738530886</v>
      </c>
      <c r="I3" s="6">
        <v>0.9908749350752285</v>
      </c>
      <c r="J3" s="6">
        <v>0.96324224052586727</v>
      </c>
      <c r="K3" s="6">
        <v>1.0371325011733143</v>
      </c>
      <c r="L3" s="6">
        <v>1.0855018210848333</v>
      </c>
      <c r="M3" s="6">
        <v>1.0989822937955629</v>
      </c>
      <c r="N3" s="6">
        <v>0.93838972221419337</v>
      </c>
      <c r="O3" s="6">
        <v>0.96774170982185148</v>
      </c>
      <c r="P3" s="6">
        <v>0.83188495502265958</v>
      </c>
      <c r="Q3" s="6">
        <v>0.83294595179798181</v>
      </c>
      <c r="R3" s="6">
        <v>0.92255869518932854</v>
      </c>
      <c r="S3" s="6">
        <v>0.92284793030558043</v>
      </c>
      <c r="T3" s="6">
        <v>0.61098894874223764</v>
      </c>
      <c r="U3" s="6">
        <v>0.65812036944135599</v>
      </c>
    </row>
    <row r="4" spans="1:21" x14ac:dyDescent="0.45">
      <c r="A4" t="s">
        <v>596</v>
      </c>
      <c r="B4" s="6">
        <v>0.97784084889473433</v>
      </c>
      <c r="C4" s="6">
        <v>0.96552516403647093</v>
      </c>
      <c r="D4" s="6">
        <v>1.0150416637239281</v>
      </c>
      <c r="E4" s="6">
        <v>1.0092110555182046</v>
      </c>
      <c r="F4" s="6">
        <v>0.95347122287605646</v>
      </c>
      <c r="G4" s="6">
        <v>0.98541663796330115</v>
      </c>
      <c r="H4" s="6">
        <v>0.94256268771772889</v>
      </c>
      <c r="I4" s="6">
        <v>0.97887694281293147</v>
      </c>
      <c r="J4" s="6">
        <v>0.96734059031918274</v>
      </c>
      <c r="K4" s="6">
        <v>0.99368036441529339</v>
      </c>
      <c r="L4" s="6">
        <v>1.0399249768610457</v>
      </c>
      <c r="M4" s="6">
        <v>1.0214297733737709</v>
      </c>
      <c r="N4" s="6">
        <v>0.85128822377504709</v>
      </c>
      <c r="O4" s="6">
        <v>0.85834335161057673</v>
      </c>
      <c r="P4" s="6">
        <v>1.0714710074072091</v>
      </c>
      <c r="Q4" s="6">
        <v>1.0802897749836595</v>
      </c>
      <c r="R4" s="6">
        <v>1.4585202629024534</v>
      </c>
      <c r="S4" s="6">
        <v>1.4833121782821499</v>
      </c>
      <c r="T4" s="6">
        <v>1.2715206022039949</v>
      </c>
      <c r="U4" s="6">
        <v>1.2999543860676661</v>
      </c>
    </row>
    <row r="5" spans="1:21" x14ac:dyDescent="0.45">
      <c r="A5" t="s">
        <v>594</v>
      </c>
      <c r="B5" s="6">
        <v>0.97921744035569747</v>
      </c>
      <c r="C5" s="6">
        <v>0.97170478340140698</v>
      </c>
      <c r="D5" s="6">
        <v>0.99861245364550111</v>
      </c>
      <c r="E5" s="6">
        <v>1.0132997988863692</v>
      </c>
      <c r="F5" s="6">
        <v>0.9573503826589882</v>
      </c>
      <c r="G5" s="6">
        <v>0.98082045484398039</v>
      </c>
      <c r="H5" s="6">
        <v>0.95359552174668472</v>
      </c>
      <c r="I5" s="6">
        <v>0.98481389222833027</v>
      </c>
      <c r="J5" s="6">
        <v>0.96209592878509709</v>
      </c>
      <c r="K5" s="6">
        <v>0.97577172576624904</v>
      </c>
      <c r="L5" s="6">
        <v>1.044026935482641</v>
      </c>
      <c r="M5" s="6">
        <v>1.0371130556073223</v>
      </c>
      <c r="N5" s="6">
        <v>0.84368095172777402</v>
      </c>
      <c r="O5" s="6">
        <v>0.85761382300164968</v>
      </c>
      <c r="P5" s="6">
        <v>1.0338134252695328</v>
      </c>
      <c r="Q5" s="6">
        <v>1.0178627471582657</v>
      </c>
      <c r="R5" s="6">
        <v>1.0184169527817319</v>
      </c>
      <c r="S5" s="6">
        <v>1.0138758354412127</v>
      </c>
      <c r="T5" s="6">
        <v>1.2104605181317956</v>
      </c>
      <c r="U5" s="6">
        <v>1.230768032888951</v>
      </c>
    </row>
    <row r="6" spans="1:21" x14ac:dyDescent="0.45">
      <c r="A6" t="s">
        <v>598</v>
      </c>
      <c r="B6" s="6">
        <v>0.9589589220807011</v>
      </c>
      <c r="C6" s="6">
        <v>0.94184989290451693</v>
      </c>
      <c r="D6" s="6">
        <v>0.99965563598570639</v>
      </c>
      <c r="E6" s="6">
        <v>1.0129293337271623</v>
      </c>
      <c r="F6" s="6">
        <v>1.0188527464346278</v>
      </c>
      <c r="G6" s="6">
        <v>1.0428163834860407</v>
      </c>
      <c r="H6" s="6">
        <v>1.0284522306918533</v>
      </c>
      <c r="I6" s="6">
        <v>1.0533782557453519</v>
      </c>
      <c r="J6" s="6">
        <v>1.0065967515738334</v>
      </c>
      <c r="K6" s="6">
        <v>1.0293557116422574</v>
      </c>
      <c r="L6" s="6">
        <v>1.0540943902361999</v>
      </c>
      <c r="M6" s="6">
        <v>1.0603615788174365</v>
      </c>
      <c r="N6" s="6">
        <v>0.9519129013232891</v>
      </c>
      <c r="O6" s="6">
        <v>0.9755115543462427</v>
      </c>
      <c r="P6" s="6">
        <v>1.1064518478638288</v>
      </c>
      <c r="Q6" s="6">
        <v>1.1339871861853874</v>
      </c>
      <c r="R6" s="6">
        <v>1.3501055199752516</v>
      </c>
      <c r="S6" s="6">
        <v>1.3578835751708538</v>
      </c>
      <c r="T6" s="6">
        <v>1.2844853087677059</v>
      </c>
      <c r="U6" s="6">
        <v>1.3095368580981661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Dataframe</vt:lpstr>
      <vt:lpstr>Test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2021-12-29T23:14:04Z</dcterms:modified>
</cp:coreProperties>
</file>