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Liga MX Apertura 2021 V and xV\"/>
    </mc:Choice>
  </mc:AlternateContent>
  <xr:revisionPtr revIDLastSave="0" documentId="8_{FA61024C-0675-4246-A647-F748D83D5459}" xr6:coauthVersionLast="47" xr6:coauthVersionMax="47" xr10:uidLastSave="{00000000-0000-0000-0000-000000000000}"/>
  <bookViews>
    <workbookView xWindow="-98" yWindow="-98" windowWidth="22695" windowHeight="14595" xr2:uid="{4C9BE5B6-46BC-4A3C-86C2-D0CF0DAB311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D21" i="1"/>
  <c r="M23" i="1" l="1"/>
  <c r="N21" i="1"/>
  <c r="M21" i="1"/>
  <c r="L21" i="1" l="1"/>
  <c r="N2" i="1" l="1"/>
  <c r="N4" i="1"/>
  <c r="N5" i="1"/>
  <c r="N6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2" i="1"/>
  <c r="L2" i="1" s="1"/>
  <c r="M4" i="1"/>
  <c r="L4" i="1" s="1"/>
  <c r="M5" i="1"/>
  <c r="L5" i="1" s="1"/>
  <c r="M6" i="1"/>
  <c r="M3" i="1"/>
  <c r="M7" i="1"/>
  <c r="M8" i="1"/>
  <c r="M9" i="1"/>
  <c r="M10" i="1"/>
  <c r="L10" i="1" s="1"/>
  <c r="M11" i="1"/>
  <c r="L11" i="1" s="1"/>
  <c r="M12" i="1"/>
  <c r="L12" i="1" s="1"/>
  <c r="M13" i="1"/>
  <c r="M14" i="1"/>
  <c r="L14" i="1" s="1"/>
  <c r="M15" i="1"/>
  <c r="M16" i="1"/>
  <c r="M17" i="1"/>
  <c r="M18" i="1"/>
  <c r="L18" i="1" s="1"/>
  <c r="M19" i="1"/>
  <c r="L19" i="1" s="1"/>
  <c r="M20" i="1"/>
  <c r="L20" i="1" s="1"/>
  <c r="I21" i="1"/>
  <c r="H21" i="1"/>
  <c r="G21" i="1"/>
  <c r="F21" i="1"/>
  <c r="E21" i="1"/>
  <c r="C21" i="1"/>
  <c r="L17" i="1" l="1"/>
  <c r="L16" i="1"/>
  <c r="L8" i="1"/>
  <c r="L9" i="1"/>
  <c r="L15" i="1"/>
  <c r="L7" i="1"/>
  <c r="L3" i="1"/>
  <c r="L13" i="1"/>
  <c r="L6" i="1"/>
  <c r="G26" i="1"/>
  <c r="J20" i="1" l="1"/>
  <c r="K20" i="1" s="1"/>
  <c r="J19" i="1"/>
  <c r="K19" i="1" s="1"/>
  <c r="J11" i="1"/>
  <c r="K11" i="1" s="1"/>
  <c r="J3" i="1"/>
  <c r="K3" i="1" s="1"/>
  <c r="J4" i="1"/>
  <c r="K4" i="1" s="1"/>
  <c r="J7" i="1"/>
  <c r="K7" i="1" s="1"/>
  <c r="J8" i="1"/>
  <c r="K8" i="1" s="1"/>
  <c r="J12" i="1"/>
  <c r="K12" i="1" s="1"/>
  <c r="J13" i="1"/>
  <c r="K13" i="1" s="1"/>
  <c r="J17" i="1"/>
  <c r="K17" i="1" s="1"/>
  <c r="J6" i="1"/>
  <c r="K6" i="1" s="1"/>
  <c r="J5" i="1"/>
  <c r="K5" i="1" s="1"/>
  <c r="J2" i="1"/>
  <c r="J9" i="1"/>
  <c r="K9" i="1" s="1"/>
  <c r="J18" i="1"/>
  <c r="K18" i="1" s="1"/>
  <c r="J15" i="1"/>
  <c r="K15" i="1" s="1"/>
  <c r="J10" i="1"/>
  <c r="K10" i="1" s="1"/>
  <c r="J16" i="1"/>
  <c r="K16" i="1" s="1"/>
  <c r="J14" i="1"/>
  <c r="K14" i="1" s="1"/>
  <c r="K2" i="1" l="1"/>
  <c r="K21" i="1" s="1"/>
  <c r="J21" i="1"/>
</calcChain>
</file>

<file path=xl/sharedStrings.xml><?xml version="1.0" encoding="utf-8"?>
<sst xmlns="http://schemas.openxmlformats.org/spreadsheetml/2006/main" count="41" uniqueCount="35">
  <si>
    <t>Points</t>
  </si>
  <si>
    <t>Victories</t>
  </si>
  <si>
    <t>Draws</t>
  </si>
  <si>
    <t>Goals</t>
  </si>
  <si>
    <t>Apertura2021</t>
  </si>
  <si>
    <t>GPM</t>
  </si>
  <si>
    <t>xGPM</t>
  </si>
  <si>
    <t>Clausura2021</t>
  </si>
  <si>
    <t>Apertura2020</t>
  </si>
  <si>
    <t>Clausura2020</t>
  </si>
  <si>
    <t>Apertura2019</t>
  </si>
  <si>
    <t>Clausura2019</t>
  </si>
  <si>
    <t>Apertura2018</t>
  </si>
  <si>
    <t>Clausura2018</t>
  </si>
  <si>
    <t>Apertura2017</t>
  </si>
  <si>
    <t>Clausura2017</t>
  </si>
  <si>
    <t>Apertura2016</t>
  </si>
  <si>
    <t>Number</t>
  </si>
  <si>
    <t>Tournament</t>
  </si>
  <si>
    <t>Clausura2016</t>
  </si>
  <si>
    <t>Apertura2015</t>
  </si>
  <si>
    <t>Clausura2015</t>
  </si>
  <si>
    <t>Apertura2014</t>
  </si>
  <si>
    <t>Clausura2014</t>
  </si>
  <si>
    <t>Apertura2013</t>
  </si>
  <si>
    <t>Clausura2013</t>
  </si>
  <si>
    <t>Apertura2012</t>
  </si>
  <si>
    <t>Matches</t>
  </si>
  <si>
    <t>dGPM</t>
  </si>
  <si>
    <t>AVG</t>
  </si>
  <si>
    <t>StdDev</t>
  </si>
  <si>
    <t>dGPS</t>
  </si>
  <si>
    <t>GoalsF</t>
  </si>
  <si>
    <t>xGoalsF</t>
  </si>
  <si>
    <t>rGoalsF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</si>
</sst>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8999E-CC8A-48B6-B2E6-F5938CB573B7}" name="Table1" displayName="Table1" ref="A1:N21" totalsRowCount="1">
  <autoFilter ref="A1:N20" xr:uid="{5E28999E-CC8A-48B6-B2E6-F5938CB573B7}"/>
  <sortState xmlns:xlrd2="http://schemas.microsoft.com/office/spreadsheetml/2017/richdata2" ref="A2:N20">
    <sortCondition descending="1" ref="L1:L20"/>
  </sortState>
  <tableColumns count="14">
    <tableColumn id="1" xr3:uid="{930AF385-C983-47B3-9352-3E496F87AEA5}" name="Number"/>
    <tableColumn id="2" xr3:uid="{09572F28-BD7C-44C6-AB32-D54D1688E180}" name="Tournament"/>
    <tableColumn id="3" xr3:uid="{558C0118-DB0E-434D-99BC-B4CB1189C0E9}" name="Points" totalsRowFunction="average" totalsRowDxfId="14" dataCellStyle="Percent"/>
    <tableColumn id="12" xr3:uid="{97546DBC-2F61-48CF-991D-7032288B0C38}" name="Matches" totalsRowFunction="sum"/>
    <tableColumn id="4" xr3:uid="{F9877127-F1F4-4077-8D9D-B90B0BD52BE4}" name="Victories" totalsRowFunction="average" totalsRowDxfId="13" dataCellStyle="Percent"/>
    <tableColumn id="5" xr3:uid="{FD0B2530-D7F9-4978-93E9-B8072F3611AC}" name="Draws" totalsRowFunction="average" totalsRowDxfId="12" dataCellStyle="Percent"/>
    <tableColumn id="6" xr3:uid="{FC66875E-BCBE-466F-8BEB-F2A79AFAC3A9}" name="Goals" totalsRowFunction="average" totalsRowDxfId="11" dataCellStyle="Percent"/>
    <tableColumn id="7" xr3:uid="{94E41C58-778A-44E4-8C99-D6695B1380A1}" name="GPM" totalsRowFunction="average" dataDxfId="10" totalsRowDxfId="9"/>
    <tableColumn id="9" xr3:uid="{F0ABA4FD-A260-4EBA-9743-0209A5FF155E}" name="xGPM" totalsRowFunction="average" dataDxfId="8" totalsRowDxfId="7"/>
    <tableColumn id="10" xr3:uid="{E050A8F8-7643-4DD7-9BDF-5699562ACFB9}" name="dGPM" totalsRowFunction="average" dataDxfId="6" totalsRowDxfId="5">
      <calculatedColumnFormula>Table1[[#This Row],[GPM]]-Table1[[#This Row],[xGPM]]</calculatedColumnFormula>
    </tableColumn>
    <tableColumn id="11" xr3:uid="{0171362E-EC3D-48EE-AE70-77D70D1341B2}" name="dGPS" totalsRowFunction="average" dataDxfId="4" totalsRowDxfId="3">
      <calculatedColumnFormula>Table1[[#This Row],[dGPM]]*Table1[[#This Row],[Matches]]</calculatedColumnFormula>
    </tableColumn>
    <tableColumn id="8" xr3:uid="{17A7264C-BE7F-46D3-B1DB-E7227424B180}" name="rGoalsF" totalsRowFunction="average" totalsRowDxfId="2" dataCellStyle="Percent">
      <calculatedColumnFormula>Table1[[#This Row],[GoalsF]]/Table1[[#This Row],[xGoalsF]]</calculatedColumnFormula>
    </tableColumn>
    <tableColumn id="13" xr3:uid="{58AFCAAE-2B72-4F4C-987C-436DD257014D}" name="GoalsF" totalsRowFunction="sum" dataDxfId="1">
      <calculatedColumnFormula>Table1[[#This Row],[GPM]]*Table1[[#This Row],[Matches]]</calculatedColumnFormula>
    </tableColumn>
    <tableColumn id="14" xr3:uid="{942A76D6-2E71-4F9C-A95A-5C41E8A0C324}" name="xGoalsF" totalsRowFunction="sum" dataDxfId="0">
      <calculatedColumnFormula>Table1[[#This Row],[xGPM]]*Table1[[#This Row],[Matches]]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0719-28C4-4046-B2DD-9DB531E1C573}">
  <dimension ref="A1:N30"/>
  <sheetViews>
    <sheetView tabSelected="1" workbookViewId="0">
      <selection activeCell="H24" sqref="H24"/>
    </sheetView>
  </sheetViews>
  <sheetFormatPr defaultRowHeight="14.25" x14ac:dyDescent="0.45"/>
  <cols>
    <col min="2" max="2" width="13" bestFit="1" customWidth="1"/>
    <col min="4" max="4" width="9.86328125" bestFit="1" customWidth="1"/>
    <col min="5" max="5" width="11.73046875" bestFit="1" customWidth="1"/>
  </cols>
  <sheetData>
    <row r="1" spans="1:14" x14ac:dyDescent="0.45">
      <c r="A1" t="s">
        <v>17</v>
      </c>
      <c r="B1" t="s">
        <v>18</v>
      </c>
      <c r="C1" t="s">
        <v>0</v>
      </c>
      <c r="D1" t="s">
        <v>27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28</v>
      </c>
      <c r="K1" t="s">
        <v>31</v>
      </c>
      <c r="L1" t="s">
        <v>34</v>
      </c>
      <c r="M1" t="s">
        <v>32</v>
      </c>
      <c r="N1" t="s">
        <v>33</v>
      </c>
    </row>
    <row r="2" spans="1:14" x14ac:dyDescent="0.45">
      <c r="A2">
        <v>13</v>
      </c>
      <c r="B2" t="s">
        <v>20</v>
      </c>
      <c r="C2" s="1">
        <v>1.0316621577537064</v>
      </c>
      <c r="D2">
        <v>153</v>
      </c>
      <c r="E2" s="1">
        <v>1.118343827158351</v>
      </c>
      <c r="F2" s="1">
        <v>0.67915707051835839</v>
      </c>
      <c r="G2" s="1">
        <v>1.1774928658639863</v>
      </c>
      <c r="H2" s="2">
        <v>3.0130718954248366</v>
      </c>
      <c r="I2" s="2">
        <v>2.5588876015940811</v>
      </c>
      <c r="J2" s="2">
        <f>Table1[[#This Row],[GPM]]-Table1[[#This Row],[xGPM]]</f>
        <v>0.45418429383075543</v>
      </c>
      <c r="K2" s="4">
        <f>Table1[[#This Row],[dGPM]]*Table1[[#This Row],[Matches]]</f>
        <v>69.490196956105578</v>
      </c>
      <c r="L2" s="1">
        <f>Table1[[#This Row],[GoalsF]]/Table1[[#This Row],[xGoalsF]]</f>
        <v>1.1774928658639863</v>
      </c>
      <c r="M2" s="5">
        <f>Table1[[#This Row],[GPM]]*Table1[[#This Row],[Matches]]</f>
        <v>461</v>
      </c>
      <c r="N2" s="5">
        <f>Table1[[#This Row],[xGPM]]*Table1[[#This Row],[Matches]]</f>
        <v>391.50980304389441</v>
      </c>
    </row>
    <row r="3" spans="1:14" x14ac:dyDescent="0.45">
      <c r="A3">
        <v>4</v>
      </c>
      <c r="B3" t="s">
        <v>9</v>
      </c>
      <c r="C3" s="1">
        <v>1.0117037383561946</v>
      </c>
      <c r="D3">
        <v>90</v>
      </c>
      <c r="E3" s="1">
        <v>1.0435653446645601</v>
      </c>
      <c r="F3" s="1">
        <v>0.87937790885222133</v>
      </c>
      <c r="G3" s="1">
        <v>1.122443502945262</v>
      </c>
      <c r="H3" s="2">
        <v>2.8888888888888888</v>
      </c>
      <c r="I3" s="2">
        <v>2.5737499315631669</v>
      </c>
      <c r="J3" s="2">
        <f>Table1[[#This Row],[GPM]]-Table1[[#This Row],[xGPM]]</f>
        <v>0.31513895732572195</v>
      </c>
      <c r="K3" s="4">
        <f>Table1[[#This Row],[dGPM]]*Table1[[#This Row],[Matches]]</f>
        <v>28.362506159314975</v>
      </c>
      <c r="L3" s="1">
        <f>Table1[[#This Row],[GoalsF]]/Table1[[#This Row],[xGoalsF]]</f>
        <v>1.122443502945262</v>
      </c>
      <c r="M3" s="5">
        <f>Table1[[#This Row],[GPM]]*Table1[[#This Row],[Matches]]</f>
        <v>260</v>
      </c>
      <c r="N3" s="5">
        <f>Table1[[#This Row],[xGPM]]*Table1[[#This Row],[Matches]]</f>
        <v>231.63749384068501</v>
      </c>
    </row>
    <row r="4" spans="1:14" x14ac:dyDescent="0.45">
      <c r="A4">
        <v>5</v>
      </c>
      <c r="B4" t="s">
        <v>10</v>
      </c>
      <c r="C4" s="1">
        <v>1.0010110906517504</v>
      </c>
      <c r="D4">
        <v>170</v>
      </c>
      <c r="E4" s="1">
        <v>1.0037280387820593</v>
      </c>
      <c r="F4" s="1">
        <v>0.98914920800355899</v>
      </c>
      <c r="G4" s="1">
        <v>1.1049857807931578</v>
      </c>
      <c r="H4" s="2">
        <v>2.9</v>
      </c>
      <c r="I4" s="2">
        <v>2.6244681609553222</v>
      </c>
      <c r="J4" s="2">
        <f>Table1[[#This Row],[GPM]]-Table1[[#This Row],[xGPM]]</f>
        <v>0.27553183904467771</v>
      </c>
      <c r="K4" s="4">
        <f>Table1[[#This Row],[dGPM]]*Table1[[#This Row],[Matches]]</f>
        <v>46.840412637595207</v>
      </c>
      <c r="L4" s="1">
        <f>Table1[[#This Row],[GoalsF]]/Table1[[#This Row],[xGoalsF]]</f>
        <v>1.104985780793158</v>
      </c>
      <c r="M4" s="5">
        <f>Table1[[#This Row],[GPM]]*Table1[[#This Row],[Matches]]</f>
        <v>493</v>
      </c>
      <c r="N4" s="5">
        <f>Table1[[#This Row],[xGPM]]*Table1[[#This Row],[Matches]]</f>
        <v>446.15958736240475</v>
      </c>
    </row>
    <row r="5" spans="1:14" x14ac:dyDescent="0.45">
      <c r="A5">
        <v>12</v>
      </c>
      <c r="B5" t="s">
        <v>19</v>
      </c>
      <c r="C5" s="1">
        <v>0.98450273931379662</v>
      </c>
      <c r="D5">
        <v>153</v>
      </c>
      <c r="E5" s="1">
        <v>0.94234471044570534</v>
      </c>
      <c r="F5" s="1">
        <v>1.1600749679269713</v>
      </c>
      <c r="G5" s="1">
        <v>1.0871768679502445</v>
      </c>
      <c r="H5" s="2">
        <v>2.8169934640522878</v>
      </c>
      <c r="I5" s="2">
        <v>2.5911087212179438</v>
      </c>
      <c r="J5" s="2">
        <f>Table1[[#This Row],[GPM]]-Table1[[#This Row],[xGPM]]</f>
        <v>0.22588474283434401</v>
      </c>
      <c r="K5" s="4">
        <f>Table1[[#This Row],[dGPM]]*Table1[[#This Row],[Matches]]</f>
        <v>34.560365653654635</v>
      </c>
      <c r="L5" s="1">
        <f>Table1[[#This Row],[GoalsF]]/Table1[[#This Row],[xGoalsF]]</f>
        <v>1.0871768679502447</v>
      </c>
      <c r="M5" s="5">
        <f>Table1[[#This Row],[GPM]]*Table1[[#This Row],[Matches]]</f>
        <v>431.00000000000006</v>
      </c>
      <c r="N5" s="5">
        <f>Table1[[#This Row],[xGPM]]*Table1[[#This Row],[Matches]]</f>
        <v>396.43963434634537</v>
      </c>
    </row>
    <row r="6" spans="1:14" x14ac:dyDescent="0.45">
      <c r="A6">
        <v>11</v>
      </c>
      <c r="B6" t="s">
        <v>16</v>
      </c>
      <c r="C6" s="1">
        <v>0.98667495314443288</v>
      </c>
      <c r="D6">
        <v>153</v>
      </c>
      <c r="E6" s="1">
        <v>0.95045579781499545</v>
      </c>
      <c r="F6" s="1">
        <v>1.1379819342524653</v>
      </c>
      <c r="G6" s="1">
        <v>1.0857954444825466</v>
      </c>
      <c r="H6" s="2">
        <v>2.8169934640522878</v>
      </c>
      <c r="I6" s="2">
        <v>2.5944053075252782</v>
      </c>
      <c r="J6" s="2">
        <f>Table1[[#This Row],[GPM]]-Table1[[#This Row],[xGPM]]</f>
        <v>0.22258815652700958</v>
      </c>
      <c r="K6" s="4">
        <f>Table1[[#This Row],[dGPM]]*Table1[[#This Row],[Matches]]</f>
        <v>34.055987948632463</v>
      </c>
      <c r="L6" s="1">
        <f>Table1[[#This Row],[GoalsF]]/Table1[[#This Row],[xGoalsF]]</f>
        <v>1.0857954444825468</v>
      </c>
      <c r="M6" s="5">
        <f>Table1[[#This Row],[GPM]]*Table1[[#This Row],[Matches]]</f>
        <v>431.00000000000006</v>
      </c>
      <c r="N6" s="5">
        <f>Table1[[#This Row],[xGPM]]*Table1[[#This Row],[Matches]]</f>
        <v>396.94401205136757</v>
      </c>
    </row>
    <row r="7" spans="1:14" x14ac:dyDescent="0.45">
      <c r="A7">
        <v>6</v>
      </c>
      <c r="B7" t="s">
        <v>11</v>
      </c>
      <c r="C7" s="1">
        <v>1.0136638334249304</v>
      </c>
      <c r="D7">
        <v>153</v>
      </c>
      <c r="E7" s="1">
        <v>1.0505764371199728</v>
      </c>
      <c r="F7" s="1">
        <v>0.85580123829807753</v>
      </c>
      <c r="G7" s="1">
        <v>1.0583757819911641</v>
      </c>
      <c r="H7" s="2">
        <v>2.784313725490196</v>
      </c>
      <c r="I7" s="2">
        <v>2.6307420982856931</v>
      </c>
      <c r="J7" s="2">
        <f>Table1[[#This Row],[GPM]]-Table1[[#This Row],[xGPM]]</f>
        <v>0.1535716272045029</v>
      </c>
      <c r="K7" s="4">
        <f>Table1[[#This Row],[dGPM]]*Table1[[#This Row],[Matches]]</f>
        <v>23.496458962288944</v>
      </c>
      <c r="L7" s="1">
        <f>Table1[[#This Row],[GoalsF]]/Table1[[#This Row],[xGoalsF]]</f>
        <v>1.0583757819911641</v>
      </c>
      <c r="M7" s="5">
        <f>Table1[[#This Row],[GPM]]*Table1[[#This Row],[Matches]]</f>
        <v>426</v>
      </c>
      <c r="N7" s="5">
        <f>Table1[[#This Row],[xGPM]]*Table1[[#This Row],[Matches]]</f>
        <v>402.50354103771105</v>
      </c>
    </row>
    <row r="8" spans="1:14" x14ac:dyDescent="0.45">
      <c r="A8">
        <v>7</v>
      </c>
      <c r="B8" t="s">
        <v>12</v>
      </c>
      <c r="C8" s="1">
        <v>0.99888187148010488</v>
      </c>
      <c r="D8">
        <v>153</v>
      </c>
      <c r="E8" s="1">
        <v>0.99583969389550353</v>
      </c>
      <c r="F8" s="1">
        <v>1.0115439591084565</v>
      </c>
      <c r="G8" s="1">
        <v>1.0327187642295093</v>
      </c>
      <c r="H8" s="2">
        <v>2.6797385620915031</v>
      </c>
      <c r="I8" s="2">
        <v>2.5948386481490946</v>
      </c>
      <c r="J8" s="2">
        <f>Table1[[#This Row],[GPM]]-Table1[[#This Row],[xGPM]]</f>
        <v>8.4899913942408478E-2</v>
      </c>
      <c r="K8" s="4">
        <f>Table1[[#This Row],[dGPM]]*Table1[[#This Row],[Matches]]</f>
        <v>12.989686833188497</v>
      </c>
      <c r="L8" s="1">
        <f>Table1[[#This Row],[GoalsF]]/Table1[[#This Row],[xGoalsF]]</f>
        <v>1.032718764229509</v>
      </c>
      <c r="M8" s="5">
        <f>Table1[[#This Row],[GPM]]*Table1[[#This Row],[Matches]]</f>
        <v>409.99999999999994</v>
      </c>
      <c r="N8" s="5">
        <f>Table1[[#This Row],[xGPM]]*Table1[[#This Row],[Matches]]</f>
        <v>397.0103131668115</v>
      </c>
    </row>
    <row r="9" spans="1:14" x14ac:dyDescent="0.45">
      <c r="A9">
        <v>14</v>
      </c>
      <c r="B9" t="s">
        <v>21</v>
      </c>
      <c r="C9" s="1">
        <v>1.0161591587513725</v>
      </c>
      <c r="D9">
        <v>153</v>
      </c>
      <c r="E9" s="1">
        <v>1.0614033292546234</v>
      </c>
      <c r="F9" s="1">
        <v>0.84647417153070059</v>
      </c>
      <c r="G9" s="1">
        <v>1.0142153195717227</v>
      </c>
      <c r="H9" s="2">
        <v>2.5816993464052289</v>
      </c>
      <c r="I9" s="2">
        <v>2.5455140507002145</v>
      </c>
      <c r="J9" s="2">
        <f>Table1[[#This Row],[GPM]]-Table1[[#This Row],[xGPM]]</f>
        <v>3.6185295705014386E-2</v>
      </c>
      <c r="K9" s="4">
        <f>Table1[[#This Row],[dGPM]]*Table1[[#This Row],[Matches]]</f>
        <v>5.5363502428672007</v>
      </c>
      <c r="L9" s="1">
        <f>Table1[[#This Row],[GoalsF]]/Table1[[#This Row],[xGoalsF]]</f>
        <v>1.0142153195717227</v>
      </c>
      <c r="M9" s="5">
        <f>Table1[[#This Row],[GPM]]*Table1[[#This Row],[Matches]]</f>
        <v>395</v>
      </c>
      <c r="N9" s="5">
        <f>Table1[[#This Row],[xGPM]]*Table1[[#This Row],[Matches]]</f>
        <v>389.46364975713283</v>
      </c>
    </row>
    <row r="10" spans="1:14" x14ac:dyDescent="0.45">
      <c r="A10">
        <v>17</v>
      </c>
      <c r="B10" t="s">
        <v>24</v>
      </c>
      <c r="C10" s="1">
        <v>0.96607429981874637</v>
      </c>
      <c r="D10">
        <v>153</v>
      </c>
      <c r="E10" s="1">
        <v>0.87267744268199754</v>
      </c>
      <c r="F10" s="1">
        <v>1.3381820058303042</v>
      </c>
      <c r="G10" s="1">
        <v>0.99098437149583551</v>
      </c>
      <c r="H10" s="2">
        <v>2.5555555555555554</v>
      </c>
      <c r="I10" s="2">
        <v>2.5788051043611189</v>
      </c>
      <c r="J10" s="2">
        <f>Table1[[#This Row],[GPM]]-Table1[[#This Row],[xGPM]]</f>
        <v>-2.3249548805563514E-2</v>
      </c>
      <c r="K10" s="4">
        <f>Table1[[#This Row],[dGPM]]*Table1[[#This Row],[Matches]]</f>
        <v>-3.5571809672512176</v>
      </c>
      <c r="L10" s="1">
        <f>Table1[[#This Row],[GoalsF]]/Table1[[#This Row],[xGoalsF]]</f>
        <v>0.99098437149583518</v>
      </c>
      <c r="M10" s="5">
        <f>Table1[[#This Row],[GPM]]*Table1[[#This Row],[Matches]]</f>
        <v>390.99999999999994</v>
      </c>
      <c r="N10" s="5">
        <f>Table1[[#This Row],[xGPM]]*Table1[[#This Row],[Matches]]</f>
        <v>394.55718096725121</v>
      </c>
    </row>
    <row r="11" spans="1:14" x14ac:dyDescent="0.45">
      <c r="A11">
        <v>3</v>
      </c>
      <c r="B11" t="s">
        <v>8</v>
      </c>
      <c r="C11" s="1">
        <v>1.0004596616882482</v>
      </c>
      <c r="D11">
        <v>153</v>
      </c>
      <c r="E11" s="1">
        <v>1.0017065334722175</v>
      </c>
      <c r="F11" s="1">
        <v>0.9952103076126938</v>
      </c>
      <c r="G11" s="1">
        <v>0.98486766904170542</v>
      </c>
      <c r="H11" s="2">
        <v>2.5490196078431371</v>
      </c>
      <c r="I11" s="2">
        <v>2.5881848779982604</v>
      </c>
      <c r="J11" s="2">
        <f>Table1[[#This Row],[GPM]]-Table1[[#This Row],[xGPM]]</f>
        <v>-3.9165270155123277E-2</v>
      </c>
      <c r="K11" s="4">
        <f>Table1[[#This Row],[dGPM]]*Table1[[#This Row],[Matches]]</f>
        <v>-5.9922863337338619</v>
      </c>
      <c r="L11" s="1">
        <f>Table1[[#This Row],[GoalsF]]/Table1[[#This Row],[xGoalsF]]</f>
        <v>0.98486766904170542</v>
      </c>
      <c r="M11" s="5">
        <f>Table1[[#This Row],[GPM]]*Table1[[#This Row],[Matches]]</f>
        <v>390</v>
      </c>
      <c r="N11" s="5">
        <f>Table1[[#This Row],[xGPM]]*Table1[[#This Row],[Matches]]</f>
        <v>395.99228633373383</v>
      </c>
    </row>
    <row r="12" spans="1:14" x14ac:dyDescent="0.45">
      <c r="A12">
        <v>8</v>
      </c>
      <c r="B12" t="s">
        <v>13</v>
      </c>
      <c r="C12" s="1">
        <v>0.99114046293803071</v>
      </c>
      <c r="D12">
        <v>153</v>
      </c>
      <c r="E12" s="1">
        <v>0.96687006949606491</v>
      </c>
      <c r="F12" s="1">
        <v>1.0896051109439018</v>
      </c>
      <c r="G12" s="1">
        <v>0.98223039879273477</v>
      </c>
      <c r="H12" s="2">
        <v>2.5294117647058822</v>
      </c>
      <c r="I12" s="2">
        <v>2.5751715359398339</v>
      </c>
      <c r="J12" s="2">
        <f>Table1[[#This Row],[GPM]]-Table1[[#This Row],[xGPM]]</f>
        <v>-4.5759771233951696E-2</v>
      </c>
      <c r="K12" s="4">
        <f>Table1[[#This Row],[dGPM]]*Table1[[#This Row],[Matches]]</f>
        <v>-7.0012449987946095</v>
      </c>
      <c r="L12" s="1">
        <f>Table1[[#This Row],[GoalsF]]/Table1[[#This Row],[xGoalsF]]</f>
        <v>0.98223039879273466</v>
      </c>
      <c r="M12" s="5">
        <f>Table1[[#This Row],[GPM]]*Table1[[#This Row],[Matches]]</f>
        <v>387</v>
      </c>
      <c r="N12" s="5">
        <f>Table1[[#This Row],[xGPM]]*Table1[[#This Row],[Matches]]</f>
        <v>394.00124499879462</v>
      </c>
    </row>
    <row r="13" spans="1:14" x14ac:dyDescent="0.45">
      <c r="A13">
        <v>9</v>
      </c>
      <c r="B13" t="s">
        <v>14</v>
      </c>
      <c r="C13" s="1">
        <v>0.99734546831005477</v>
      </c>
      <c r="D13">
        <v>153</v>
      </c>
      <c r="E13" s="1">
        <v>0.99010001720377616</v>
      </c>
      <c r="F13" s="1">
        <v>1.027143136371359</v>
      </c>
      <c r="G13" s="1">
        <v>0.98190304472398993</v>
      </c>
      <c r="H13" s="2">
        <v>2.5359477124183005</v>
      </c>
      <c r="I13" s="2">
        <v>2.5826864740307918</v>
      </c>
      <c r="J13" s="2">
        <f>Table1[[#This Row],[GPM]]-Table1[[#This Row],[xGPM]]</f>
        <v>-4.6738761612491242E-2</v>
      </c>
      <c r="K13" s="4">
        <f>Table1[[#This Row],[dGPM]]*Table1[[#This Row],[Matches]]</f>
        <v>-7.1510305267111605</v>
      </c>
      <c r="L13" s="1">
        <f>Table1[[#This Row],[GoalsF]]/Table1[[#This Row],[xGoalsF]]</f>
        <v>0.98190304472398993</v>
      </c>
      <c r="M13" s="5">
        <f>Table1[[#This Row],[GPM]]*Table1[[#This Row],[Matches]]</f>
        <v>388</v>
      </c>
      <c r="N13" s="5">
        <f>Table1[[#This Row],[xGPM]]*Table1[[#This Row],[Matches]]</f>
        <v>395.15103052671117</v>
      </c>
    </row>
    <row r="14" spans="1:14" x14ac:dyDescent="0.45">
      <c r="A14">
        <v>19</v>
      </c>
      <c r="B14" t="s">
        <v>26</v>
      </c>
      <c r="C14" s="1">
        <v>0.97736313975405276</v>
      </c>
      <c r="D14">
        <v>153</v>
      </c>
      <c r="E14" s="1">
        <v>0.91521065282335301</v>
      </c>
      <c r="F14" s="1">
        <v>1.227429487734472</v>
      </c>
      <c r="G14" s="1">
        <v>0.95991102719038923</v>
      </c>
      <c r="H14" s="2">
        <v>2.477124183006536</v>
      </c>
      <c r="I14" s="2">
        <v>2.580576858520891</v>
      </c>
      <c r="J14" s="2">
        <f>Table1[[#This Row],[GPM]]-Table1[[#This Row],[xGPM]]</f>
        <v>-0.103452675514355</v>
      </c>
      <c r="K14" s="4">
        <f>Table1[[#This Row],[dGPM]]*Table1[[#This Row],[Matches]]</f>
        <v>-15.828259353696314</v>
      </c>
      <c r="L14" s="1">
        <f>Table1[[#This Row],[GoalsF]]/Table1[[#This Row],[xGoalsF]]</f>
        <v>0.95991102719038901</v>
      </c>
      <c r="M14" s="5">
        <f>Table1[[#This Row],[GPM]]*Table1[[#This Row],[Matches]]</f>
        <v>379</v>
      </c>
      <c r="N14" s="5">
        <f>Table1[[#This Row],[xGPM]]*Table1[[#This Row],[Matches]]</f>
        <v>394.82825935369635</v>
      </c>
    </row>
    <row r="15" spans="1:14" x14ac:dyDescent="0.45">
      <c r="A15">
        <v>16</v>
      </c>
      <c r="B15" t="s">
        <v>23</v>
      </c>
      <c r="C15" s="1">
        <v>1.0022058315969191</v>
      </c>
      <c r="D15">
        <v>153</v>
      </c>
      <c r="E15" s="1">
        <v>1.0083374724352794</v>
      </c>
      <c r="F15" s="1">
        <v>0.97861476840159689</v>
      </c>
      <c r="G15" s="1">
        <v>0.9578954099387863</v>
      </c>
      <c r="H15" s="2">
        <v>2.4575163398692812</v>
      </c>
      <c r="I15" s="2">
        <v>2.5655372333669777</v>
      </c>
      <c r="J15" s="2">
        <f>Table1[[#This Row],[GPM]]-Table1[[#This Row],[xGPM]]</f>
        <v>-0.1080208934976965</v>
      </c>
      <c r="K15" s="4">
        <f>Table1[[#This Row],[dGPM]]*Table1[[#This Row],[Matches]]</f>
        <v>-16.527196705147563</v>
      </c>
      <c r="L15" s="1">
        <f>Table1[[#This Row],[GoalsF]]/Table1[[#This Row],[xGoalsF]]</f>
        <v>0.95789540993878652</v>
      </c>
      <c r="M15" s="5">
        <f>Table1[[#This Row],[GPM]]*Table1[[#This Row],[Matches]]</f>
        <v>376</v>
      </c>
      <c r="N15" s="5">
        <f>Table1[[#This Row],[xGPM]]*Table1[[#This Row],[Matches]]</f>
        <v>392.52719670514756</v>
      </c>
    </row>
    <row r="16" spans="1:14" x14ac:dyDescent="0.45">
      <c r="A16">
        <v>18</v>
      </c>
      <c r="B16" t="s">
        <v>25</v>
      </c>
      <c r="C16" s="1">
        <v>1.004610521023805</v>
      </c>
      <c r="D16">
        <v>153</v>
      </c>
      <c r="E16" s="1">
        <v>1.0173117886444061</v>
      </c>
      <c r="F16" s="1">
        <v>0.95413149876033598</v>
      </c>
      <c r="G16" s="1">
        <v>0.95056042480184577</v>
      </c>
      <c r="H16" s="2">
        <v>2.4509803921568629</v>
      </c>
      <c r="I16" s="2">
        <v>2.5784582738838462</v>
      </c>
      <c r="J16" s="2">
        <f>Table1[[#This Row],[GPM]]-Table1[[#This Row],[xGPM]]</f>
        <v>-0.12747788172698327</v>
      </c>
      <c r="K16" s="4">
        <f>Table1[[#This Row],[dGPM]]*Table1[[#This Row],[Matches]]</f>
        <v>-19.504115904228438</v>
      </c>
      <c r="L16" s="1">
        <f>Table1[[#This Row],[GoalsF]]/Table1[[#This Row],[xGoalsF]]</f>
        <v>0.95056042480184577</v>
      </c>
      <c r="M16" s="5">
        <f>Table1[[#This Row],[GPM]]*Table1[[#This Row],[Matches]]</f>
        <v>375</v>
      </c>
      <c r="N16" s="5">
        <f>Table1[[#This Row],[xGPM]]*Table1[[#This Row],[Matches]]</f>
        <v>394.50411590422846</v>
      </c>
    </row>
    <row r="17" spans="1:14" x14ac:dyDescent="0.45">
      <c r="A17">
        <v>10</v>
      </c>
      <c r="B17" t="s">
        <v>15</v>
      </c>
      <c r="C17" s="1">
        <v>0.99502229788333552</v>
      </c>
      <c r="D17">
        <v>153</v>
      </c>
      <c r="E17" s="1">
        <v>0.98143234313203698</v>
      </c>
      <c r="F17" s="1">
        <v>1.0508587042256798</v>
      </c>
      <c r="G17" s="1">
        <v>0.946537991303253</v>
      </c>
      <c r="H17" s="2">
        <v>2.4509803921568629</v>
      </c>
      <c r="I17" s="2">
        <v>2.5894157600395933</v>
      </c>
      <c r="J17" s="2">
        <f>Table1[[#This Row],[GPM]]-Table1[[#This Row],[xGPM]]</f>
        <v>-0.13843536788273036</v>
      </c>
      <c r="K17" s="4">
        <f>Table1[[#This Row],[dGPM]]*Table1[[#This Row],[Matches]]</f>
        <v>-21.180611286057747</v>
      </c>
      <c r="L17" s="1">
        <f>Table1[[#This Row],[GoalsF]]/Table1[[#This Row],[xGoalsF]]</f>
        <v>0.94653799130325289</v>
      </c>
      <c r="M17" s="5">
        <f>Table1[[#This Row],[GPM]]*Table1[[#This Row],[Matches]]</f>
        <v>375</v>
      </c>
      <c r="N17" s="5">
        <f>Table1[[#This Row],[xGPM]]*Table1[[#This Row],[Matches]]</f>
        <v>396.1806112860578</v>
      </c>
    </row>
    <row r="18" spans="1:14" x14ac:dyDescent="0.45">
      <c r="A18">
        <v>15</v>
      </c>
      <c r="B18" t="s">
        <v>22</v>
      </c>
      <c r="C18" s="1">
        <v>0.9800895479594558</v>
      </c>
      <c r="D18">
        <v>153</v>
      </c>
      <c r="E18" s="1">
        <v>0.92484717216101375</v>
      </c>
      <c r="F18" s="1">
        <v>1.1940575843635441</v>
      </c>
      <c r="G18" s="1">
        <v>0.928405353367598</v>
      </c>
      <c r="H18" s="2">
        <v>2.3790849673202614</v>
      </c>
      <c r="I18" s="2">
        <v>2.5625498158650464</v>
      </c>
      <c r="J18" s="2">
        <f>Table1[[#This Row],[GPM]]-Table1[[#This Row],[xGPM]]</f>
        <v>-0.18346484854478495</v>
      </c>
      <c r="K18" s="4">
        <f>Table1[[#This Row],[dGPM]]*Table1[[#This Row],[Matches]]</f>
        <v>-28.070121827352096</v>
      </c>
      <c r="L18" s="1">
        <f>Table1[[#This Row],[GoalsF]]/Table1[[#This Row],[xGoalsF]]</f>
        <v>0.928405353367598</v>
      </c>
      <c r="M18" s="5">
        <f>Table1[[#This Row],[GPM]]*Table1[[#This Row],[Matches]]</f>
        <v>364</v>
      </c>
      <c r="N18" s="5">
        <f>Table1[[#This Row],[xGPM]]*Table1[[#This Row],[Matches]]</f>
        <v>392.07012182735207</v>
      </c>
    </row>
    <row r="19" spans="1:14" x14ac:dyDescent="0.45">
      <c r="A19">
        <v>2</v>
      </c>
      <c r="B19" t="s">
        <v>7</v>
      </c>
      <c r="C19" s="1">
        <v>1.0090602237739421</v>
      </c>
      <c r="D19">
        <v>153</v>
      </c>
      <c r="E19" s="1">
        <v>1.0339876748377568</v>
      </c>
      <c r="F19" s="1">
        <v>0.90952379005974648</v>
      </c>
      <c r="G19" s="1">
        <v>0.91190259210947089</v>
      </c>
      <c r="H19" s="2">
        <v>2.3594771241830066</v>
      </c>
      <c r="I19" s="2">
        <v>2.5874223240498906</v>
      </c>
      <c r="J19" s="2">
        <f>Table1[[#This Row],[GPM]]-Table1[[#This Row],[xGPM]]</f>
        <v>-0.227945199866884</v>
      </c>
      <c r="K19" s="4">
        <f>Table1[[#This Row],[dGPM]]*Table1[[#This Row],[Matches]]</f>
        <v>-34.875615579633248</v>
      </c>
      <c r="L19" s="1">
        <f>Table1[[#This Row],[GoalsF]]/Table1[[#This Row],[xGoalsF]]</f>
        <v>0.91190259210947089</v>
      </c>
      <c r="M19" s="5">
        <f>Table1[[#This Row],[GPM]]*Table1[[#This Row],[Matches]]</f>
        <v>361</v>
      </c>
      <c r="N19" s="5">
        <f>Table1[[#This Row],[xGPM]]*Table1[[#This Row],[Matches]]</f>
        <v>395.87561557963323</v>
      </c>
    </row>
    <row r="20" spans="1:14" x14ac:dyDescent="0.45">
      <c r="A20">
        <v>1</v>
      </c>
      <c r="B20" t="s">
        <v>4</v>
      </c>
      <c r="C20" s="1">
        <v>0.97286955866434788</v>
      </c>
      <c r="D20">
        <v>153</v>
      </c>
      <c r="E20" s="1">
        <v>0.89759895025217273</v>
      </c>
      <c r="F20" s="1">
        <v>1.2644666291373252</v>
      </c>
      <c r="G20" s="1">
        <v>0.83549646476108741</v>
      </c>
      <c r="H20" s="2">
        <v>2.1699346405228757</v>
      </c>
      <c r="I20" s="2">
        <v>2.5971799188203328</v>
      </c>
      <c r="J20" s="2">
        <f>Table1[[#This Row],[GPM]]-Table1[[#This Row],[xGPM]]</f>
        <v>-0.42724527829745718</v>
      </c>
      <c r="K20" s="4">
        <f>Table1[[#This Row],[dGPM]]*Table1[[#This Row],[Matches]]</f>
        <v>-65.368527579510953</v>
      </c>
      <c r="L20" s="1">
        <f>Table1[[#This Row],[GoalsF]]/Table1[[#This Row],[xGoalsF]]</f>
        <v>0.83549646476108741</v>
      </c>
      <c r="M20" s="5">
        <f>Table1[[#This Row],[GPM]]*Table1[[#This Row],[Matches]]</f>
        <v>332</v>
      </c>
      <c r="N20" s="5">
        <f>Table1[[#This Row],[xGPM]]*Table1[[#This Row],[Matches]]</f>
        <v>397.3685275795109</v>
      </c>
    </row>
    <row r="21" spans="1:14" x14ac:dyDescent="0.45">
      <c r="C21" s="3">
        <f>SUBTOTAL(101,Table1[Points])</f>
        <v>0.99686845033090665</v>
      </c>
      <c r="D21">
        <f>SUBTOTAL(109,Table1[Matches])</f>
        <v>2861</v>
      </c>
      <c r="E21" s="3">
        <f>SUBTOTAL(101,Table1[Victories])</f>
        <v>0.98822827875136021</v>
      </c>
      <c r="F21" s="3">
        <f>SUBTOTAL(101,Table1[Draws])</f>
        <v>1.0309886043121985</v>
      </c>
      <c r="G21" s="3">
        <f>SUBTOTAL(101,Table1[Goals])</f>
        <v>1.0059946881765416</v>
      </c>
      <c r="H21" s="2">
        <f>SUBTOTAL(101,Table1[GPM])</f>
        <v>2.5998280013759891</v>
      </c>
      <c r="I21" s="2">
        <f>SUBTOTAL(101,Table1[xGPM])</f>
        <v>2.5841948787824931</v>
      </c>
      <c r="J21" s="2">
        <f>SUBTOTAL(101,Table1[dGPM])</f>
        <v>1.5633122593495447E-2</v>
      </c>
      <c r="K21" s="2">
        <f>SUBTOTAL(101,Table1[dGPS])</f>
        <v>1.593461806922648</v>
      </c>
      <c r="L21" s="2">
        <f>SUBTOTAL(101,Table1[rGoalsF])</f>
        <v>1.0059946881765416</v>
      </c>
      <c r="M21" s="5">
        <f>SUBTOTAL(109,Table1[GoalsF])</f>
        <v>7425</v>
      </c>
      <c r="N21" s="5">
        <f>SUBTOTAL(109,Table1[xGoalsF])</f>
        <v>7394.7242256684685</v>
      </c>
    </row>
    <row r="23" spans="1:14" x14ac:dyDescent="0.45">
      <c r="M23">
        <f>Table1[[#Totals],[GoalsF]]/Table1[[#Totals],[xGoalsF]]</f>
        <v>1.004094239813087</v>
      </c>
    </row>
    <row r="24" spans="1:14" x14ac:dyDescent="0.45">
      <c r="C24" t="s">
        <v>29</v>
      </c>
      <c r="D24" t="s">
        <v>30</v>
      </c>
      <c r="H24">
        <f>Table1[[#Totals],[Matches]]*Table1[[#Totals],[GPM]]</f>
        <v>7438.107911936705</v>
      </c>
    </row>
    <row r="25" spans="1:14" x14ac:dyDescent="0.45">
      <c r="B25" t="s">
        <v>0</v>
      </c>
      <c r="C25">
        <v>0.99686845033090665</v>
      </c>
    </row>
    <row r="26" spans="1:14" x14ac:dyDescent="0.45">
      <c r="B26" t="s">
        <v>1</v>
      </c>
      <c r="C26">
        <v>0.98822827875136066</v>
      </c>
      <c r="G26">
        <f>395*17</f>
        <v>6715</v>
      </c>
    </row>
    <row r="27" spans="1:14" x14ac:dyDescent="0.45">
      <c r="B27" t="s">
        <v>2</v>
      </c>
      <c r="C27">
        <v>1.0309886043121985</v>
      </c>
    </row>
    <row r="28" spans="1:14" x14ac:dyDescent="0.45">
      <c r="B28" t="s">
        <v>3</v>
      </c>
      <c r="C28">
        <v>1.0059946881765414</v>
      </c>
    </row>
    <row r="29" spans="1:14" x14ac:dyDescent="0.45">
      <c r="B29" t="s">
        <v>5</v>
      </c>
      <c r="C29">
        <v>2.5998280013759891</v>
      </c>
    </row>
    <row r="30" spans="1:14" x14ac:dyDescent="0.45">
      <c r="B30" t="s">
        <v>6</v>
      </c>
      <c r="C30">
        <v>2.5841948787824931</v>
      </c>
    </row>
  </sheetData>
  <conditionalFormatting sqref="H2:H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2021-11-29T18:49:15Z</dcterms:created>
  <dcterms:modified xsi:type="dcterms:W3CDTF">2021-12-20T02:42:37Z</dcterms:modified>
</cp:coreProperties>
</file>