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EF9B6B84-CDAA-4427-9057-3866F2C0B03C}" xr6:coauthVersionLast="47" xr6:coauthVersionMax="47" xr10:uidLastSave="{00000000-0000-0000-0000-000000000000}"/>
  <bookViews>
    <workbookView xWindow="-98" yWindow="-98" windowWidth="22695" windowHeight="14595"/>
  </bookViews>
  <sheets>
    <sheet name="Apertura2019_LigaMX_29-11-2021" sheetId="1" r:id="rId1"/>
  </sheets>
  <calcPr calcId="0"/>
</workbook>
</file>

<file path=xl/calcChain.xml><?xml version="1.0" encoding="utf-8"?>
<calcChain xmlns="http://schemas.openxmlformats.org/spreadsheetml/2006/main">
  <c r="R27" i="1" l="1"/>
  <c r="Q27" i="1"/>
  <c r="I28" i="1"/>
  <c r="H21" i="1"/>
  <c r="F24" i="1"/>
  <c r="Q24" i="1"/>
  <c r="G24" i="1"/>
  <c r="D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R21" i="1"/>
  <c r="Q21" i="1"/>
  <c r="J21" i="1"/>
  <c r="I21" i="1"/>
  <c r="G21" i="1"/>
  <c r="F21" i="1"/>
  <c r="E21" i="1"/>
  <c r="D21" i="1"/>
</calcChain>
</file>

<file path=xl/sharedStrings.xml><?xml version="1.0" encoding="utf-8"?>
<sst xmlns="http://schemas.openxmlformats.org/spreadsheetml/2006/main" count="76" uniqueCount="76">
  <si>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</si>
  <si>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</si>
  <si>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</si>
  <si>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</si>
  <si>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</si>
  <si>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</si>
  <si>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</si>
  <si>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</si>
  <si>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</si>
  <si>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</si>
  <si>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</si>
  <si>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</si>
  <si>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</si>
  <si>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</si>
  <si>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</si>
  <si>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</si>
  <si>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</si>
  <si>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</si>
  <si>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</si>
  <si>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</si>
  <si>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</si>
  <si>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</si>
  <si>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</si>
  <si>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</si>
  <si>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</si>
  <si>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</si>
  <si>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</si>
  <si>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</si>
  <si>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</si>
  <si>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</si>
  <si>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</si>
  <si>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</si>
  <si>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</si>
  <si>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</si>
  <si>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</si>
  <si>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</si>
  <si>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</si>
  <si>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</si>
  <si>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</si>
  <si>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</si>
  <si>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</si>
  <si>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</si>
  <si>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</si>
  <si>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</si>
  <si>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</si>
  <si>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</si>
  <si>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</si>
  <si>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</si>
  <si>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</si>
  <si>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</si>
  <si>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</si>
  <si>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Monterrey</t>
  </si>
  <si>
    <t>Monarcas</t>
  </si>
  <si>
    <t>Pachuca</t>
  </si>
  <si>
    <t>Guadalajara Chivas</t>
  </si>
  <si>
    <t>Atlas</t>
  </si>
  <si>
    <t>Toluca</t>
  </si>
  <si>
    <t>U.A.N.L.- Tigres</t>
  </si>
  <si>
    <t>Club America</t>
  </si>
  <si>
    <t>Club Leon</t>
  </si>
  <si>
    <t>U.N.A.M.- Pumas</t>
  </si>
  <si>
    <t>Atl. San Luis</t>
  </si>
  <si>
    <t>Necaxa</t>
  </si>
  <si>
    <t>Veracruz</t>
  </si>
  <si>
    <t>Club Tijuana</t>
  </si>
  <si>
    <t>Puebla</t>
  </si>
  <si>
    <t>Santos Laguna</t>
  </si>
  <si>
    <t>Juarez</t>
  </si>
  <si>
    <t>Queretaro</t>
  </si>
  <si>
    <t>Cruz Azul</t>
  </si>
  <si>
    <t>Rank</t>
  </si>
  <si>
    <t>RGoalsF</t>
  </si>
  <si>
    <t>RGoalsA</t>
  </si>
  <si>
    <t>Rpoints</t>
  </si>
  <si>
    <t>Avg</t>
  </si>
  <si>
    <t>xAvg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</si>
</sst>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C21" totalsRowCount="1">
  <autoFilter ref="A1:BC20"/>
  <tableColumns count="55">
    <tableColumn id="1" name="Rank"/>
    <tableColumn id="2" name="team"/>
    <tableColumn id="55" name="Rpoints" dataCellStyle="Percent">
      <calculatedColumnFormula>Table1[[#This Row],[Points]]/Table1[[#This Row],[xPoints]]</calculatedColumnFormula>
    </tableColumn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 totalsRowFunction="sum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53" name="RGoalsF" dataCellStyle="Percent">
      <calculatedColumnFormula>Table1[[#This Row],[GoalsF]]/Table1[[#This Row],[xGoalsF]]</calculatedColumnFormula>
    </tableColumn>
    <tableColumn id="15" name="GoalsF" totalsRowFunction="sum"/>
    <tableColumn id="16" name="xGoalsF" totalsRowFunction="sum"/>
    <tableColumn id="54" name="RGoalsA" dataCellStyle="Percent">
      <calculatedColumnFormula>Table1[[#This Row],[GoalsA]]/Table1[[#This Row],[xGoalsA]]</calculatedColumnFormula>
    </tableColumn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tabSelected="1" workbookViewId="0">
      <selection activeCell="R27" sqref="R27"/>
    </sheetView>
  </sheetViews>
  <sheetFormatPr defaultRowHeight="14.25" x14ac:dyDescent="0.45"/>
  <cols>
    <col min="2" max="2" width="15.73046875" bestFit="1" customWidth="1"/>
    <col min="13" max="13" width="9.9296875" customWidth="1"/>
    <col min="14" max="14" width="11.59765625" customWidth="1"/>
    <col min="15" max="15" width="11.86328125" customWidth="1"/>
    <col min="16" max="16" width="9.33203125" bestFit="1" customWidth="1"/>
    <col min="19" max="19" width="9.6640625" bestFit="1" customWidth="1"/>
    <col min="22" max="22" width="9.9296875" customWidth="1"/>
    <col min="23" max="23" width="10.796875" customWidth="1"/>
    <col min="24" max="24" width="10.19921875" customWidth="1"/>
    <col min="25" max="25" width="11.06640625" customWidth="1"/>
    <col min="26" max="26" width="10.73046875" customWidth="1"/>
    <col min="29" max="29" width="11" customWidth="1"/>
    <col min="32" max="32" width="11.6640625" customWidth="1"/>
    <col min="34" max="34" width="9.53125" customWidth="1"/>
    <col min="35" max="35" width="11.9296875" customWidth="1"/>
    <col min="37" max="37" width="9.796875" customWidth="1"/>
    <col min="38" max="38" width="9.6640625" customWidth="1"/>
    <col min="41" max="41" width="10.796875" customWidth="1"/>
    <col min="44" max="44" width="10.1328125" customWidth="1"/>
    <col min="47" max="47" width="11.265625" customWidth="1"/>
    <col min="49" max="49" width="9.1328125" customWidth="1"/>
    <col min="50" max="50" width="10.265625" customWidth="1"/>
    <col min="53" max="53" width="11.3984375" customWidth="1"/>
    <col min="55" max="55" width="9.265625" customWidth="1"/>
  </cols>
  <sheetData>
    <row r="1" spans="1:55" x14ac:dyDescent="0.45">
      <c r="A1" t="s">
        <v>70</v>
      </c>
      <c r="B1" t="s">
        <v>0</v>
      </c>
      <c r="C1" s="2" t="s">
        <v>73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3" t="s">
        <v>11</v>
      </c>
      <c r="O1" s="3" t="s">
        <v>12</v>
      </c>
      <c r="P1" s="2" t="s">
        <v>71</v>
      </c>
      <c r="Q1" t="s">
        <v>13</v>
      </c>
      <c r="R1" t="s">
        <v>14</v>
      </c>
      <c r="S1" s="2" t="s">
        <v>72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45">
      <c r="A2">
        <v>0</v>
      </c>
      <c r="B2" t="s">
        <v>51</v>
      </c>
      <c r="C2" s="1">
        <f>Table1[[#This Row],[Points]]/Table1[[#This Row],[xPoints]]</f>
        <v>0.82533733370929219</v>
      </c>
      <c r="D2">
        <v>27</v>
      </c>
      <c r="E2">
        <v>32.713896363629402</v>
      </c>
      <c r="F2">
        <v>8</v>
      </c>
      <c r="G2">
        <v>3</v>
      </c>
      <c r="H2">
        <v>7</v>
      </c>
      <c r="I2">
        <v>9.4865392369118702</v>
      </c>
      <c r="J2">
        <v>4.2542786528938503</v>
      </c>
      <c r="K2">
        <v>4.25918211019426</v>
      </c>
      <c r="L2">
        <v>4</v>
      </c>
      <c r="M2">
        <v>11.858366981683499</v>
      </c>
      <c r="N2">
        <v>-3.4483778617192402</v>
      </c>
      <c r="O2">
        <v>-4.40998911996427</v>
      </c>
      <c r="P2" s="1">
        <f>Table1[[#This Row],[GoalsF]]/Table1[[#This Row],[xGoalsF]]</f>
        <v>0.88674674633309036</v>
      </c>
      <c r="Q2">
        <v>27</v>
      </c>
      <c r="R2">
        <v>30.448377861719202</v>
      </c>
      <c r="S2" s="1">
        <f>Table1[[#This Row],[GoalsA]]/Table1[[#This Row],[xGoalsA]]</f>
        <v>1.2372235900464321</v>
      </c>
      <c r="T2">
        <v>23</v>
      </c>
      <c r="U2">
        <v>18.590010880035699</v>
      </c>
      <c r="V2">
        <v>0</v>
      </c>
      <c r="W2">
        <v>13.4650637759689</v>
      </c>
      <c r="X2">
        <v>0</v>
      </c>
      <c r="Y2">
        <v>8.0939551304673607</v>
      </c>
      <c r="Z2">
        <v>0</v>
      </c>
      <c r="AA2">
        <v>0</v>
      </c>
      <c r="AB2">
        <v>239.31862007132699</v>
      </c>
      <c r="AC2">
        <v>0</v>
      </c>
      <c r="AD2">
        <v>0</v>
      </c>
      <c r="AE2">
        <v>180.53900346324599</v>
      </c>
      <c r="AF2">
        <v>0</v>
      </c>
      <c r="AG2">
        <v>0</v>
      </c>
      <c r="AH2">
        <v>103.186301909953</v>
      </c>
      <c r="AI2">
        <v>0</v>
      </c>
      <c r="AJ2">
        <v>0</v>
      </c>
      <c r="AK2">
        <v>73.350566150495695</v>
      </c>
      <c r="AL2">
        <v>0</v>
      </c>
      <c r="AM2">
        <v>0</v>
      </c>
      <c r="AN2">
        <v>229.49100460779701</v>
      </c>
      <c r="AO2">
        <v>0</v>
      </c>
      <c r="AP2">
        <v>0</v>
      </c>
      <c r="AQ2">
        <v>238.956129256233</v>
      </c>
      <c r="AR2">
        <v>0</v>
      </c>
      <c r="AS2">
        <v>0</v>
      </c>
      <c r="AT2">
        <v>29.0082476509026</v>
      </c>
      <c r="AU2">
        <v>0</v>
      </c>
      <c r="AV2">
        <v>0</v>
      </c>
      <c r="AW2">
        <v>33.516608868983099</v>
      </c>
      <c r="AX2">
        <v>0</v>
      </c>
      <c r="AY2">
        <v>0</v>
      </c>
      <c r="AZ2">
        <v>1.65821407602801</v>
      </c>
      <c r="BA2">
        <v>0</v>
      </c>
      <c r="BB2">
        <v>0</v>
      </c>
      <c r="BC2">
        <v>2.03989665703436</v>
      </c>
    </row>
    <row r="3" spans="1:55" x14ac:dyDescent="0.45">
      <c r="A3">
        <v>1</v>
      </c>
      <c r="B3" t="s">
        <v>52</v>
      </c>
      <c r="C3" s="1">
        <f>Table1[[#This Row],[Points]]/Table1[[#This Row],[xPoints]]</f>
        <v>1.154462654051011</v>
      </c>
      <c r="D3">
        <v>27</v>
      </c>
      <c r="E3">
        <v>23.387504052432501</v>
      </c>
      <c r="F3">
        <v>8</v>
      </c>
      <c r="G3">
        <v>3</v>
      </c>
      <c r="H3">
        <v>7</v>
      </c>
      <c r="I3">
        <v>6.2706732302832799</v>
      </c>
      <c r="J3">
        <v>4.5754843615827197</v>
      </c>
      <c r="K3">
        <v>7.1538424081339897</v>
      </c>
      <c r="L3">
        <v>5</v>
      </c>
      <c r="M3">
        <v>-1.6868638308185899</v>
      </c>
      <c r="N3">
        <v>8.4346626999608798</v>
      </c>
      <c r="O3">
        <v>-1.7477988691422901</v>
      </c>
      <c r="P3" s="1">
        <f>Table1[[#This Row],[GoalsF]]/Table1[[#This Row],[xGoalsF]]</f>
        <v>1.3737884609394375</v>
      </c>
      <c r="Q3">
        <v>31</v>
      </c>
      <c r="R3">
        <v>22.565337300039101</v>
      </c>
      <c r="S3" s="1">
        <f>Table1[[#This Row],[GoalsA]]/Table1[[#This Row],[xGoalsA]]</f>
        <v>1.0720676387150054</v>
      </c>
      <c r="T3">
        <v>26</v>
      </c>
      <c r="U3">
        <v>24.252201130857699</v>
      </c>
      <c r="V3">
        <v>0</v>
      </c>
      <c r="W3">
        <v>9.9021804509850604</v>
      </c>
      <c r="X3">
        <v>0</v>
      </c>
      <c r="Y3">
        <v>10.601750694342201</v>
      </c>
      <c r="Z3">
        <v>0</v>
      </c>
      <c r="AA3">
        <v>0</v>
      </c>
      <c r="AB3">
        <v>200.736382851938</v>
      </c>
      <c r="AC3">
        <v>0</v>
      </c>
      <c r="AD3">
        <v>0</v>
      </c>
      <c r="AE3">
        <v>208.357209621653</v>
      </c>
      <c r="AF3">
        <v>0</v>
      </c>
      <c r="AG3">
        <v>0</v>
      </c>
      <c r="AH3">
        <v>85.884129002637096</v>
      </c>
      <c r="AI3">
        <v>0</v>
      </c>
      <c r="AJ3">
        <v>0</v>
      </c>
      <c r="AK3">
        <v>89.282427113413604</v>
      </c>
      <c r="AL3">
        <v>0</v>
      </c>
      <c r="AM3">
        <v>0</v>
      </c>
      <c r="AN3">
        <v>235.124363600359</v>
      </c>
      <c r="AO3">
        <v>0</v>
      </c>
      <c r="AP3">
        <v>0</v>
      </c>
      <c r="AQ3">
        <v>234.294907328498</v>
      </c>
      <c r="AR3">
        <v>0</v>
      </c>
      <c r="AS3">
        <v>0</v>
      </c>
      <c r="AT3">
        <v>31.6252466846692</v>
      </c>
      <c r="AU3">
        <v>0</v>
      </c>
      <c r="AV3">
        <v>0</v>
      </c>
      <c r="AW3">
        <v>30.628132550009099</v>
      </c>
      <c r="AX3">
        <v>0</v>
      </c>
      <c r="AY3">
        <v>0</v>
      </c>
      <c r="AZ3">
        <v>1.9215320669270599</v>
      </c>
      <c r="BA3">
        <v>0</v>
      </c>
      <c r="BB3">
        <v>0</v>
      </c>
      <c r="BC3">
        <v>1.8284135635457699</v>
      </c>
    </row>
    <row r="4" spans="1:55" x14ac:dyDescent="0.45">
      <c r="A4">
        <v>2</v>
      </c>
      <c r="B4" t="s">
        <v>53</v>
      </c>
      <c r="C4" s="1">
        <f>Table1[[#This Row],[Points]]/Table1[[#This Row],[xPoints]]</f>
        <v>0.89488514157099819</v>
      </c>
      <c r="D4">
        <v>25</v>
      </c>
      <c r="E4">
        <v>27.9365460869221</v>
      </c>
      <c r="F4">
        <v>7</v>
      </c>
      <c r="G4">
        <v>4</v>
      </c>
      <c r="H4">
        <v>7</v>
      </c>
      <c r="I4">
        <v>7.7892651080747903</v>
      </c>
      <c r="J4">
        <v>4.56875076269771</v>
      </c>
      <c r="K4">
        <v>5.6419841292274802</v>
      </c>
      <c r="L4">
        <v>6</v>
      </c>
      <c r="M4">
        <v>4.6453503838016799</v>
      </c>
      <c r="N4">
        <v>6.5245198381980396</v>
      </c>
      <c r="O4">
        <v>-5.1698702219997301</v>
      </c>
      <c r="P4" s="1">
        <f>Table1[[#This Row],[GoalsF]]/Table1[[#This Row],[xGoalsF]]</f>
        <v>1.2561097885794124</v>
      </c>
      <c r="Q4">
        <v>32</v>
      </c>
      <c r="R4">
        <v>25.475480161801901</v>
      </c>
      <c r="S4" s="1">
        <f>Table1[[#This Row],[GoalsA]]/Table1[[#This Row],[xGoalsA]]</f>
        <v>1.248191935292692</v>
      </c>
      <c r="T4">
        <v>26</v>
      </c>
      <c r="U4">
        <v>20.830129778000199</v>
      </c>
      <c r="V4">
        <v>0</v>
      </c>
      <c r="W4">
        <v>11.2275225148266</v>
      </c>
      <c r="X4">
        <v>0</v>
      </c>
      <c r="Y4">
        <v>9.2066135206319704</v>
      </c>
      <c r="Z4">
        <v>0</v>
      </c>
      <c r="AA4">
        <v>0</v>
      </c>
      <c r="AB4">
        <v>214.49998048941799</v>
      </c>
      <c r="AC4">
        <v>0</v>
      </c>
      <c r="AD4">
        <v>0</v>
      </c>
      <c r="AE4">
        <v>191.66294120157801</v>
      </c>
      <c r="AF4">
        <v>0</v>
      </c>
      <c r="AG4">
        <v>0</v>
      </c>
      <c r="AH4">
        <v>93.296489470156899</v>
      </c>
      <c r="AI4">
        <v>0</v>
      </c>
      <c r="AJ4">
        <v>0</v>
      </c>
      <c r="AK4">
        <v>81.732740127433104</v>
      </c>
      <c r="AL4">
        <v>0</v>
      </c>
      <c r="AM4">
        <v>0</v>
      </c>
      <c r="AN4">
        <v>234.260490428639</v>
      </c>
      <c r="AO4">
        <v>0</v>
      </c>
      <c r="AP4">
        <v>0</v>
      </c>
      <c r="AQ4">
        <v>237.949038092162</v>
      </c>
      <c r="AR4">
        <v>0</v>
      </c>
      <c r="AS4">
        <v>0</v>
      </c>
      <c r="AT4">
        <v>30.168703017409999</v>
      </c>
      <c r="AU4">
        <v>0</v>
      </c>
      <c r="AV4">
        <v>0</v>
      </c>
      <c r="AW4">
        <v>32.1868224619408</v>
      </c>
      <c r="AX4">
        <v>0</v>
      </c>
      <c r="AY4">
        <v>0</v>
      </c>
      <c r="AZ4">
        <v>1.8350178783797799</v>
      </c>
      <c r="BA4">
        <v>0</v>
      </c>
      <c r="BB4">
        <v>0</v>
      </c>
      <c r="BC4">
        <v>1.9917398206716099</v>
      </c>
    </row>
    <row r="5" spans="1:55" x14ac:dyDescent="0.45">
      <c r="A5">
        <v>3</v>
      </c>
      <c r="B5" t="s">
        <v>54</v>
      </c>
      <c r="C5" s="1">
        <f>Table1[[#This Row],[Points]]/Table1[[#This Row],[xPoints]]</f>
        <v>1.0228966386326912</v>
      </c>
      <c r="D5">
        <v>25</v>
      </c>
      <c r="E5">
        <v>24.440397060466999</v>
      </c>
      <c r="F5">
        <v>7</v>
      </c>
      <c r="G5">
        <v>4</v>
      </c>
      <c r="H5">
        <v>7</v>
      </c>
      <c r="I5">
        <v>6.53585199997472</v>
      </c>
      <c r="J5">
        <v>4.8328410605428997</v>
      </c>
      <c r="K5">
        <v>6.6313069394823598</v>
      </c>
      <c r="L5">
        <v>0</v>
      </c>
      <c r="M5">
        <v>0.216723998692224</v>
      </c>
      <c r="N5">
        <v>4.7573938397768796</v>
      </c>
      <c r="O5">
        <v>-4.9741178384691098</v>
      </c>
      <c r="P5" s="1">
        <f>Table1[[#This Row],[GoalsF]]/Table1[[#This Row],[xGoalsF]]</f>
        <v>1.2046841824441616</v>
      </c>
      <c r="Q5">
        <v>28</v>
      </c>
      <c r="R5">
        <v>23.242606160223101</v>
      </c>
      <c r="S5" s="1">
        <f>Table1[[#This Row],[GoalsA]]/Table1[[#This Row],[xGoalsA]]</f>
        <v>1.216022899951231</v>
      </c>
      <c r="T5">
        <v>28</v>
      </c>
      <c r="U5">
        <v>23.025882161530799</v>
      </c>
      <c r="V5">
        <v>0</v>
      </c>
      <c r="W5">
        <v>10.2787240634475</v>
      </c>
      <c r="X5">
        <v>0</v>
      </c>
      <c r="Y5">
        <v>10.1095298503738</v>
      </c>
      <c r="Z5">
        <v>0</v>
      </c>
      <c r="AA5">
        <v>0</v>
      </c>
      <c r="AB5">
        <v>203.58343694318901</v>
      </c>
      <c r="AC5">
        <v>0</v>
      </c>
      <c r="AD5">
        <v>0</v>
      </c>
      <c r="AE5">
        <v>202.55695194444101</v>
      </c>
      <c r="AF5">
        <v>0</v>
      </c>
      <c r="AG5">
        <v>0</v>
      </c>
      <c r="AH5">
        <v>87.573881374770806</v>
      </c>
      <c r="AI5">
        <v>0</v>
      </c>
      <c r="AJ5">
        <v>0</v>
      </c>
      <c r="AK5">
        <v>87.004502513735702</v>
      </c>
      <c r="AL5">
        <v>0</v>
      </c>
      <c r="AM5">
        <v>0</v>
      </c>
      <c r="AN5">
        <v>235.32753666026201</v>
      </c>
      <c r="AO5">
        <v>0</v>
      </c>
      <c r="AP5">
        <v>0</v>
      </c>
      <c r="AQ5">
        <v>235.70004631654601</v>
      </c>
      <c r="AR5">
        <v>0</v>
      </c>
      <c r="AS5">
        <v>0</v>
      </c>
      <c r="AT5">
        <v>31.1163716362881</v>
      </c>
      <c r="AU5">
        <v>0</v>
      </c>
      <c r="AV5">
        <v>0</v>
      </c>
      <c r="AW5">
        <v>30.871924480491298</v>
      </c>
      <c r="AX5">
        <v>0</v>
      </c>
      <c r="AY5">
        <v>0</v>
      </c>
      <c r="AZ5">
        <v>1.9079009738516199</v>
      </c>
      <c r="BA5">
        <v>0</v>
      </c>
      <c r="BB5">
        <v>0</v>
      </c>
      <c r="BC5">
        <v>1.87264255770785</v>
      </c>
    </row>
    <row r="6" spans="1:55" x14ac:dyDescent="0.45">
      <c r="A6">
        <v>4</v>
      </c>
      <c r="B6" t="s">
        <v>55</v>
      </c>
      <c r="C6" s="1">
        <f>Table1[[#This Row],[Points]]/Table1[[#This Row],[xPoints]]</f>
        <v>1.0401744844336807</v>
      </c>
      <c r="D6">
        <v>21</v>
      </c>
      <c r="E6">
        <v>20.188920526572399</v>
      </c>
      <c r="F6">
        <v>6</v>
      </c>
      <c r="G6">
        <v>3</v>
      </c>
      <c r="H6">
        <v>9</v>
      </c>
      <c r="I6">
        <v>5.1424202987957797</v>
      </c>
      <c r="J6">
        <v>4.7616596301851004</v>
      </c>
      <c r="K6">
        <v>8.0959200710191102</v>
      </c>
      <c r="L6">
        <v>-7</v>
      </c>
      <c r="M6">
        <v>-6.7028185827156097</v>
      </c>
      <c r="N6">
        <v>-1.1658924524930101</v>
      </c>
      <c r="O6">
        <v>0.86871103520863302</v>
      </c>
      <c r="P6" s="1">
        <f>Table1[[#This Row],[GoalsF]]/Table1[[#This Row],[xGoalsF]]</f>
        <v>0.9421849315501597</v>
      </c>
      <c r="Q6">
        <v>19</v>
      </c>
      <c r="R6">
        <v>20.165892452493001</v>
      </c>
      <c r="S6" s="1">
        <f>Table1[[#This Row],[GoalsA]]/Table1[[#This Row],[xGoalsA]]</f>
        <v>0.96766830258175585</v>
      </c>
      <c r="T6">
        <v>26</v>
      </c>
      <c r="U6">
        <v>26.868711035208602</v>
      </c>
      <c r="V6">
        <v>0</v>
      </c>
      <c r="W6">
        <v>8.8446907242033106</v>
      </c>
      <c r="X6">
        <v>0</v>
      </c>
      <c r="Y6">
        <v>11.8128483406913</v>
      </c>
      <c r="Z6">
        <v>0</v>
      </c>
      <c r="AA6">
        <v>0</v>
      </c>
      <c r="AB6">
        <v>189.00918340993201</v>
      </c>
      <c r="AC6">
        <v>0</v>
      </c>
      <c r="AD6">
        <v>0</v>
      </c>
      <c r="AE6">
        <v>221.05989301269301</v>
      </c>
      <c r="AF6">
        <v>0</v>
      </c>
      <c r="AG6">
        <v>0</v>
      </c>
      <c r="AH6">
        <v>79.021953555494704</v>
      </c>
      <c r="AI6">
        <v>0</v>
      </c>
      <c r="AJ6">
        <v>0</v>
      </c>
      <c r="AK6">
        <v>95.823434459833294</v>
      </c>
      <c r="AL6">
        <v>0</v>
      </c>
      <c r="AM6">
        <v>0</v>
      </c>
      <c r="AN6">
        <v>237.826533067491</v>
      </c>
      <c r="AO6">
        <v>0</v>
      </c>
      <c r="AP6">
        <v>0</v>
      </c>
      <c r="AQ6">
        <v>232.13039575555001</v>
      </c>
      <c r="AR6">
        <v>0</v>
      </c>
      <c r="AS6">
        <v>0</v>
      </c>
      <c r="AT6">
        <v>32.491841229827898</v>
      </c>
      <c r="AU6">
        <v>0</v>
      </c>
      <c r="AV6">
        <v>0</v>
      </c>
      <c r="AW6">
        <v>29.822352798666401</v>
      </c>
      <c r="AX6">
        <v>0</v>
      </c>
      <c r="AY6">
        <v>0</v>
      </c>
      <c r="AZ6">
        <v>2.02406260957948</v>
      </c>
      <c r="BA6">
        <v>0</v>
      </c>
      <c r="BB6">
        <v>0</v>
      </c>
      <c r="BC6">
        <v>1.76124801931574</v>
      </c>
    </row>
    <row r="7" spans="1:55" x14ac:dyDescent="0.45">
      <c r="A7">
        <v>5</v>
      </c>
      <c r="B7" t="s">
        <v>56</v>
      </c>
      <c r="C7" s="1">
        <f>Table1[[#This Row],[Points]]/Table1[[#This Row],[xPoints]]</f>
        <v>0.72761202037518369</v>
      </c>
      <c r="D7">
        <v>17</v>
      </c>
      <c r="E7">
        <v>23.364099992787601</v>
      </c>
      <c r="F7">
        <v>4</v>
      </c>
      <c r="G7">
        <v>5</v>
      </c>
      <c r="H7">
        <v>9</v>
      </c>
      <c r="I7">
        <v>6.2270228566197803</v>
      </c>
      <c r="J7">
        <v>4.6830314229283196</v>
      </c>
      <c r="K7">
        <v>7.0899457204518797</v>
      </c>
      <c r="L7">
        <v>-10</v>
      </c>
      <c r="M7">
        <v>-2.0349556709376699</v>
      </c>
      <c r="N7">
        <v>-6.2424191912782101</v>
      </c>
      <c r="O7">
        <v>-1.72262513778411</v>
      </c>
      <c r="P7" s="1">
        <f>Table1[[#This Row],[GoalsF]]/Table1[[#This Row],[xGoalsF]]</f>
        <v>0.71934621240633734</v>
      </c>
      <c r="Q7">
        <v>16</v>
      </c>
      <c r="R7">
        <v>22.242419191278199</v>
      </c>
      <c r="S7" s="1">
        <f>Table1[[#This Row],[GoalsA]]/Table1[[#This Row],[xGoalsA]]</f>
        <v>1.0709559887574671</v>
      </c>
      <c r="T7">
        <v>26</v>
      </c>
      <c r="U7">
        <v>24.277374862215801</v>
      </c>
      <c r="V7">
        <v>0</v>
      </c>
      <c r="W7">
        <v>9.7380279469224504</v>
      </c>
      <c r="X7">
        <v>0</v>
      </c>
      <c r="Y7">
        <v>10.667539454977099</v>
      </c>
      <c r="Z7">
        <v>0</v>
      </c>
      <c r="AA7">
        <v>0</v>
      </c>
      <c r="AB7">
        <v>199.37284760396599</v>
      </c>
      <c r="AC7">
        <v>0</v>
      </c>
      <c r="AD7">
        <v>0</v>
      </c>
      <c r="AE7">
        <v>208.846021010322</v>
      </c>
      <c r="AF7">
        <v>0</v>
      </c>
      <c r="AG7">
        <v>0</v>
      </c>
      <c r="AH7">
        <v>84.566584988137905</v>
      </c>
      <c r="AI7">
        <v>0</v>
      </c>
      <c r="AJ7">
        <v>0</v>
      </c>
      <c r="AK7">
        <v>89.353031410968498</v>
      </c>
      <c r="AL7">
        <v>0</v>
      </c>
      <c r="AM7">
        <v>0</v>
      </c>
      <c r="AN7">
        <v>236.17663624974199</v>
      </c>
      <c r="AO7">
        <v>0</v>
      </c>
      <c r="AP7">
        <v>0</v>
      </c>
      <c r="AQ7">
        <v>234.81239291815999</v>
      </c>
      <c r="AR7">
        <v>0</v>
      </c>
      <c r="AS7">
        <v>0</v>
      </c>
      <c r="AT7">
        <v>31.4967888297641</v>
      </c>
      <c r="AU7">
        <v>0</v>
      </c>
      <c r="AV7">
        <v>0</v>
      </c>
      <c r="AW7">
        <v>30.7019171682816</v>
      </c>
      <c r="AX7">
        <v>0</v>
      </c>
      <c r="AY7">
        <v>0</v>
      </c>
      <c r="AZ7">
        <v>1.8657991561890399</v>
      </c>
      <c r="BA7">
        <v>0</v>
      </c>
      <c r="BB7">
        <v>0</v>
      </c>
      <c r="BC7">
        <v>1.8914556556925699</v>
      </c>
    </row>
    <row r="8" spans="1:55" x14ac:dyDescent="0.45">
      <c r="A8">
        <v>6</v>
      </c>
      <c r="B8" t="s">
        <v>57</v>
      </c>
      <c r="C8" s="1">
        <f>Table1[[#This Row],[Points]]/Table1[[#This Row],[xPoints]]</f>
        <v>1.0085794393177807</v>
      </c>
      <c r="D8">
        <v>32</v>
      </c>
      <c r="E8">
        <v>31.7277933225025</v>
      </c>
      <c r="F8">
        <v>8</v>
      </c>
      <c r="G8">
        <v>8</v>
      </c>
      <c r="H8">
        <v>2</v>
      </c>
      <c r="I8">
        <v>9.0221345408948697</v>
      </c>
      <c r="J8">
        <v>4.6613896998179198</v>
      </c>
      <c r="K8">
        <v>4.3164757592871998</v>
      </c>
      <c r="L8">
        <v>12</v>
      </c>
      <c r="M8">
        <v>10.421786851535099</v>
      </c>
      <c r="N8">
        <v>-3.0170141596227902</v>
      </c>
      <c r="O8">
        <v>4.5952273080876402</v>
      </c>
      <c r="P8" s="1">
        <f>Table1[[#This Row],[GoalsF]]/Table1[[#This Row],[xGoalsF]]</f>
        <v>0.89602603000342851</v>
      </c>
      <c r="Q8">
        <v>26</v>
      </c>
      <c r="R8">
        <v>29.0170141596227</v>
      </c>
      <c r="S8" s="1">
        <f>Table1[[#This Row],[GoalsA]]/Table1[[#This Row],[xGoalsA]]</f>
        <v>0.75288135864362338</v>
      </c>
      <c r="T8">
        <v>14</v>
      </c>
      <c r="U8">
        <v>18.595227308087601</v>
      </c>
      <c r="V8">
        <v>0</v>
      </c>
      <c r="W8">
        <v>12.7009681343902</v>
      </c>
      <c r="X8">
        <v>0</v>
      </c>
      <c r="Y8">
        <v>8.1938452764748995</v>
      </c>
      <c r="Z8">
        <v>0</v>
      </c>
      <c r="AA8">
        <v>0</v>
      </c>
      <c r="AB8">
        <v>232.41671703779701</v>
      </c>
      <c r="AC8">
        <v>0</v>
      </c>
      <c r="AD8">
        <v>0</v>
      </c>
      <c r="AE8">
        <v>180.89168265093801</v>
      </c>
      <c r="AF8">
        <v>0</v>
      </c>
      <c r="AG8">
        <v>0</v>
      </c>
      <c r="AH8">
        <v>99.640887640167307</v>
      </c>
      <c r="AI8">
        <v>0</v>
      </c>
      <c r="AJ8">
        <v>0</v>
      </c>
      <c r="AK8">
        <v>73.597740278263601</v>
      </c>
      <c r="AL8">
        <v>0</v>
      </c>
      <c r="AM8">
        <v>0</v>
      </c>
      <c r="AN8">
        <v>229.87176766305399</v>
      </c>
      <c r="AO8">
        <v>0</v>
      </c>
      <c r="AP8">
        <v>0</v>
      </c>
      <c r="AQ8">
        <v>238.73287250413301</v>
      </c>
      <c r="AR8">
        <v>0</v>
      </c>
      <c r="AS8">
        <v>0</v>
      </c>
      <c r="AT8">
        <v>29.196214765528801</v>
      </c>
      <c r="AU8">
        <v>0</v>
      </c>
      <c r="AV8">
        <v>0</v>
      </c>
      <c r="AW8">
        <v>34.027456896858403</v>
      </c>
      <c r="AX8">
        <v>0</v>
      </c>
      <c r="AY8">
        <v>0</v>
      </c>
      <c r="AZ8">
        <v>1.6550475731593599</v>
      </c>
      <c r="BA8">
        <v>0</v>
      </c>
      <c r="BB8">
        <v>0</v>
      </c>
      <c r="BC8">
        <v>2.1272638955416401</v>
      </c>
    </row>
    <row r="9" spans="1:55" x14ac:dyDescent="0.45">
      <c r="A9">
        <v>7</v>
      </c>
      <c r="B9" t="s">
        <v>58</v>
      </c>
      <c r="C9" s="1">
        <f>Table1[[#This Row],[Points]]/Table1[[#This Row],[xPoints]]</f>
        <v>1.0497515130344068</v>
      </c>
      <c r="D9">
        <v>31</v>
      </c>
      <c r="E9">
        <v>29.530798112775798</v>
      </c>
      <c r="F9">
        <v>8</v>
      </c>
      <c r="G9">
        <v>7</v>
      </c>
      <c r="H9">
        <v>3</v>
      </c>
      <c r="I9">
        <v>8.2478001643309096</v>
      </c>
      <c r="J9">
        <v>4.7873976197830999</v>
      </c>
      <c r="K9">
        <v>4.9648022158859701</v>
      </c>
      <c r="L9">
        <v>10</v>
      </c>
      <c r="M9">
        <v>6.8431168441248804</v>
      </c>
      <c r="N9">
        <v>5.27456329320687</v>
      </c>
      <c r="O9">
        <v>-2.1176801373317602</v>
      </c>
      <c r="P9" s="1">
        <f>Table1[[#This Row],[GoalsF]]/Table1[[#This Row],[xGoalsF]]</f>
        <v>1.197361163863272</v>
      </c>
      <c r="Q9">
        <v>32</v>
      </c>
      <c r="R9">
        <v>26.725436706793101</v>
      </c>
      <c r="S9" s="1">
        <f>Table1[[#This Row],[GoalsA]]/Table1[[#This Row],[xGoalsA]]</f>
        <v>1.1065107166547519</v>
      </c>
      <c r="T9">
        <v>22</v>
      </c>
      <c r="U9">
        <v>19.882319862668201</v>
      </c>
      <c r="V9">
        <v>0</v>
      </c>
      <c r="W9">
        <v>11.6733705356672</v>
      </c>
      <c r="X9">
        <v>0</v>
      </c>
      <c r="Y9">
        <v>8.7504548417936601</v>
      </c>
      <c r="Z9">
        <v>0</v>
      </c>
      <c r="AA9">
        <v>0</v>
      </c>
      <c r="AB9">
        <v>220.19178664453699</v>
      </c>
      <c r="AC9">
        <v>0</v>
      </c>
      <c r="AD9">
        <v>0</v>
      </c>
      <c r="AE9">
        <v>186.96168575428601</v>
      </c>
      <c r="AF9">
        <v>0</v>
      </c>
      <c r="AG9">
        <v>0</v>
      </c>
      <c r="AH9">
        <v>95.072203051245495</v>
      </c>
      <c r="AI9">
        <v>0</v>
      </c>
      <c r="AJ9">
        <v>0</v>
      </c>
      <c r="AK9">
        <v>78.149425363086294</v>
      </c>
      <c r="AL9">
        <v>0</v>
      </c>
      <c r="AM9">
        <v>0</v>
      </c>
      <c r="AN9">
        <v>232.238041404943</v>
      </c>
      <c r="AO9">
        <v>0</v>
      </c>
      <c r="AP9">
        <v>0</v>
      </c>
      <c r="AQ9">
        <v>238.67564689012499</v>
      </c>
      <c r="AR9">
        <v>0</v>
      </c>
      <c r="AS9">
        <v>0</v>
      </c>
      <c r="AT9">
        <v>29.761979008837599</v>
      </c>
      <c r="AU9">
        <v>0</v>
      </c>
      <c r="AV9">
        <v>0</v>
      </c>
      <c r="AW9">
        <v>33.062660970648501</v>
      </c>
      <c r="AX9">
        <v>0</v>
      </c>
      <c r="AY9">
        <v>0</v>
      </c>
      <c r="AZ9">
        <v>1.7158568588790299</v>
      </c>
      <c r="BA9">
        <v>0</v>
      </c>
      <c r="BB9">
        <v>0</v>
      </c>
      <c r="BC9">
        <v>2.0922565811705498</v>
      </c>
    </row>
    <row r="10" spans="1:55" x14ac:dyDescent="0.45">
      <c r="A10">
        <v>8</v>
      </c>
      <c r="B10" t="s">
        <v>59</v>
      </c>
      <c r="C10" s="1">
        <f>Table1[[#This Row],[Points]]/Table1[[#This Row],[xPoints]]</f>
        <v>1.0910957385342963</v>
      </c>
      <c r="D10">
        <v>33</v>
      </c>
      <c r="E10">
        <v>30.2448253022507</v>
      </c>
      <c r="F10">
        <v>9</v>
      </c>
      <c r="G10">
        <v>6</v>
      </c>
      <c r="H10">
        <v>3</v>
      </c>
      <c r="I10">
        <v>8.6666014149472197</v>
      </c>
      <c r="J10">
        <v>4.2450210574090601</v>
      </c>
      <c r="K10">
        <v>5.0883775276437104</v>
      </c>
      <c r="L10">
        <v>15</v>
      </c>
      <c r="M10">
        <v>8.1915833233048705</v>
      </c>
      <c r="N10">
        <v>9.9228885601899393</v>
      </c>
      <c r="O10">
        <v>-3.1144718834948102</v>
      </c>
      <c r="P10" s="1">
        <f>Table1[[#This Row],[GoalsF]]/Table1[[#This Row],[xGoalsF]]</f>
        <v>1.3534155777193135</v>
      </c>
      <c r="Q10">
        <v>38</v>
      </c>
      <c r="R10">
        <v>28.07711143981</v>
      </c>
      <c r="S10" s="1">
        <f>Table1[[#This Row],[GoalsA]]/Table1[[#This Row],[xGoalsA]]</f>
        <v>1.15662002362964</v>
      </c>
      <c r="T10">
        <v>23</v>
      </c>
      <c r="U10">
        <v>19.8855281165051</v>
      </c>
      <c r="V10">
        <v>0</v>
      </c>
      <c r="W10">
        <v>12.271252089624801</v>
      </c>
      <c r="X10">
        <v>0</v>
      </c>
      <c r="Y10">
        <v>8.7470012379228699</v>
      </c>
      <c r="Z10">
        <v>0</v>
      </c>
      <c r="AA10">
        <v>0</v>
      </c>
      <c r="AB10">
        <v>226.43688784559501</v>
      </c>
      <c r="AC10">
        <v>0</v>
      </c>
      <c r="AD10">
        <v>0</v>
      </c>
      <c r="AE10">
        <v>186.688019988696</v>
      </c>
      <c r="AF10">
        <v>0</v>
      </c>
      <c r="AG10">
        <v>0</v>
      </c>
      <c r="AH10">
        <v>98.383156847552101</v>
      </c>
      <c r="AI10">
        <v>0</v>
      </c>
      <c r="AJ10">
        <v>0</v>
      </c>
      <c r="AK10">
        <v>77.838017723972101</v>
      </c>
      <c r="AL10">
        <v>0</v>
      </c>
      <c r="AM10">
        <v>0</v>
      </c>
      <c r="AN10">
        <v>230.499853823357</v>
      </c>
      <c r="AO10">
        <v>0</v>
      </c>
      <c r="AP10">
        <v>0</v>
      </c>
      <c r="AQ10">
        <v>236.47565758305601</v>
      </c>
      <c r="AR10">
        <v>0</v>
      </c>
      <c r="AS10">
        <v>0</v>
      </c>
      <c r="AT10">
        <v>29.2019202163541</v>
      </c>
      <c r="AU10">
        <v>0</v>
      </c>
      <c r="AV10">
        <v>0</v>
      </c>
      <c r="AW10">
        <v>32.363078383768197</v>
      </c>
      <c r="AX10">
        <v>0</v>
      </c>
      <c r="AY10">
        <v>0</v>
      </c>
      <c r="AZ10">
        <v>1.6652822375777501</v>
      </c>
      <c r="BA10">
        <v>0</v>
      </c>
      <c r="BB10">
        <v>0</v>
      </c>
      <c r="BC10">
        <v>2.0003492069035498</v>
      </c>
    </row>
    <row r="11" spans="1:55" x14ac:dyDescent="0.45">
      <c r="A11">
        <v>9</v>
      </c>
      <c r="B11" t="s">
        <v>60</v>
      </c>
      <c r="C11" s="1">
        <f>Table1[[#This Row],[Points]]/Table1[[#This Row],[xPoints]]</f>
        <v>0.92479540136250649</v>
      </c>
      <c r="D11">
        <v>23</v>
      </c>
      <c r="E11">
        <v>24.870365884296099</v>
      </c>
      <c r="F11">
        <v>6</v>
      </c>
      <c r="G11">
        <v>5</v>
      </c>
      <c r="H11">
        <v>7</v>
      </c>
      <c r="I11">
        <v>6.7056254593406504</v>
      </c>
      <c r="J11">
        <v>4.7534895062741898</v>
      </c>
      <c r="K11">
        <v>6.5408850343851501</v>
      </c>
      <c r="L11">
        <v>1</v>
      </c>
      <c r="M11">
        <v>0.18834860263438399</v>
      </c>
      <c r="N11">
        <v>-2.2764995919325699</v>
      </c>
      <c r="O11">
        <v>3.08815098929818</v>
      </c>
      <c r="P11" s="1">
        <f>Table1[[#This Row],[GoalsF]]/Table1[[#This Row],[xGoalsF]]</f>
        <v>0.90219751114460867</v>
      </c>
      <c r="Q11">
        <v>21</v>
      </c>
      <c r="R11">
        <v>23.276499591932499</v>
      </c>
      <c r="S11" s="1">
        <f>Table1[[#This Row],[GoalsA]]/Table1[[#This Row],[xGoalsA]]</f>
        <v>0.86624520124069138</v>
      </c>
      <c r="T11">
        <v>20</v>
      </c>
      <c r="U11">
        <v>23.0881509892981</v>
      </c>
      <c r="V11">
        <v>0</v>
      </c>
      <c r="W11">
        <v>10.2506920110817</v>
      </c>
      <c r="X11">
        <v>0</v>
      </c>
      <c r="Y11">
        <v>10.1315204971017</v>
      </c>
      <c r="Z11">
        <v>0</v>
      </c>
      <c r="AA11">
        <v>0</v>
      </c>
      <c r="AB11">
        <v>204.10436716309599</v>
      </c>
      <c r="AC11">
        <v>0</v>
      </c>
      <c r="AD11">
        <v>0</v>
      </c>
      <c r="AE11">
        <v>202.58911520618301</v>
      </c>
      <c r="AF11">
        <v>0</v>
      </c>
      <c r="AG11">
        <v>0</v>
      </c>
      <c r="AH11">
        <v>87.319094220556806</v>
      </c>
      <c r="AI11">
        <v>0</v>
      </c>
      <c r="AJ11">
        <v>0</v>
      </c>
      <c r="AK11">
        <v>86.521278964405198</v>
      </c>
      <c r="AL11">
        <v>0</v>
      </c>
      <c r="AM11">
        <v>0</v>
      </c>
      <c r="AN11">
        <v>234.89310547792201</v>
      </c>
      <c r="AO11">
        <v>0</v>
      </c>
      <c r="AP11">
        <v>0</v>
      </c>
      <c r="AQ11">
        <v>235.37821980863001</v>
      </c>
      <c r="AR11">
        <v>0</v>
      </c>
      <c r="AS11">
        <v>0</v>
      </c>
      <c r="AT11">
        <v>31.164581446596902</v>
      </c>
      <c r="AU11">
        <v>0</v>
      </c>
      <c r="AV11">
        <v>0</v>
      </c>
      <c r="AW11">
        <v>31.222679548434801</v>
      </c>
      <c r="AX11">
        <v>0</v>
      </c>
      <c r="AY11">
        <v>0</v>
      </c>
      <c r="AZ11">
        <v>1.9215406837105899</v>
      </c>
      <c r="BA11">
        <v>0</v>
      </c>
      <c r="BB11">
        <v>0</v>
      </c>
      <c r="BC11">
        <v>1.8771361236534501</v>
      </c>
    </row>
    <row r="12" spans="1:55" x14ac:dyDescent="0.45">
      <c r="A12">
        <v>10</v>
      </c>
      <c r="B12" t="s">
        <v>61</v>
      </c>
      <c r="C12" s="1">
        <f>Table1[[#This Row],[Points]]/Table1[[#This Row],[xPoints]]</f>
        <v>0.99876589775310631</v>
      </c>
      <c r="D12">
        <v>20</v>
      </c>
      <c r="E12">
        <v>20.0247125427424</v>
      </c>
      <c r="F12">
        <v>6</v>
      </c>
      <c r="G12">
        <v>2</v>
      </c>
      <c r="H12">
        <v>9</v>
      </c>
      <c r="I12">
        <v>5.1226275031915698</v>
      </c>
      <c r="J12">
        <v>4.6568300331677399</v>
      </c>
      <c r="K12">
        <v>7.2205424636406796</v>
      </c>
      <c r="L12">
        <v>-7</v>
      </c>
      <c r="M12">
        <v>-4.0634911494116999</v>
      </c>
      <c r="N12">
        <v>2.3425382221553299</v>
      </c>
      <c r="O12">
        <v>-5.2790470727436203</v>
      </c>
      <c r="P12" s="1">
        <f>Table1[[#This Row],[GoalsF]]/Table1[[#This Row],[xGoalsF]]</f>
        <v>1.1191678889486949</v>
      </c>
      <c r="Q12">
        <v>22</v>
      </c>
      <c r="R12">
        <v>19.657461777844599</v>
      </c>
      <c r="S12" s="1">
        <f>Table1[[#This Row],[GoalsA]]/Table1[[#This Row],[xGoalsA]]</f>
        <v>1.2225478499507443</v>
      </c>
      <c r="T12">
        <v>29</v>
      </c>
      <c r="U12">
        <v>23.720952927256299</v>
      </c>
      <c r="V12">
        <v>0</v>
      </c>
      <c r="W12">
        <v>8.5837442192939903</v>
      </c>
      <c r="X12">
        <v>0</v>
      </c>
      <c r="Y12">
        <v>10.326434560695199</v>
      </c>
      <c r="Z12">
        <v>0</v>
      </c>
      <c r="AA12">
        <v>0</v>
      </c>
      <c r="AB12">
        <v>180.567275091743</v>
      </c>
      <c r="AC12">
        <v>0</v>
      </c>
      <c r="AD12">
        <v>0</v>
      </c>
      <c r="AE12">
        <v>201.70816182082999</v>
      </c>
      <c r="AF12">
        <v>0</v>
      </c>
      <c r="AG12">
        <v>0</v>
      </c>
      <c r="AH12">
        <v>75.945666044179404</v>
      </c>
      <c r="AI12">
        <v>0</v>
      </c>
      <c r="AJ12">
        <v>0</v>
      </c>
      <c r="AK12">
        <v>86.405735107425997</v>
      </c>
      <c r="AL12">
        <v>0</v>
      </c>
      <c r="AM12">
        <v>0</v>
      </c>
      <c r="AN12">
        <v>224.297655582544</v>
      </c>
      <c r="AO12">
        <v>0</v>
      </c>
      <c r="AP12">
        <v>0</v>
      </c>
      <c r="AQ12">
        <v>220.69790070425401</v>
      </c>
      <c r="AR12">
        <v>0</v>
      </c>
      <c r="AS12">
        <v>0</v>
      </c>
      <c r="AT12">
        <v>30.691783153702801</v>
      </c>
      <c r="AU12">
        <v>0</v>
      </c>
      <c r="AV12">
        <v>0</v>
      </c>
      <c r="AW12">
        <v>28.666366795757</v>
      </c>
      <c r="AX12">
        <v>0</v>
      </c>
      <c r="AY12">
        <v>0</v>
      </c>
      <c r="AZ12">
        <v>1.9223838399750399</v>
      </c>
      <c r="BA12">
        <v>0</v>
      </c>
      <c r="BB12">
        <v>0</v>
      </c>
      <c r="BC12">
        <v>1.6337687370109599</v>
      </c>
    </row>
    <row r="13" spans="1:55" x14ac:dyDescent="0.45">
      <c r="A13">
        <v>11</v>
      </c>
      <c r="B13" t="s">
        <v>62</v>
      </c>
      <c r="C13" s="1">
        <f>Table1[[#This Row],[Points]]/Table1[[#This Row],[xPoints]]</f>
        <v>1.2894565311150967</v>
      </c>
      <c r="D13">
        <v>31</v>
      </c>
      <c r="E13">
        <v>24.0411361313528</v>
      </c>
      <c r="F13">
        <v>9</v>
      </c>
      <c r="G13">
        <v>4</v>
      </c>
      <c r="H13">
        <v>5</v>
      </c>
      <c r="I13">
        <v>6.4198959744328397</v>
      </c>
      <c r="J13">
        <v>4.7814482080542797</v>
      </c>
      <c r="K13">
        <v>6.79865581751287</v>
      </c>
      <c r="L13">
        <v>10</v>
      </c>
      <c r="M13">
        <v>-0.83493038055809099</v>
      </c>
      <c r="N13">
        <v>10.251956517829599</v>
      </c>
      <c r="O13">
        <v>0.58297386272844398</v>
      </c>
      <c r="P13" s="1">
        <f>Table1[[#This Row],[GoalsF]]/Table1[[#This Row],[xGoalsF]]</f>
        <v>1.4506742096684089</v>
      </c>
      <c r="Q13">
        <v>33</v>
      </c>
      <c r="R13">
        <v>22.748043482170299</v>
      </c>
      <c r="S13" s="1">
        <f>Table1[[#This Row],[GoalsA]]/Table1[[#This Row],[xGoalsA]]</f>
        <v>0.97527988343956229</v>
      </c>
      <c r="T13">
        <v>23</v>
      </c>
      <c r="U13">
        <v>23.582973862728402</v>
      </c>
      <c r="V13">
        <v>0</v>
      </c>
      <c r="W13">
        <v>9.9744300549450209</v>
      </c>
      <c r="X13">
        <v>0</v>
      </c>
      <c r="Y13">
        <v>10.330987088500599</v>
      </c>
      <c r="Z13">
        <v>0</v>
      </c>
      <c r="AA13">
        <v>0</v>
      </c>
      <c r="AB13">
        <v>200.41473868415801</v>
      </c>
      <c r="AC13">
        <v>0</v>
      </c>
      <c r="AD13">
        <v>0</v>
      </c>
      <c r="AE13">
        <v>205.33442753424401</v>
      </c>
      <c r="AF13">
        <v>0</v>
      </c>
      <c r="AG13">
        <v>0</v>
      </c>
      <c r="AH13">
        <v>85.093135849255304</v>
      </c>
      <c r="AI13">
        <v>0</v>
      </c>
      <c r="AJ13">
        <v>0</v>
      </c>
      <c r="AK13">
        <v>87.446868423984</v>
      </c>
      <c r="AL13">
        <v>0</v>
      </c>
      <c r="AM13">
        <v>0</v>
      </c>
      <c r="AN13">
        <v>235.13139539468401</v>
      </c>
      <c r="AO13">
        <v>0</v>
      </c>
      <c r="AP13">
        <v>0</v>
      </c>
      <c r="AQ13">
        <v>234.88060439363099</v>
      </c>
      <c r="AR13">
        <v>0</v>
      </c>
      <c r="AS13">
        <v>0</v>
      </c>
      <c r="AT13">
        <v>31.451468290031201</v>
      </c>
      <c r="AU13">
        <v>0</v>
      </c>
      <c r="AV13">
        <v>0</v>
      </c>
      <c r="AW13">
        <v>31.195071823217699</v>
      </c>
      <c r="AX13">
        <v>0</v>
      </c>
      <c r="AY13">
        <v>0</v>
      </c>
      <c r="AZ13">
        <v>1.8633827657147499</v>
      </c>
      <c r="BA13">
        <v>0</v>
      </c>
      <c r="BB13">
        <v>0</v>
      </c>
      <c r="BC13">
        <v>1.87169003189143</v>
      </c>
    </row>
    <row r="14" spans="1:55" x14ac:dyDescent="0.45">
      <c r="A14">
        <v>12</v>
      </c>
      <c r="B14" t="s">
        <v>63</v>
      </c>
      <c r="C14" s="1">
        <f>Table1[[#This Row],[Points]]/Table1[[#This Row],[xPoints]]</f>
        <v>0.62681450397215333</v>
      </c>
      <c r="D14">
        <v>8</v>
      </c>
      <c r="E14">
        <v>12.762946532512601</v>
      </c>
      <c r="F14">
        <v>1</v>
      </c>
      <c r="G14">
        <v>5</v>
      </c>
      <c r="H14">
        <v>12</v>
      </c>
      <c r="I14">
        <v>2.9788372224792199</v>
      </c>
      <c r="J14">
        <v>3.8264348650749298</v>
      </c>
      <c r="K14">
        <v>11.194727912445799</v>
      </c>
      <c r="L14">
        <v>-34</v>
      </c>
      <c r="M14">
        <v>-19.738547686454901</v>
      </c>
      <c r="N14">
        <v>-4.9880941081766998</v>
      </c>
      <c r="O14">
        <v>-9.2733582053683801</v>
      </c>
      <c r="P14" s="1">
        <f>Table1[[#This Row],[GoalsF]]/Table1[[#This Row],[xGoalsF]]</f>
        <v>0.68801196224973016</v>
      </c>
      <c r="Q14">
        <v>11</v>
      </c>
      <c r="R14">
        <v>15.9880941081767</v>
      </c>
      <c r="S14" s="1">
        <f>Table1[[#This Row],[GoalsA]]/Table1[[#This Row],[xGoalsA]]</f>
        <v>1.2595642282494586</v>
      </c>
      <c r="T14">
        <v>45</v>
      </c>
      <c r="U14">
        <v>35.726641794631597</v>
      </c>
      <c r="V14">
        <v>0</v>
      </c>
      <c r="W14">
        <v>7.0583100726410004</v>
      </c>
      <c r="X14">
        <v>0</v>
      </c>
      <c r="Y14">
        <v>15.9058088066667</v>
      </c>
      <c r="Z14">
        <v>0</v>
      </c>
      <c r="AA14">
        <v>0</v>
      </c>
      <c r="AB14">
        <v>166.49516896122799</v>
      </c>
      <c r="AC14">
        <v>0</v>
      </c>
      <c r="AD14">
        <v>0</v>
      </c>
      <c r="AE14">
        <v>262.83467335028303</v>
      </c>
      <c r="AF14">
        <v>0</v>
      </c>
      <c r="AG14">
        <v>0</v>
      </c>
      <c r="AH14">
        <v>65.593242125869395</v>
      </c>
      <c r="AI14">
        <v>0</v>
      </c>
      <c r="AJ14">
        <v>0</v>
      </c>
      <c r="AK14">
        <v>115.38245950596399</v>
      </c>
      <c r="AL14">
        <v>0</v>
      </c>
      <c r="AM14">
        <v>0</v>
      </c>
      <c r="AN14">
        <v>237.452059429614</v>
      </c>
      <c r="AO14">
        <v>0</v>
      </c>
      <c r="AP14">
        <v>0</v>
      </c>
      <c r="AQ14">
        <v>219.909689442222</v>
      </c>
      <c r="AR14">
        <v>0</v>
      </c>
      <c r="AS14">
        <v>0</v>
      </c>
      <c r="AT14">
        <v>34.250189937370202</v>
      </c>
      <c r="AU14">
        <v>0</v>
      </c>
      <c r="AV14">
        <v>0</v>
      </c>
      <c r="AW14">
        <v>27.151324059301299</v>
      </c>
      <c r="AX14">
        <v>0</v>
      </c>
      <c r="AY14">
        <v>0</v>
      </c>
      <c r="AZ14">
        <v>2.1834948680471702</v>
      </c>
      <c r="BA14">
        <v>0</v>
      </c>
      <c r="BB14">
        <v>0</v>
      </c>
      <c r="BC14">
        <v>1.3649125440315599</v>
      </c>
    </row>
    <row r="15" spans="1:55" x14ac:dyDescent="0.45">
      <c r="A15">
        <v>13</v>
      </c>
      <c r="B15" t="s">
        <v>64</v>
      </c>
      <c r="C15" s="1">
        <f>Table1[[#This Row],[Points]]/Table1[[#This Row],[xPoints]]</f>
        <v>0.9752552986228491</v>
      </c>
      <c r="D15">
        <v>24</v>
      </c>
      <c r="E15">
        <v>24.608940893620598</v>
      </c>
      <c r="F15">
        <v>7</v>
      </c>
      <c r="G15">
        <v>3</v>
      </c>
      <c r="H15">
        <v>8</v>
      </c>
      <c r="I15">
        <v>6.6549176006744801</v>
      </c>
      <c r="J15">
        <v>4.6441880915972202</v>
      </c>
      <c r="K15">
        <v>6.7008943077282801</v>
      </c>
      <c r="L15">
        <v>-10</v>
      </c>
      <c r="M15">
        <v>0.27243801054396499</v>
      </c>
      <c r="N15">
        <v>2.40185161776808</v>
      </c>
      <c r="O15">
        <v>-12.674289628312</v>
      </c>
      <c r="P15" s="1">
        <f>Table1[[#This Row],[GoalsF]]/Table1[[#This Row],[xGoalsF]]</f>
        <v>1.1017813592348016</v>
      </c>
      <c r="Q15">
        <v>26</v>
      </c>
      <c r="R15">
        <v>23.598148382231901</v>
      </c>
      <c r="S15" s="1">
        <f>Table1[[#This Row],[GoalsA]]/Table1[[#This Row],[xGoalsA]]</f>
        <v>1.5433613564753765</v>
      </c>
      <c r="T15">
        <v>36</v>
      </c>
      <c r="U15">
        <v>23.325710371687901</v>
      </c>
      <c r="V15">
        <v>0</v>
      </c>
      <c r="W15">
        <v>10.394158996227601</v>
      </c>
      <c r="X15">
        <v>0</v>
      </c>
      <c r="Y15">
        <v>10.211159823732901</v>
      </c>
      <c r="Z15">
        <v>0</v>
      </c>
      <c r="AA15">
        <v>0</v>
      </c>
      <c r="AB15">
        <v>204.26707039064601</v>
      </c>
      <c r="AC15">
        <v>0</v>
      </c>
      <c r="AD15">
        <v>0</v>
      </c>
      <c r="AE15">
        <v>204.45579496538201</v>
      </c>
      <c r="AF15">
        <v>0</v>
      </c>
      <c r="AG15">
        <v>0</v>
      </c>
      <c r="AH15">
        <v>87.413331613069701</v>
      </c>
      <c r="AI15">
        <v>0</v>
      </c>
      <c r="AJ15">
        <v>0</v>
      </c>
      <c r="AK15">
        <v>86.963400463441602</v>
      </c>
      <c r="AL15">
        <v>0</v>
      </c>
      <c r="AM15">
        <v>0</v>
      </c>
      <c r="AN15">
        <v>233.22600946812699</v>
      </c>
      <c r="AO15">
        <v>0</v>
      </c>
      <c r="AP15">
        <v>0</v>
      </c>
      <c r="AQ15">
        <v>234.02201582918099</v>
      </c>
      <c r="AR15">
        <v>0</v>
      </c>
      <c r="AS15">
        <v>0</v>
      </c>
      <c r="AT15">
        <v>31.0685096187994</v>
      </c>
      <c r="AU15">
        <v>0</v>
      </c>
      <c r="AV15">
        <v>0</v>
      </c>
      <c r="AW15">
        <v>30.827147943114799</v>
      </c>
      <c r="AX15">
        <v>0</v>
      </c>
      <c r="AY15">
        <v>0</v>
      </c>
      <c r="AZ15">
        <v>1.8610460947171801</v>
      </c>
      <c r="BA15">
        <v>0</v>
      </c>
      <c r="BB15">
        <v>0</v>
      </c>
      <c r="BC15">
        <v>1.86227850399673</v>
      </c>
    </row>
    <row r="16" spans="1:55" x14ac:dyDescent="0.45">
      <c r="A16">
        <v>14</v>
      </c>
      <c r="B16" t="s">
        <v>65</v>
      </c>
      <c r="C16" s="1">
        <f>Table1[[#This Row],[Points]]/Table1[[#This Row],[xPoints]]</f>
        <v>0.94699904228091547</v>
      </c>
      <c r="D16">
        <v>17</v>
      </c>
      <c r="E16">
        <v>17.9514437090182</v>
      </c>
      <c r="F16">
        <v>4</v>
      </c>
      <c r="G16">
        <v>5</v>
      </c>
      <c r="H16">
        <v>9</v>
      </c>
      <c r="I16">
        <v>4.4699973252084098</v>
      </c>
      <c r="J16">
        <v>4.5414517333930098</v>
      </c>
      <c r="K16">
        <v>8.9885509413985698</v>
      </c>
      <c r="L16">
        <v>-11</v>
      </c>
      <c r="M16">
        <v>-9.9572210275984698</v>
      </c>
      <c r="N16">
        <v>0.98504321973678399</v>
      </c>
      <c r="O16">
        <v>-2.0278221921383</v>
      </c>
      <c r="P16" s="1">
        <f>Table1[[#This Row],[GoalsF]]/Table1[[#This Row],[xGoalsF]]</f>
        <v>1.0518036002458462</v>
      </c>
      <c r="Q16">
        <v>20</v>
      </c>
      <c r="R16">
        <v>19.014956780263201</v>
      </c>
      <c r="S16" s="1">
        <f>Table1[[#This Row],[GoalsA]]/Table1[[#This Row],[xGoalsA]]</f>
        <v>1.0699920525680382</v>
      </c>
      <c r="T16">
        <v>31</v>
      </c>
      <c r="U16">
        <v>28.972177807861598</v>
      </c>
      <c r="V16">
        <v>0</v>
      </c>
      <c r="W16">
        <v>8.3761324983978902</v>
      </c>
      <c r="X16">
        <v>0</v>
      </c>
      <c r="Y16">
        <v>12.765313706713901</v>
      </c>
      <c r="Z16">
        <v>0</v>
      </c>
      <c r="AA16">
        <v>0</v>
      </c>
      <c r="AB16">
        <v>182.68888994179201</v>
      </c>
      <c r="AC16">
        <v>0</v>
      </c>
      <c r="AD16">
        <v>0</v>
      </c>
      <c r="AE16">
        <v>231.543651495539</v>
      </c>
      <c r="AF16">
        <v>0</v>
      </c>
      <c r="AG16">
        <v>0</v>
      </c>
      <c r="AH16">
        <v>75.165904205287504</v>
      </c>
      <c r="AI16">
        <v>0</v>
      </c>
      <c r="AJ16">
        <v>0</v>
      </c>
      <c r="AK16">
        <v>99.896771431088098</v>
      </c>
      <c r="AL16">
        <v>0</v>
      </c>
      <c r="AM16">
        <v>0</v>
      </c>
      <c r="AN16">
        <v>237.96850559239499</v>
      </c>
      <c r="AO16">
        <v>0</v>
      </c>
      <c r="AP16">
        <v>0</v>
      </c>
      <c r="AQ16">
        <v>229.91260378508301</v>
      </c>
      <c r="AR16">
        <v>0</v>
      </c>
      <c r="AS16">
        <v>0</v>
      </c>
      <c r="AT16">
        <v>33.4533193300772</v>
      </c>
      <c r="AU16">
        <v>0</v>
      </c>
      <c r="AV16">
        <v>0</v>
      </c>
      <c r="AW16">
        <v>28.998319417349101</v>
      </c>
      <c r="AX16">
        <v>0</v>
      </c>
      <c r="AY16">
        <v>0</v>
      </c>
      <c r="AZ16">
        <v>2.0315674632706999</v>
      </c>
      <c r="BA16">
        <v>0</v>
      </c>
      <c r="BB16">
        <v>0</v>
      </c>
      <c r="BC16">
        <v>1.6288712140547501</v>
      </c>
    </row>
    <row r="17" spans="1:55" x14ac:dyDescent="0.45">
      <c r="A17">
        <v>15</v>
      </c>
      <c r="B17" t="s">
        <v>66</v>
      </c>
      <c r="C17" s="1">
        <f>Table1[[#This Row],[Points]]/Table1[[#This Row],[xPoints]]</f>
        <v>1.3473545695009312</v>
      </c>
      <c r="D17">
        <v>37</v>
      </c>
      <c r="E17">
        <v>27.4612198136568</v>
      </c>
      <c r="F17">
        <v>11</v>
      </c>
      <c r="G17">
        <v>4</v>
      </c>
      <c r="H17">
        <v>3</v>
      </c>
      <c r="I17">
        <v>7.6666931912440397</v>
      </c>
      <c r="J17">
        <v>4.4611402399247204</v>
      </c>
      <c r="K17">
        <v>5.8721665688312301</v>
      </c>
      <c r="L17">
        <v>15</v>
      </c>
      <c r="M17">
        <v>3.9294795884809899</v>
      </c>
      <c r="N17">
        <v>14.5302200102001</v>
      </c>
      <c r="O17">
        <v>-3.4596995986811101</v>
      </c>
      <c r="P17" s="1">
        <f>Table1[[#This Row],[GoalsF]]/Table1[[#This Row],[xGoalsF]]</f>
        <v>1.5704886346100868</v>
      </c>
      <c r="Q17">
        <v>40</v>
      </c>
      <c r="R17">
        <v>25.4697799897998</v>
      </c>
      <c r="S17" s="1">
        <f>Table1[[#This Row],[GoalsA]]/Table1[[#This Row],[xGoalsA]]</f>
        <v>1.1606151972917416</v>
      </c>
      <c r="T17">
        <v>25</v>
      </c>
      <c r="U17">
        <v>21.540300401318799</v>
      </c>
      <c r="V17">
        <v>0</v>
      </c>
      <c r="W17">
        <v>11.187888404198601</v>
      </c>
      <c r="X17">
        <v>0</v>
      </c>
      <c r="Y17">
        <v>9.4518341879504497</v>
      </c>
      <c r="Z17">
        <v>0</v>
      </c>
      <c r="AA17">
        <v>0</v>
      </c>
      <c r="AB17">
        <v>214.358624160137</v>
      </c>
      <c r="AC17">
        <v>0</v>
      </c>
      <c r="AD17">
        <v>0</v>
      </c>
      <c r="AE17">
        <v>194.97408977447299</v>
      </c>
      <c r="AF17">
        <v>0</v>
      </c>
      <c r="AG17">
        <v>0</v>
      </c>
      <c r="AH17">
        <v>92.350239188302197</v>
      </c>
      <c r="AI17">
        <v>0</v>
      </c>
      <c r="AJ17">
        <v>0</v>
      </c>
      <c r="AK17">
        <v>82.432754075354097</v>
      </c>
      <c r="AL17">
        <v>0</v>
      </c>
      <c r="AM17">
        <v>0</v>
      </c>
      <c r="AN17">
        <v>232.460807523765</v>
      </c>
      <c r="AO17">
        <v>0</v>
      </c>
      <c r="AP17">
        <v>0</v>
      </c>
      <c r="AQ17">
        <v>235.26860568511</v>
      </c>
      <c r="AR17">
        <v>0</v>
      </c>
      <c r="AS17">
        <v>0</v>
      </c>
      <c r="AT17">
        <v>30.256936779652499</v>
      </c>
      <c r="AU17">
        <v>0</v>
      </c>
      <c r="AV17">
        <v>0</v>
      </c>
      <c r="AW17">
        <v>31.7756188087513</v>
      </c>
      <c r="AX17">
        <v>0</v>
      </c>
      <c r="AY17">
        <v>0</v>
      </c>
      <c r="AZ17">
        <v>1.79113360366432</v>
      </c>
      <c r="BA17">
        <v>0</v>
      </c>
      <c r="BB17">
        <v>0</v>
      </c>
      <c r="BC17">
        <v>1.9444307753727299</v>
      </c>
    </row>
    <row r="18" spans="1:55" x14ac:dyDescent="0.45">
      <c r="A18">
        <v>16</v>
      </c>
      <c r="B18" t="s">
        <v>67</v>
      </c>
      <c r="C18" s="1">
        <f>Table1[[#This Row],[Points]]/Table1[[#This Row],[xPoints]]</f>
        <v>0.95806971320470358</v>
      </c>
      <c r="D18">
        <v>18</v>
      </c>
      <c r="E18">
        <v>18.787776872510399</v>
      </c>
      <c r="F18">
        <v>5</v>
      </c>
      <c r="G18">
        <v>3</v>
      </c>
      <c r="H18">
        <v>10</v>
      </c>
      <c r="I18">
        <v>4.7187205735353404</v>
      </c>
      <c r="J18">
        <v>4.6316151519044402</v>
      </c>
      <c r="K18">
        <v>8.6496642745602106</v>
      </c>
      <c r="L18">
        <v>-10</v>
      </c>
      <c r="M18">
        <v>-8.5199095513537308</v>
      </c>
      <c r="N18">
        <v>-2.5540219988388899</v>
      </c>
      <c r="O18">
        <v>1.0739315501926201</v>
      </c>
      <c r="P18" s="1">
        <f>Table1[[#This Row],[GoalsF]]/Table1[[#This Row],[xGoalsF]]</f>
        <v>0.86938635954329668</v>
      </c>
      <c r="Q18">
        <v>17</v>
      </c>
      <c r="R18">
        <v>19.554021998838799</v>
      </c>
      <c r="S18" s="1">
        <f>Table1[[#This Row],[GoalsA]]/Table1[[#This Row],[xGoalsA]]</f>
        <v>0.96174630730745536</v>
      </c>
      <c r="T18">
        <v>27</v>
      </c>
      <c r="U18">
        <v>28.073931550192601</v>
      </c>
      <c r="V18">
        <v>0</v>
      </c>
      <c r="W18">
        <v>8.5471944911757696</v>
      </c>
      <c r="X18">
        <v>0</v>
      </c>
      <c r="Y18">
        <v>12.226674736508</v>
      </c>
      <c r="Z18">
        <v>0</v>
      </c>
      <c r="AA18">
        <v>0</v>
      </c>
      <c r="AB18">
        <v>184.94705738058801</v>
      </c>
      <c r="AC18">
        <v>0</v>
      </c>
      <c r="AD18">
        <v>0</v>
      </c>
      <c r="AE18">
        <v>226.65211683076001</v>
      </c>
      <c r="AF18">
        <v>0</v>
      </c>
      <c r="AG18">
        <v>0</v>
      </c>
      <c r="AH18">
        <v>76.802967984786804</v>
      </c>
      <c r="AI18">
        <v>0</v>
      </c>
      <c r="AJ18">
        <v>0</v>
      </c>
      <c r="AK18">
        <v>97.946278240933793</v>
      </c>
      <c r="AL18">
        <v>0</v>
      </c>
      <c r="AM18">
        <v>0</v>
      </c>
      <c r="AN18">
        <v>236.94715953143901</v>
      </c>
      <c r="AO18">
        <v>0</v>
      </c>
      <c r="AP18">
        <v>0</v>
      </c>
      <c r="AQ18">
        <v>229.441304134615</v>
      </c>
      <c r="AR18">
        <v>0</v>
      </c>
      <c r="AS18">
        <v>0</v>
      </c>
      <c r="AT18">
        <v>32.991728585741001</v>
      </c>
      <c r="AU18">
        <v>0</v>
      </c>
      <c r="AV18">
        <v>0</v>
      </c>
      <c r="AW18">
        <v>29.345185786296302</v>
      </c>
      <c r="AX18">
        <v>0</v>
      </c>
      <c r="AY18">
        <v>0</v>
      </c>
      <c r="AZ18">
        <v>2.0138453864782102</v>
      </c>
      <c r="BA18">
        <v>0</v>
      </c>
      <c r="BB18">
        <v>0</v>
      </c>
      <c r="BC18">
        <v>1.6635154196820701</v>
      </c>
    </row>
    <row r="19" spans="1:55" x14ac:dyDescent="0.45">
      <c r="A19">
        <v>17</v>
      </c>
      <c r="B19" t="s">
        <v>68</v>
      </c>
      <c r="C19" s="1">
        <f>Table1[[#This Row],[Points]]/Table1[[#This Row],[xPoints]]</f>
        <v>1.2695011606518245</v>
      </c>
      <c r="D19">
        <v>28</v>
      </c>
      <c r="E19">
        <v>22.055907365711601</v>
      </c>
      <c r="F19">
        <v>8</v>
      </c>
      <c r="G19">
        <v>4</v>
      </c>
      <c r="H19">
        <v>5</v>
      </c>
      <c r="I19">
        <v>5.8364010790204901</v>
      </c>
      <c r="J19">
        <v>4.5467041286501697</v>
      </c>
      <c r="K19">
        <v>6.6168947923293198</v>
      </c>
      <c r="L19">
        <v>10</v>
      </c>
      <c r="M19">
        <v>-1.5430504137677099</v>
      </c>
      <c r="N19">
        <v>7.9455109232768004</v>
      </c>
      <c r="O19">
        <v>3.5975394904909002</v>
      </c>
      <c r="P19" s="1">
        <f>Table1[[#This Row],[GoalsF]]/Table1[[#This Row],[xGoalsF]]</f>
        <v>1.3773784723211877</v>
      </c>
      <c r="Q19">
        <v>29</v>
      </c>
      <c r="R19">
        <v>21.054489076723101</v>
      </c>
      <c r="S19" s="1">
        <f>Table1[[#This Row],[GoalsA]]/Table1[[#This Row],[xGoalsA]]</f>
        <v>0.84079950421129912</v>
      </c>
      <c r="T19">
        <v>19</v>
      </c>
      <c r="U19">
        <v>22.597539490490899</v>
      </c>
      <c r="V19">
        <v>0</v>
      </c>
      <c r="W19">
        <v>9.2727224788977001</v>
      </c>
      <c r="X19">
        <v>0</v>
      </c>
      <c r="Y19">
        <v>9.8928580261303605</v>
      </c>
      <c r="Z19">
        <v>0</v>
      </c>
      <c r="AA19">
        <v>0</v>
      </c>
      <c r="AB19">
        <v>188.807034126677</v>
      </c>
      <c r="AC19">
        <v>0</v>
      </c>
      <c r="AD19">
        <v>0</v>
      </c>
      <c r="AE19">
        <v>195.46702728810001</v>
      </c>
      <c r="AF19">
        <v>0</v>
      </c>
      <c r="AG19">
        <v>0</v>
      </c>
      <c r="AH19">
        <v>79.413869796372694</v>
      </c>
      <c r="AI19">
        <v>0</v>
      </c>
      <c r="AJ19">
        <v>0</v>
      </c>
      <c r="AK19">
        <v>83.226394005425306</v>
      </c>
      <c r="AL19">
        <v>0</v>
      </c>
      <c r="AM19">
        <v>0</v>
      </c>
      <c r="AN19">
        <v>222.10245240519299</v>
      </c>
      <c r="AO19">
        <v>0</v>
      </c>
      <c r="AP19">
        <v>0</v>
      </c>
      <c r="AQ19">
        <v>221.19935273683899</v>
      </c>
      <c r="AR19">
        <v>0</v>
      </c>
      <c r="AS19">
        <v>0</v>
      </c>
      <c r="AT19">
        <v>30.023272935171399</v>
      </c>
      <c r="AU19">
        <v>0</v>
      </c>
      <c r="AV19">
        <v>0</v>
      </c>
      <c r="AW19">
        <v>29.3699916671635</v>
      </c>
      <c r="AX19">
        <v>0</v>
      </c>
      <c r="AY19">
        <v>0</v>
      </c>
      <c r="AZ19">
        <v>1.7740210159265399</v>
      </c>
      <c r="BA19">
        <v>0</v>
      </c>
      <c r="BB19">
        <v>0</v>
      </c>
      <c r="BC19">
        <v>1.7721885674469</v>
      </c>
    </row>
    <row r="20" spans="1:55" x14ac:dyDescent="0.45">
      <c r="A20">
        <v>18</v>
      </c>
      <c r="B20" t="s">
        <v>69</v>
      </c>
      <c r="C20" s="1">
        <f>Table1[[#This Row],[Points]]/Table1[[#This Row],[xPoints]]</f>
        <v>0.75585623359675647</v>
      </c>
      <c r="D20">
        <v>23</v>
      </c>
      <c r="E20">
        <v>30.429067033758599</v>
      </c>
      <c r="F20">
        <v>5</v>
      </c>
      <c r="G20">
        <v>8</v>
      </c>
      <c r="H20">
        <v>5</v>
      </c>
      <c r="I20">
        <v>8.56627281956081</v>
      </c>
      <c r="J20">
        <v>4.7302485750761996</v>
      </c>
      <c r="K20">
        <v>4.70347860536297</v>
      </c>
      <c r="L20">
        <v>1</v>
      </c>
      <c r="M20">
        <v>8.5145937088148198</v>
      </c>
      <c r="N20">
        <v>-2.8384167406435998</v>
      </c>
      <c r="O20">
        <v>-4.6761769681712098</v>
      </c>
      <c r="P20" s="1">
        <f>Table1[[#This Row],[GoalsF]]/Table1[[#This Row],[xGoalsF]]</f>
        <v>0.898039577211316</v>
      </c>
      <c r="Q20">
        <v>25</v>
      </c>
      <c r="R20">
        <v>27.838416740643599</v>
      </c>
      <c r="S20" s="1">
        <f>Table1[[#This Row],[GoalsA]]/Table1[[#This Row],[xGoalsA]]</f>
        <v>1.2419902604401347</v>
      </c>
      <c r="T20">
        <v>24</v>
      </c>
      <c r="U20">
        <v>19.323823031828699</v>
      </c>
      <c r="V20">
        <v>0</v>
      </c>
      <c r="W20">
        <v>12.192919252120999</v>
      </c>
      <c r="X20">
        <v>0</v>
      </c>
      <c r="Y20">
        <v>8.5138629333411799</v>
      </c>
      <c r="Z20">
        <v>0</v>
      </c>
      <c r="AA20">
        <v>0</v>
      </c>
      <c r="AB20">
        <v>226.249544423348</v>
      </c>
      <c r="AC20">
        <v>0</v>
      </c>
      <c r="AD20">
        <v>0</v>
      </c>
      <c r="AE20">
        <v>185.343146307464</v>
      </c>
      <c r="AF20">
        <v>0</v>
      </c>
      <c r="AG20">
        <v>0</v>
      </c>
      <c r="AH20">
        <v>97.158819774029098</v>
      </c>
      <c r="AI20">
        <v>0</v>
      </c>
      <c r="AJ20">
        <v>0</v>
      </c>
      <c r="AK20">
        <v>76.528033282600205</v>
      </c>
      <c r="AL20">
        <v>0</v>
      </c>
      <c r="AM20">
        <v>0</v>
      </c>
      <c r="AN20">
        <v>231.68976566626301</v>
      </c>
      <c r="AO20">
        <v>0</v>
      </c>
      <c r="AP20">
        <v>0</v>
      </c>
      <c r="AQ20">
        <v>238.547760413563</v>
      </c>
      <c r="AR20">
        <v>0</v>
      </c>
      <c r="AS20">
        <v>0</v>
      </c>
      <c r="AT20">
        <v>29.4332558739147</v>
      </c>
      <c r="AU20">
        <v>0</v>
      </c>
      <c r="AV20">
        <v>0</v>
      </c>
      <c r="AW20">
        <v>33.119698561606398</v>
      </c>
      <c r="AX20">
        <v>0</v>
      </c>
      <c r="AY20">
        <v>0</v>
      </c>
      <c r="AZ20">
        <v>1.67050006520573</v>
      </c>
      <c r="BA20">
        <v>0</v>
      </c>
      <c r="BB20">
        <v>0</v>
      </c>
      <c r="BC20">
        <v>2.0575713425571198</v>
      </c>
    </row>
    <row r="21" spans="1:55" x14ac:dyDescent="0.45">
      <c r="D21">
        <f>SUM(Table1[Points])</f>
        <v>467</v>
      </c>
      <c r="E21">
        <f>SUBTOTAL(109,Table1[xPoints])</f>
        <v>466.5282975995201</v>
      </c>
      <c r="F21">
        <f>SUBTOTAL(109,Table1[Wins])</f>
        <v>127</v>
      </c>
      <c r="G21">
        <f>SUBTOTAL(109,Table1[Draws])</f>
        <v>86</v>
      </c>
      <c r="H21">
        <f>SUBTOTAL(109,Table1[Losses])</f>
        <v>127</v>
      </c>
      <c r="I21">
        <f>SUBTOTAL(109,Table1[xWins])</f>
        <v>126.52829759952105</v>
      </c>
      <c r="J21">
        <f>SUBTOTAL(109,Table1[xDraws])</f>
        <v>86.943404800957566</v>
      </c>
      <c r="Q21">
        <f>SUBTOTAL(109,Table1[GoalsF])</f>
        <v>493</v>
      </c>
      <c r="R21">
        <f>SUBTOTAL(109,Table1[xGoalsF])</f>
        <v>446.15958736240481</v>
      </c>
    </row>
    <row r="23" spans="1:55" x14ac:dyDescent="0.45">
      <c r="D23">
        <v>467</v>
      </c>
      <c r="E23">
        <v>466.5282975995201</v>
      </c>
      <c r="F23">
        <v>127</v>
      </c>
      <c r="G23">
        <v>86</v>
      </c>
      <c r="I23">
        <v>126.52829759952105</v>
      </c>
      <c r="J23">
        <v>86.943404800957566</v>
      </c>
      <c r="Q23">
        <v>493</v>
      </c>
      <c r="R23">
        <v>446.15958736240481</v>
      </c>
    </row>
    <row r="24" spans="1:55" x14ac:dyDescent="0.45">
      <c r="D24" s="1">
        <f>D23/E23</f>
        <v>1.0010110906517504</v>
      </c>
      <c r="E24" s="1"/>
      <c r="F24" s="1">
        <f>F23/I23</f>
        <v>1.0037280387820593</v>
      </c>
      <c r="G24" s="1">
        <f>G23/J23</f>
        <v>0.98914920800355899</v>
      </c>
      <c r="Q24" s="1">
        <f>Q23/R23</f>
        <v>1.1049857807931578</v>
      </c>
    </row>
    <row r="26" spans="1:55" x14ac:dyDescent="0.45">
      <c r="Q26" t="s">
        <v>74</v>
      </c>
      <c r="R26" t="s">
        <v>75</v>
      </c>
    </row>
    <row r="27" spans="1:55" x14ac:dyDescent="0.45">
      <c r="Q27">
        <f>Q23/170</f>
        <v>2.9</v>
      </c>
      <c r="R27">
        <f>R23/170</f>
        <v>2.6244681609553222</v>
      </c>
    </row>
    <row r="28" spans="1:55" x14ac:dyDescent="0.45">
      <c r="I28">
        <f>127+86+127</f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Apertura2019_LigaMX_29-11-2021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2021-11-29T17:41:47Z</dcterms:created>
  <dcterms:modified xsi:type="dcterms:W3CDTF">2021-11-29T19:04:50Z</dcterms:modified>
</cp:coreProperties>
</file>