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40009_{1397FBB9-773C-40C1-B0F3-F07858C76ED1}" xr6:coauthVersionLast="47" xr6:coauthVersionMax="47" xr10:uidLastSave="{00000000-0000-0000-0000-000000000000}"/>
  <bookViews>
    <workbookView xWindow="-98" yWindow="-98" windowWidth="22695" windowHeight="14595"/>
  </bookViews>
  <sheets>
    <sheet name="Clausura2020_LigaMX_29-11-2021" sheetId="1" r:id="rId1"/>
  </sheets>
  <calcPr calcId="0"/>
</workbook>
</file>

<file path=xl/calcChain.xml><?xml version="1.0" encoding="utf-8"?>
<calcChain xmlns="http://schemas.openxmlformats.org/spreadsheetml/2006/main">
  <c r="Q26" i="1" l="1"/>
  <c r="P26" i="1"/>
  <c r="J29" i="1"/>
  <c r="G20" i="1"/>
  <c r="E24" i="1"/>
  <c r="F24" i="1"/>
  <c r="C24" i="1"/>
  <c r="C20" i="1"/>
  <c r="D20" i="1"/>
  <c r="H20" i="1"/>
  <c r="E20" i="1"/>
  <c r="I20" i="1"/>
  <c r="F20" i="1"/>
  <c r="P24" i="1"/>
  <c r="Q20" i="1"/>
  <c r="P20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</calcChain>
</file>

<file path=xl/sharedStrings.xml><?xml version="1.0" encoding="utf-8"?>
<sst xmlns="http://schemas.openxmlformats.org/spreadsheetml/2006/main" count="72" uniqueCount="72">
  <si>
    <t>team</t>
  </si>
  <si>
    <t>Points</t>
  </si>
  <si>
    <t>xPoints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</si>
  <si>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</si>
  <si>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</si>
  <si>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</si>
  <si>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</si>
  <si>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</si>
  <si>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</si>
  <si>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</si>
  <si>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</si>
  <si>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</si>
  <si>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</si>
  <si>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GoalsF</t>
  </si>
  <si>
    <t>xGoalsF</t>
  </si>
  <si>
    <t>GoalsA</t>
  </si>
  <si>
    <t>xGoalsA</t>
  </si>
  <si>
    <t>HTGoalsF</t>
  </si>
  <si>
    <t>xHTGoalsF</t>
  </si>
  <si>
    <t>HTGoalsA</t>
  </si>
  <si>
    <t>xHTGoalsA</t>
  </si>
  <si>
    <t>ShotsF100</t>
  </si>
  <si>
    <t>ShotsF</t>
  </si>
  <si>
    <t>xShotsF</t>
  </si>
  <si>
    <t>ShotsA100</t>
  </si>
  <si>
    <t>ShotsA</t>
  </si>
  <si>
    <t>xShotsA</t>
  </si>
  <si>
    <t>ShotsTF100</t>
  </si>
  <si>
    <t>ShotsTF</t>
  </si>
  <si>
    <t>xShotsTF</t>
  </si>
  <si>
    <t>ShotsTA100</t>
  </si>
  <si>
    <t>ShotsTA</t>
  </si>
  <si>
    <t>xShotsTA</t>
  </si>
  <si>
    <t>Fouls100</t>
  </si>
  <si>
    <t>Fouls</t>
  </si>
  <si>
    <t>xFouls</t>
  </si>
  <si>
    <t>FoulsA100</t>
  </si>
  <si>
    <t>FoulsA</t>
  </si>
  <si>
    <t>xFoulsA</t>
  </si>
  <si>
    <t>YCard100</t>
  </si>
  <si>
    <t>YCard</t>
  </si>
  <si>
    <t>xYCard</t>
  </si>
  <si>
    <t>YCardA100</t>
  </si>
  <si>
    <t>YCardA</t>
  </si>
  <si>
    <t>xYCardA</t>
  </si>
  <si>
    <t>RCard100</t>
  </si>
  <si>
    <t>RCard</t>
  </si>
  <si>
    <t>xRCard</t>
  </si>
  <si>
    <t>RCardA100</t>
  </si>
  <si>
    <t>RCardA</t>
  </si>
  <si>
    <t>xRCardA</t>
  </si>
  <si>
    <t>Juarez</t>
  </si>
  <si>
    <t>Cruz Azul</t>
  </si>
  <si>
    <t>Monterrey</t>
  </si>
  <si>
    <t>U.N.A.M.- Pumas</t>
  </si>
  <si>
    <t>Atlas</t>
  </si>
  <si>
    <t>Necaxa</t>
  </si>
  <si>
    <t>Club Leon</t>
  </si>
  <si>
    <t>Monarcas</t>
  </si>
  <si>
    <t>Atl. San Luis</t>
  </si>
  <si>
    <t>Club Tijuana</t>
  </si>
  <si>
    <t>Pachuca</t>
  </si>
  <si>
    <t>Puebla</t>
  </si>
  <si>
    <t>Santos Laguna</t>
  </si>
  <si>
    <t>U.A.N.L.- Tigres</t>
  </si>
  <si>
    <t>Guadalajara Chivas</t>
  </si>
  <si>
    <t>Queretaro</t>
  </si>
  <si>
    <t>Toluca</t>
  </si>
  <si>
    <t>Club America</t>
  </si>
  <si>
    <t>Rank</t>
  </si>
  <si>
    <t>RGoalsF</t>
  </si>
  <si>
    <t>RGoalsA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</si>
</sst>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9" fontId="0" fillId="0" borderId="0" xfId="1" applyFont="1"/>
    <xf numFmtId="9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B20" totalsRowCount="1">
  <autoFilter ref="A1:BB19"/>
  <tableColumns count="54">
    <tableColumn id="1" name="Rank"/>
    <tableColumn id="2" name="team"/>
    <tableColumn id="3" name="Points" totalsRowFunction="sum"/>
    <tableColumn id="4" name="xPoints" totalsRowFunction="sum"/>
    <tableColumn id="5" name="Wins" totalsRowFunction="sum"/>
    <tableColumn id="6" name="Draws" totalsRowFunction="sum"/>
    <tableColumn id="7" name="Losses" totalsRowFunction="sum"/>
    <tableColumn id="8" name="xWins" totalsRowFunction="sum"/>
    <tableColumn id="9" name="xDraws" totalsRowFunction="sum"/>
    <tableColumn id="10" name="xLosses"/>
    <tableColumn id="11" name="GoalDiff"/>
    <tableColumn id="12" name="xGoalDiff"/>
    <tableColumn id="13" name="GoalsF_Diff"/>
    <tableColumn id="14" name="GoalsA_Diff"/>
    <tableColumn id="53" name="RGoalsF" totalsRowDxfId="1" dataCellStyle="Percent" totalsRowCellStyle="Percent">
      <calculatedColumnFormula>Table1[[#This Row],[GoalsF]]/Table1[[#This Row],[xGoalsF]]</calculatedColumnFormula>
    </tableColumn>
    <tableColumn id="15" name="GoalsF" totalsRowFunction="custom">
      <totalsRowFormula>SUM(Table1[GoalsF])</totalsRowFormula>
    </tableColumn>
    <tableColumn id="16" name="xGoalsF" totalsRowFunction="sum"/>
    <tableColumn id="54" name="RGoalsA" dataDxfId="2" totalsRowDxfId="0" dataCellStyle="Percent" totalsRowCellStyle="Percent">
      <calculatedColumnFormula>Table1[[#This Row],[GoalsA]]/Table1[[#This Row],[xGoalsA]]</calculatedColumnFormula>
    </tableColumn>
    <tableColumn id="17" name="GoalsA"/>
    <tableColumn id="18" name="xGoalsA"/>
    <tableColumn id="19" name="HTGoalsF"/>
    <tableColumn id="20" name="xHTGoalsF"/>
    <tableColumn id="21" name="HTGoalsA"/>
    <tableColumn id="22" name="xHTGoalsA"/>
    <tableColumn id="23" name="ShotsF100"/>
    <tableColumn id="24" name="ShotsF"/>
    <tableColumn id="25" name="xShotsF"/>
    <tableColumn id="26" name="ShotsA100"/>
    <tableColumn id="27" name="ShotsA"/>
    <tableColumn id="28" name="xShotsA"/>
    <tableColumn id="29" name="ShotsTF100"/>
    <tableColumn id="30" name="ShotsTF"/>
    <tableColumn id="31" name="xShotsTF"/>
    <tableColumn id="32" name="ShotsTA100"/>
    <tableColumn id="33" name="ShotsTA"/>
    <tableColumn id="34" name="xShotsTA"/>
    <tableColumn id="35" name="Fouls100"/>
    <tableColumn id="36" name="Fouls"/>
    <tableColumn id="37" name="xFouls"/>
    <tableColumn id="38" name="FoulsA100"/>
    <tableColumn id="39" name="FoulsA"/>
    <tableColumn id="40" name="xFoulsA"/>
    <tableColumn id="41" name="YCard100"/>
    <tableColumn id="42" name="YCard"/>
    <tableColumn id="43" name="xYCard"/>
    <tableColumn id="44" name="YCardA100"/>
    <tableColumn id="45" name="YCardA"/>
    <tableColumn id="46" name="xYCardA"/>
    <tableColumn id="47" name="RCard100"/>
    <tableColumn id="48" name="RCard"/>
    <tableColumn id="49" name="xRCard"/>
    <tableColumn id="50" name="RCardA100"/>
    <tableColumn id="51" name="RCardA"/>
    <tableColumn id="52" name="xRCar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9"/>
  <sheetViews>
    <sheetView tabSelected="1" workbookViewId="0">
      <selection activeCell="Q26" sqref="Q26"/>
    </sheetView>
  </sheetViews>
  <sheetFormatPr defaultRowHeight="14.25" x14ac:dyDescent="0.45"/>
  <cols>
    <col min="12" max="12" width="9.9296875" customWidth="1"/>
    <col min="13" max="13" width="11.59765625" customWidth="1"/>
    <col min="14" max="14" width="11.86328125" customWidth="1"/>
    <col min="15" max="15" width="9.33203125" bestFit="1" customWidth="1"/>
    <col min="18" max="18" width="9.6640625" bestFit="1" customWidth="1"/>
    <col min="21" max="21" width="9.9296875" customWidth="1"/>
    <col min="22" max="22" width="10.796875" customWidth="1"/>
    <col min="23" max="23" width="10.19921875" customWidth="1"/>
    <col min="24" max="24" width="11.06640625" customWidth="1"/>
    <col min="25" max="25" width="10.73046875" customWidth="1"/>
    <col min="28" max="28" width="11" customWidth="1"/>
    <col min="31" max="31" width="11.6640625" customWidth="1"/>
    <col min="33" max="33" width="9.53125" customWidth="1"/>
    <col min="34" max="34" width="11.9296875" customWidth="1"/>
    <col min="36" max="36" width="9.796875" customWidth="1"/>
    <col min="37" max="37" width="9.6640625" customWidth="1"/>
    <col min="40" max="40" width="10.796875" customWidth="1"/>
    <col min="43" max="43" width="10.1328125" customWidth="1"/>
    <col min="46" max="46" width="11.265625" customWidth="1"/>
    <col min="48" max="48" width="9.1328125" customWidth="1"/>
    <col min="49" max="49" width="10.265625" customWidth="1"/>
    <col min="52" max="52" width="11.3984375" customWidth="1"/>
    <col min="54" max="54" width="9.265625" customWidth="1"/>
  </cols>
  <sheetData>
    <row r="1" spans="1:54" x14ac:dyDescent="0.45">
      <c r="A1" t="s">
        <v>69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1" t="s">
        <v>70</v>
      </c>
      <c r="P1" t="s">
        <v>13</v>
      </c>
      <c r="Q1" t="s">
        <v>14</v>
      </c>
      <c r="R1" s="1" t="s">
        <v>71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</row>
    <row r="2" spans="1:54" x14ac:dyDescent="0.45">
      <c r="A2">
        <v>0</v>
      </c>
      <c r="B2" t="s">
        <v>51</v>
      </c>
      <c r="C2">
        <v>14</v>
      </c>
      <c r="D2">
        <v>10.4046049065551</v>
      </c>
      <c r="E2">
        <v>4</v>
      </c>
      <c r="F2">
        <v>2</v>
      </c>
      <c r="G2">
        <v>4</v>
      </c>
      <c r="H2">
        <v>2.6032781572558301</v>
      </c>
      <c r="I2">
        <v>2.5947704347876801</v>
      </c>
      <c r="J2">
        <v>4.80195140795648</v>
      </c>
      <c r="K2">
        <v>2</v>
      </c>
      <c r="L2">
        <v>-4.8017557816640704</v>
      </c>
      <c r="M2">
        <v>9.1686746604122593</v>
      </c>
      <c r="N2">
        <v>-2.3669188787481898</v>
      </c>
      <c r="O2" s="2">
        <f>Table1[[#This Row],[GoalsF]]/Table1[[#This Row],[xGoalsF]]</f>
        <v>1.8464961002419036</v>
      </c>
      <c r="P2">
        <v>20</v>
      </c>
      <c r="Q2">
        <v>10.8313253395877</v>
      </c>
      <c r="R2" s="2">
        <f>Table1[[#This Row],[GoalsA]]/Table1[[#This Row],[xGoalsA]]</f>
        <v>1.1514045030784483</v>
      </c>
      <c r="S2">
        <v>18</v>
      </c>
      <c r="T2">
        <v>15.6330811212518</v>
      </c>
      <c r="U2">
        <v>0</v>
      </c>
      <c r="V2">
        <v>4.71251500578924</v>
      </c>
      <c r="W2">
        <v>0</v>
      </c>
      <c r="X2">
        <v>6.8690572493076898</v>
      </c>
      <c r="Y2">
        <v>0</v>
      </c>
      <c r="Z2">
        <v>0</v>
      </c>
      <c r="AA2">
        <v>102.425590985258</v>
      </c>
      <c r="AB2">
        <v>0</v>
      </c>
      <c r="AC2">
        <v>0</v>
      </c>
      <c r="AD2">
        <v>125.49070695493501</v>
      </c>
      <c r="AE2">
        <v>0</v>
      </c>
      <c r="AF2">
        <v>0</v>
      </c>
      <c r="AG2">
        <v>42.616737992465602</v>
      </c>
      <c r="AH2">
        <v>0</v>
      </c>
      <c r="AI2">
        <v>0</v>
      </c>
      <c r="AJ2">
        <v>54.421536535462202</v>
      </c>
      <c r="AK2">
        <v>0</v>
      </c>
      <c r="AL2">
        <v>0</v>
      </c>
      <c r="AM2">
        <v>132.00877003652101</v>
      </c>
      <c r="AN2">
        <v>0</v>
      </c>
      <c r="AO2">
        <v>0</v>
      </c>
      <c r="AP2">
        <v>128.26158792661599</v>
      </c>
      <c r="AQ2">
        <v>0</v>
      </c>
      <c r="AR2">
        <v>0</v>
      </c>
      <c r="AS2">
        <v>18.439301622155799</v>
      </c>
      <c r="AT2">
        <v>0</v>
      </c>
      <c r="AU2">
        <v>0</v>
      </c>
      <c r="AV2">
        <v>16.339591589667101</v>
      </c>
      <c r="AW2">
        <v>0</v>
      </c>
      <c r="AX2">
        <v>0</v>
      </c>
      <c r="AY2">
        <v>1.1309650189048499</v>
      </c>
      <c r="AZ2">
        <v>0</v>
      </c>
      <c r="BA2">
        <v>0</v>
      </c>
      <c r="BB2">
        <v>0.94674421503620498</v>
      </c>
    </row>
    <row r="3" spans="1:54" x14ac:dyDescent="0.45">
      <c r="A3">
        <v>1</v>
      </c>
      <c r="B3" t="s">
        <v>52</v>
      </c>
      <c r="C3">
        <v>22</v>
      </c>
      <c r="D3">
        <v>15.782737050624601</v>
      </c>
      <c r="E3">
        <v>7</v>
      </c>
      <c r="F3">
        <v>1</v>
      </c>
      <c r="G3">
        <v>2</v>
      </c>
      <c r="H3">
        <v>4.34475172544209</v>
      </c>
      <c r="I3">
        <v>2.7484818742983999</v>
      </c>
      <c r="J3">
        <v>2.9067664002594902</v>
      </c>
      <c r="K3">
        <v>10</v>
      </c>
      <c r="L3">
        <v>3.2209403747600498</v>
      </c>
      <c r="M3">
        <v>9.5571529879688804</v>
      </c>
      <c r="N3">
        <v>-2.7780933627289399</v>
      </c>
      <c r="O3" s="2">
        <f>Table1[[#This Row],[GoalsF]]/Table1[[#This Row],[xGoalsF]]</f>
        <v>1.6617222338509612</v>
      </c>
      <c r="P3">
        <v>24</v>
      </c>
      <c r="Q3">
        <v>14.4428470120311</v>
      </c>
      <c r="R3" s="2">
        <f>Table1[[#This Row],[GoalsA]]/Table1[[#This Row],[xGoalsA]]</f>
        <v>1.2475598356434545</v>
      </c>
      <c r="S3">
        <v>14</v>
      </c>
      <c r="T3">
        <v>11.221906637270999</v>
      </c>
      <c r="U3">
        <v>0</v>
      </c>
      <c r="V3">
        <v>6.3432463099713496</v>
      </c>
      <c r="W3">
        <v>0</v>
      </c>
      <c r="X3">
        <v>4.9129862559897699</v>
      </c>
      <c r="Y3">
        <v>0</v>
      </c>
      <c r="Z3">
        <v>0</v>
      </c>
      <c r="AA3">
        <v>119.878287460462</v>
      </c>
      <c r="AB3">
        <v>0</v>
      </c>
      <c r="AC3">
        <v>0</v>
      </c>
      <c r="AD3">
        <v>104.738395840808</v>
      </c>
      <c r="AE3">
        <v>0</v>
      </c>
      <c r="AF3">
        <v>0</v>
      </c>
      <c r="AG3">
        <v>51.702961768767402</v>
      </c>
      <c r="AH3">
        <v>0</v>
      </c>
      <c r="AI3">
        <v>0</v>
      </c>
      <c r="AJ3">
        <v>43.978155104601903</v>
      </c>
      <c r="AK3">
        <v>0</v>
      </c>
      <c r="AL3">
        <v>0</v>
      </c>
      <c r="AM3">
        <v>129.13086900990299</v>
      </c>
      <c r="AN3">
        <v>0</v>
      </c>
      <c r="AO3">
        <v>0</v>
      </c>
      <c r="AP3">
        <v>132.10301611013401</v>
      </c>
      <c r="AQ3">
        <v>0</v>
      </c>
      <c r="AR3">
        <v>0</v>
      </c>
      <c r="AS3">
        <v>16.6550339065755</v>
      </c>
      <c r="AT3">
        <v>0</v>
      </c>
      <c r="AU3">
        <v>0</v>
      </c>
      <c r="AV3">
        <v>18.173319315875599</v>
      </c>
      <c r="AW3">
        <v>0</v>
      </c>
      <c r="AX3">
        <v>0</v>
      </c>
      <c r="AY3">
        <v>0.99161394226229704</v>
      </c>
      <c r="AZ3">
        <v>0</v>
      </c>
      <c r="BA3">
        <v>0</v>
      </c>
      <c r="BB3">
        <v>1.1201522059426099</v>
      </c>
    </row>
    <row r="4" spans="1:54" x14ac:dyDescent="0.45">
      <c r="A4">
        <v>2</v>
      </c>
      <c r="B4" t="s">
        <v>53</v>
      </c>
      <c r="C4">
        <v>5</v>
      </c>
      <c r="D4">
        <v>17.608726249520998</v>
      </c>
      <c r="E4">
        <v>0</v>
      </c>
      <c r="F4">
        <v>5</v>
      </c>
      <c r="G4">
        <v>5</v>
      </c>
      <c r="H4">
        <v>5.0494023992519104</v>
      </c>
      <c r="I4">
        <v>2.4605190517653002</v>
      </c>
      <c r="J4">
        <v>2.4900785489827699</v>
      </c>
      <c r="K4">
        <v>-7</v>
      </c>
      <c r="L4">
        <v>5.5338103015634603</v>
      </c>
      <c r="M4">
        <v>-6.0139347570685997</v>
      </c>
      <c r="N4">
        <v>-6.5198755444948597</v>
      </c>
      <c r="O4" s="2">
        <f>Table1[[#This Row],[GoalsF]]/Table1[[#This Row],[xGoalsF]]</f>
        <v>0.62445614720554354</v>
      </c>
      <c r="P4">
        <v>10</v>
      </c>
      <c r="Q4">
        <v>16.013934757068601</v>
      </c>
      <c r="R4" s="2">
        <f>Table1[[#This Row],[GoalsA]]/Table1[[#This Row],[xGoalsA]]</f>
        <v>1.6221181410751355</v>
      </c>
      <c r="S4">
        <v>17</v>
      </c>
      <c r="T4">
        <v>10.4801244555051</v>
      </c>
      <c r="U4">
        <v>0</v>
      </c>
      <c r="V4">
        <v>7.0177981293371303</v>
      </c>
      <c r="W4">
        <v>0</v>
      </c>
      <c r="X4">
        <v>4.5758442212730399</v>
      </c>
      <c r="Y4">
        <v>0</v>
      </c>
      <c r="Z4">
        <v>0</v>
      </c>
      <c r="AA4">
        <v>127.701584107701</v>
      </c>
      <c r="AB4">
        <v>0</v>
      </c>
      <c r="AC4">
        <v>0</v>
      </c>
      <c r="AD4">
        <v>100.981780298603</v>
      </c>
      <c r="AE4">
        <v>0</v>
      </c>
      <c r="AF4">
        <v>0</v>
      </c>
      <c r="AG4">
        <v>55.275774473697901</v>
      </c>
      <c r="AH4">
        <v>0</v>
      </c>
      <c r="AI4">
        <v>0</v>
      </c>
      <c r="AJ4">
        <v>41.824410153994798</v>
      </c>
      <c r="AK4">
        <v>0</v>
      </c>
      <c r="AL4">
        <v>0</v>
      </c>
      <c r="AM4">
        <v>128.568842260602</v>
      </c>
      <c r="AN4">
        <v>0</v>
      </c>
      <c r="AO4">
        <v>0</v>
      </c>
      <c r="AP4">
        <v>132.51220083138401</v>
      </c>
      <c r="AQ4">
        <v>0</v>
      </c>
      <c r="AR4">
        <v>0</v>
      </c>
      <c r="AS4">
        <v>16.162944558996799</v>
      </c>
      <c r="AT4">
        <v>0</v>
      </c>
      <c r="AU4">
        <v>0</v>
      </c>
      <c r="AV4">
        <v>18.6533303607278</v>
      </c>
      <c r="AW4">
        <v>0</v>
      </c>
      <c r="AX4">
        <v>0</v>
      </c>
      <c r="AY4">
        <v>0.95059258110436695</v>
      </c>
      <c r="AZ4">
        <v>0</v>
      </c>
      <c r="BA4">
        <v>0</v>
      </c>
      <c r="BB4">
        <v>1.13518082063341</v>
      </c>
    </row>
    <row r="5" spans="1:54" x14ac:dyDescent="0.45">
      <c r="A5">
        <v>3</v>
      </c>
      <c r="B5" t="s">
        <v>54</v>
      </c>
      <c r="C5">
        <v>15</v>
      </c>
      <c r="D5">
        <v>12.6992081546777</v>
      </c>
      <c r="E5">
        <v>4</v>
      </c>
      <c r="F5">
        <v>3</v>
      </c>
      <c r="G5">
        <v>3</v>
      </c>
      <c r="H5">
        <v>3.3326528890479801</v>
      </c>
      <c r="I5">
        <v>2.7012494875338202</v>
      </c>
      <c r="J5">
        <v>3.9660976234181899</v>
      </c>
      <c r="K5">
        <v>1</v>
      </c>
      <c r="L5">
        <v>-1.3996844293110999</v>
      </c>
      <c r="M5">
        <v>7.9701882021892301</v>
      </c>
      <c r="N5">
        <v>-5.5705037728781299</v>
      </c>
      <c r="O5" s="2">
        <f>Table1[[#This Row],[GoalsF]]/Table1[[#This Row],[xGoalsF]]</f>
        <v>1.6625364000823182</v>
      </c>
      <c r="P5">
        <v>20</v>
      </c>
      <c r="Q5">
        <v>12.0298117978107</v>
      </c>
      <c r="R5" s="2">
        <f>Table1[[#This Row],[GoalsA]]/Table1[[#This Row],[xGoalsA]]</f>
        <v>1.4147961828700752</v>
      </c>
      <c r="S5">
        <v>19</v>
      </c>
      <c r="T5">
        <v>13.429496227121801</v>
      </c>
      <c r="U5">
        <v>0</v>
      </c>
      <c r="V5">
        <v>5.2662470202045597</v>
      </c>
      <c r="W5">
        <v>0</v>
      </c>
      <c r="X5">
        <v>5.8838925138594496</v>
      </c>
      <c r="Y5">
        <v>0</v>
      </c>
      <c r="Z5">
        <v>0</v>
      </c>
      <c r="AA5">
        <v>108.927360360058</v>
      </c>
      <c r="AB5">
        <v>0</v>
      </c>
      <c r="AC5">
        <v>0</v>
      </c>
      <c r="AD5">
        <v>115.226560329455</v>
      </c>
      <c r="AE5">
        <v>0</v>
      </c>
      <c r="AF5">
        <v>0</v>
      </c>
      <c r="AG5">
        <v>46.348245525647499</v>
      </c>
      <c r="AH5">
        <v>0</v>
      </c>
      <c r="AI5">
        <v>0</v>
      </c>
      <c r="AJ5">
        <v>49.718654762963197</v>
      </c>
      <c r="AK5">
        <v>0</v>
      </c>
      <c r="AL5">
        <v>0</v>
      </c>
      <c r="AM5">
        <v>131.37581798875101</v>
      </c>
      <c r="AN5">
        <v>0</v>
      </c>
      <c r="AO5">
        <v>0</v>
      </c>
      <c r="AP5">
        <v>130.066052898648</v>
      </c>
      <c r="AQ5">
        <v>0</v>
      </c>
      <c r="AR5">
        <v>0</v>
      </c>
      <c r="AS5">
        <v>17.826123213514101</v>
      </c>
      <c r="AT5">
        <v>0</v>
      </c>
      <c r="AU5">
        <v>0</v>
      </c>
      <c r="AV5">
        <v>17.144642422999102</v>
      </c>
      <c r="AW5">
        <v>0</v>
      </c>
      <c r="AX5">
        <v>0</v>
      </c>
      <c r="AY5">
        <v>1.0896215552830599</v>
      </c>
      <c r="AZ5">
        <v>0</v>
      </c>
      <c r="BA5">
        <v>0</v>
      </c>
      <c r="BB5">
        <v>1.0524230548648801</v>
      </c>
    </row>
    <row r="6" spans="1:54" x14ac:dyDescent="0.45">
      <c r="A6">
        <v>4</v>
      </c>
      <c r="B6" t="s">
        <v>55</v>
      </c>
      <c r="C6">
        <v>9</v>
      </c>
      <c r="D6">
        <v>10.6866107881724</v>
      </c>
      <c r="E6">
        <v>3</v>
      </c>
      <c r="F6">
        <v>0</v>
      </c>
      <c r="G6">
        <v>7</v>
      </c>
      <c r="H6">
        <v>2.6771938747564699</v>
      </c>
      <c r="I6">
        <v>2.6550291639030501</v>
      </c>
      <c r="J6">
        <v>4.6677769613404596</v>
      </c>
      <c r="K6">
        <v>-7</v>
      </c>
      <c r="L6">
        <v>-4.2784425439611802</v>
      </c>
      <c r="M6">
        <v>-0.94479949415898501</v>
      </c>
      <c r="N6">
        <v>-1.7767579618798199</v>
      </c>
      <c r="O6" s="2">
        <f>Table1[[#This Row],[GoalsF]]/Table1[[#This Row],[xGoalsF]]</f>
        <v>0.91367594311223999</v>
      </c>
      <c r="P6">
        <v>10</v>
      </c>
      <c r="Q6">
        <v>10.9447994941589</v>
      </c>
      <c r="R6" s="2">
        <f>Table1[[#This Row],[GoalsA]]/Table1[[#This Row],[xGoalsA]]</f>
        <v>1.1167135067176077</v>
      </c>
      <c r="S6">
        <v>17</v>
      </c>
      <c r="T6">
        <v>15.2232420381201</v>
      </c>
      <c r="U6">
        <v>0</v>
      </c>
      <c r="V6">
        <v>4.7867423582578104</v>
      </c>
      <c r="W6">
        <v>0</v>
      </c>
      <c r="X6">
        <v>6.6508217024910197</v>
      </c>
      <c r="Y6">
        <v>0</v>
      </c>
      <c r="Z6">
        <v>0</v>
      </c>
      <c r="AA6">
        <v>103.258699563774</v>
      </c>
      <c r="AB6">
        <v>0</v>
      </c>
      <c r="AC6">
        <v>0</v>
      </c>
      <c r="AD6">
        <v>123.806287806169</v>
      </c>
      <c r="AE6">
        <v>0</v>
      </c>
      <c r="AF6">
        <v>0</v>
      </c>
      <c r="AG6">
        <v>43.417320480193702</v>
      </c>
      <c r="AH6">
        <v>0</v>
      </c>
      <c r="AI6">
        <v>0</v>
      </c>
      <c r="AJ6">
        <v>53.842414773565402</v>
      </c>
      <c r="AK6">
        <v>0</v>
      </c>
      <c r="AL6">
        <v>0</v>
      </c>
      <c r="AM6">
        <v>132.195406578817</v>
      </c>
      <c r="AN6">
        <v>0</v>
      </c>
      <c r="AO6">
        <v>0</v>
      </c>
      <c r="AP6">
        <v>129.03360989408199</v>
      </c>
      <c r="AQ6">
        <v>0</v>
      </c>
      <c r="AR6">
        <v>0</v>
      </c>
      <c r="AS6">
        <v>18.394336037106601</v>
      </c>
      <c r="AT6">
        <v>0</v>
      </c>
      <c r="AU6">
        <v>0</v>
      </c>
      <c r="AV6">
        <v>16.4734713036265</v>
      </c>
      <c r="AW6">
        <v>0</v>
      </c>
      <c r="AX6">
        <v>0</v>
      </c>
      <c r="AY6">
        <v>1.13562934139285</v>
      </c>
      <c r="AZ6">
        <v>0</v>
      </c>
      <c r="BA6">
        <v>0</v>
      </c>
      <c r="BB6">
        <v>0.92529854549896495</v>
      </c>
    </row>
    <row r="7" spans="1:54" x14ac:dyDescent="0.45">
      <c r="A7">
        <v>5</v>
      </c>
      <c r="B7" t="s">
        <v>56</v>
      </c>
      <c r="C7">
        <v>11</v>
      </c>
      <c r="D7">
        <v>12.3877468878204</v>
      </c>
      <c r="E7">
        <v>3</v>
      </c>
      <c r="F7">
        <v>2</v>
      </c>
      <c r="G7">
        <v>5</v>
      </c>
      <c r="H7">
        <v>3.2469691946804402</v>
      </c>
      <c r="I7">
        <v>2.6468393037790601</v>
      </c>
      <c r="J7">
        <v>4.1061915015404802</v>
      </c>
      <c r="K7">
        <v>1</v>
      </c>
      <c r="L7">
        <v>-1.6726205735052</v>
      </c>
      <c r="M7">
        <v>5.0685580758113797</v>
      </c>
      <c r="N7">
        <v>-2.39593750230617</v>
      </c>
      <c r="O7" s="2">
        <f>Table1[[#This Row],[GoalsF]]/Table1[[#This Row],[xGoalsF]]</f>
        <v>1.4248068345818217</v>
      </c>
      <c r="P7">
        <v>17</v>
      </c>
      <c r="Q7">
        <v>11.931441924188601</v>
      </c>
      <c r="R7" s="2">
        <f>Table1[[#This Row],[GoalsA]]/Table1[[#This Row],[xGoalsA]]</f>
        <v>1.1761192660436812</v>
      </c>
      <c r="S7">
        <v>16</v>
      </c>
      <c r="T7">
        <v>13.6040624976938</v>
      </c>
      <c r="U7">
        <v>0</v>
      </c>
      <c r="V7">
        <v>5.2326746564914899</v>
      </c>
      <c r="W7">
        <v>0</v>
      </c>
      <c r="X7">
        <v>5.9689307838430601</v>
      </c>
      <c r="Y7">
        <v>0</v>
      </c>
      <c r="Z7">
        <v>0</v>
      </c>
      <c r="AA7">
        <v>108.34339529109999</v>
      </c>
      <c r="AB7">
        <v>0</v>
      </c>
      <c r="AC7">
        <v>0</v>
      </c>
      <c r="AD7">
        <v>116.35891275383401</v>
      </c>
      <c r="AE7">
        <v>0</v>
      </c>
      <c r="AF7">
        <v>0</v>
      </c>
      <c r="AG7">
        <v>46.020598396049103</v>
      </c>
      <c r="AH7">
        <v>0</v>
      </c>
      <c r="AI7">
        <v>0</v>
      </c>
      <c r="AJ7">
        <v>50.151319342295601</v>
      </c>
      <c r="AK7">
        <v>0</v>
      </c>
      <c r="AL7">
        <v>0</v>
      </c>
      <c r="AM7">
        <v>131.47761407366499</v>
      </c>
      <c r="AN7">
        <v>0</v>
      </c>
      <c r="AO7">
        <v>0</v>
      </c>
      <c r="AP7">
        <v>130.05883300672801</v>
      </c>
      <c r="AQ7">
        <v>0</v>
      </c>
      <c r="AR7">
        <v>0</v>
      </c>
      <c r="AS7">
        <v>17.693416850997099</v>
      </c>
      <c r="AT7">
        <v>0</v>
      </c>
      <c r="AU7">
        <v>0</v>
      </c>
      <c r="AV7">
        <v>16.870204722769301</v>
      </c>
      <c r="AW7">
        <v>0</v>
      </c>
      <c r="AX7">
        <v>0</v>
      </c>
      <c r="AY7">
        <v>1.0876628350790301</v>
      </c>
      <c r="AZ7">
        <v>0</v>
      </c>
      <c r="BA7">
        <v>0</v>
      </c>
      <c r="BB7">
        <v>1.0127307693037999</v>
      </c>
    </row>
    <row r="8" spans="1:54" x14ac:dyDescent="0.45">
      <c r="A8">
        <v>6</v>
      </c>
      <c r="B8" t="s">
        <v>57</v>
      </c>
      <c r="C8">
        <v>21</v>
      </c>
      <c r="D8">
        <v>15.3660290244135</v>
      </c>
      <c r="E8">
        <v>7</v>
      </c>
      <c r="F8">
        <v>0</v>
      </c>
      <c r="G8">
        <v>3</v>
      </c>
      <c r="H8">
        <v>4.2677920990344704</v>
      </c>
      <c r="I8">
        <v>2.5626527273101298</v>
      </c>
      <c r="J8">
        <v>3.1695551736553802</v>
      </c>
      <c r="K8">
        <v>9</v>
      </c>
      <c r="L8">
        <v>2.28094634979663</v>
      </c>
      <c r="M8">
        <v>9.1241583475885406</v>
      </c>
      <c r="N8">
        <v>-2.40510469738518</v>
      </c>
      <c r="O8" s="2">
        <f>Table1[[#This Row],[GoalsF]]/Table1[[#This Row],[xGoalsF]]</f>
        <v>1.6575571108512157</v>
      </c>
      <c r="P8">
        <v>23</v>
      </c>
      <c r="Q8">
        <v>13.875841652411401</v>
      </c>
      <c r="R8" s="2">
        <f>Table1[[#This Row],[GoalsA]]/Table1[[#This Row],[xGoalsA]]</f>
        <v>1.2074278925867332</v>
      </c>
      <c r="S8">
        <v>14</v>
      </c>
      <c r="T8">
        <v>11.5948953026148</v>
      </c>
      <c r="U8">
        <v>0</v>
      </c>
      <c r="V8">
        <v>6.1141896194751597</v>
      </c>
      <c r="W8">
        <v>0</v>
      </c>
      <c r="X8">
        <v>5.1043085444386698</v>
      </c>
      <c r="Y8">
        <v>0</v>
      </c>
      <c r="Z8">
        <v>0</v>
      </c>
      <c r="AA8">
        <v>117.120430116923</v>
      </c>
      <c r="AB8">
        <v>0</v>
      </c>
      <c r="AC8">
        <v>0</v>
      </c>
      <c r="AD8">
        <v>106.550030939254</v>
      </c>
      <c r="AE8">
        <v>0</v>
      </c>
      <c r="AF8">
        <v>0</v>
      </c>
      <c r="AG8">
        <v>51.257868494936801</v>
      </c>
      <c r="AH8">
        <v>0</v>
      </c>
      <c r="AI8">
        <v>0</v>
      </c>
      <c r="AJ8">
        <v>45.499566544511097</v>
      </c>
      <c r="AK8">
        <v>0</v>
      </c>
      <c r="AL8">
        <v>0</v>
      </c>
      <c r="AM8">
        <v>129.95640169686899</v>
      </c>
      <c r="AN8">
        <v>0</v>
      </c>
      <c r="AO8">
        <v>0</v>
      </c>
      <c r="AP8">
        <v>132.262561188359</v>
      </c>
      <c r="AQ8">
        <v>0</v>
      </c>
      <c r="AR8">
        <v>0</v>
      </c>
      <c r="AS8">
        <v>16.762531610814602</v>
      </c>
      <c r="AT8">
        <v>0</v>
      </c>
      <c r="AU8">
        <v>0</v>
      </c>
      <c r="AV8">
        <v>17.857704210870999</v>
      </c>
      <c r="AW8">
        <v>0</v>
      </c>
      <c r="AX8">
        <v>0</v>
      </c>
      <c r="AY8">
        <v>0.99476227868873601</v>
      </c>
      <c r="AZ8">
        <v>0</v>
      </c>
      <c r="BA8">
        <v>0</v>
      </c>
      <c r="BB8">
        <v>1.1132448068843199</v>
      </c>
    </row>
    <row r="9" spans="1:54" x14ac:dyDescent="0.45">
      <c r="A9">
        <v>7</v>
      </c>
      <c r="B9" t="s">
        <v>58</v>
      </c>
      <c r="C9">
        <v>14</v>
      </c>
      <c r="D9">
        <v>13.4035179402353</v>
      </c>
      <c r="E9">
        <v>4</v>
      </c>
      <c r="F9">
        <v>2</v>
      </c>
      <c r="G9">
        <v>4</v>
      </c>
      <c r="H9">
        <v>3.5743247879809799</v>
      </c>
      <c r="I9">
        <v>2.6805435762923699</v>
      </c>
      <c r="J9">
        <v>3.7451316357266302</v>
      </c>
      <c r="K9">
        <v>1</v>
      </c>
      <c r="L9">
        <v>-0.37679810117727802</v>
      </c>
      <c r="M9">
        <v>4.4427450036382901</v>
      </c>
      <c r="N9">
        <v>-3.0659469024610102</v>
      </c>
      <c r="O9" s="2">
        <f>Table1[[#This Row],[GoalsF]]/Table1[[#This Row],[xGoalsF]]</f>
        <v>1.3537990591833589</v>
      </c>
      <c r="P9">
        <v>17</v>
      </c>
      <c r="Q9">
        <v>12.557254996361699</v>
      </c>
      <c r="R9" s="2">
        <f>Table1[[#This Row],[GoalsA]]/Table1[[#This Row],[xGoalsA]]</f>
        <v>1.2370445582169822</v>
      </c>
      <c r="S9">
        <v>16</v>
      </c>
      <c r="T9">
        <v>12.9340530975389</v>
      </c>
      <c r="U9">
        <v>0</v>
      </c>
      <c r="V9">
        <v>5.4788463490061199</v>
      </c>
      <c r="W9">
        <v>0</v>
      </c>
      <c r="X9">
        <v>5.65841658117869</v>
      </c>
      <c r="Y9">
        <v>0</v>
      </c>
      <c r="Z9">
        <v>0</v>
      </c>
      <c r="AA9">
        <v>110.953361275007</v>
      </c>
      <c r="AB9">
        <v>0</v>
      </c>
      <c r="AC9">
        <v>0</v>
      </c>
      <c r="AD9">
        <v>113.128082120427</v>
      </c>
      <c r="AE9">
        <v>0</v>
      </c>
      <c r="AF9">
        <v>0</v>
      </c>
      <c r="AG9">
        <v>47.384192982806802</v>
      </c>
      <c r="AH9">
        <v>0</v>
      </c>
      <c r="AI9">
        <v>0</v>
      </c>
      <c r="AJ9">
        <v>48.642958318622497</v>
      </c>
      <c r="AK9">
        <v>0</v>
      </c>
      <c r="AL9">
        <v>0</v>
      </c>
      <c r="AM9">
        <v>131.47786495734499</v>
      </c>
      <c r="AN9">
        <v>0</v>
      </c>
      <c r="AO9">
        <v>0</v>
      </c>
      <c r="AP9">
        <v>131.16988214647401</v>
      </c>
      <c r="AQ9">
        <v>0</v>
      </c>
      <c r="AR9">
        <v>0</v>
      </c>
      <c r="AS9">
        <v>17.537066615293998</v>
      </c>
      <c r="AT9">
        <v>0</v>
      </c>
      <c r="AU9">
        <v>0</v>
      </c>
      <c r="AV9">
        <v>17.349097639074699</v>
      </c>
      <c r="AW9">
        <v>0</v>
      </c>
      <c r="AX9">
        <v>0</v>
      </c>
      <c r="AY9">
        <v>1.0551924704118201</v>
      </c>
      <c r="AZ9">
        <v>0</v>
      </c>
      <c r="BA9">
        <v>0</v>
      </c>
      <c r="BB9">
        <v>1.07796473658756</v>
      </c>
    </row>
    <row r="10" spans="1:54" x14ac:dyDescent="0.45">
      <c r="A10">
        <v>8</v>
      </c>
      <c r="B10" t="s">
        <v>59</v>
      </c>
      <c r="C10">
        <v>13</v>
      </c>
      <c r="D10">
        <v>12.396595325586899</v>
      </c>
      <c r="E10">
        <v>3</v>
      </c>
      <c r="F10">
        <v>4</v>
      </c>
      <c r="G10">
        <v>3</v>
      </c>
      <c r="H10">
        <v>3.23231559950792</v>
      </c>
      <c r="I10">
        <v>2.6996485270631898</v>
      </c>
      <c r="J10">
        <v>4.0680358734288697</v>
      </c>
      <c r="K10">
        <v>-4</v>
      </c>
      <c r="L10">
        <v>-1.8227546675144</v>
      </c>
      <c r="M10">
        <v>-0.98918830203719899</v>
      </c>
      <c r="N10">
        <v>-1.18805703044839</v>
      </c>
      <c r="O10" s="2">
        <f>Table1[[#This Row],[GoalsF]]/Table1[[#This Row],[xGoalsF]]</f>
        <v>0.91749330504141668</v>
      </c>
      <c r="P10">
        <v>11</v>
      </c>
      <c r="Q10">
        <v>11.989188302037199</v>
      </c>
      <c r="R10" s="2">
        <f>Table1[[#This Row],[GoalsA]]/Table1[[#This Row],[xGoalsA]]</f>
        <v>1.0860166475540385</v>
      </c>
      <c r="S10">
        <v>15</v>
      </c>
      <c r="T10">
        <v>13.8119429695516</v>
      </c>
      <c r="U10">
        <v>0</v>
      </c>
      <c r="V10">
        <v>5.2489947851821404</v>
      </c>
      <c r="W10">
        <v>0</v>
      </c>
      <c r="X10">
        <v>6.0567285567286504</v>
      </c>
      <c r="Y10">
        <v>0</v>
      </c>
      <c r="Z10">
        <v>0</v>
      </c>
      <c r="AA10">
        <v>108.337084186769</v>
      </c>
      <c r="AB10">
        <v>0</v>
      </c>
      <c r="AC10">
        <v>0</v>
      </c>
      <c r="AD10">
        <v>117.757029642334</v>
      </c>
      <c r="AE10">
        <v>0</v>
      </c>
      <c r="AF10">
        <v>0</v>
      </c>
      <c r="AG10">
        <v>46.011556313197403</v>
      </c>
      <c r="AH10">
        <v>0</v>
      </c>
      <c r="AI10">
        <v>0</v>
      </c>
      <c r="AJ10">
        <v>50.426891479897101</v>
      </c>
      <c r="AK10">
        <v>0</v>
      </c>
      <c r="AL10">
        <v>0</v>
      </c>
      <c r="AM10">
        <v>131.73035664411</v>
      </c>
      <c r="AN10">
        <v>0</v>
      </c>
      <c r="AO10">
        <v>0</v>
      </c>
      <c r="AP10">
        <v>130.46483985283001</v>
      </c>
      <c r="AQ10">
        <v>0</v>
      </c>
      <c r="AR10">
        <v>0</v>
      </c>
      <c r="AS10">
        <v>17.671429671593099</v>
      </c>
      <c r="AT10">
        <v>0</v>
      </c>
      <c r="AU10">
        <v>0</v>
      </c>
      <c r="AV10">
        <v>16.897100207605401</v>
      </c>
      <c r="AW10">
        <v>0</v>
      </c>
      <c r="AX10">
        <v>0</v>
      </c>
      <c r="AY10">
        <v>1.08442712850273</v>
      </c>
      <c r="AZ10">
        <v>0</v>
      </c>
      <c r="BA10">
        <v>0</v>
      </c>
      <c r="BB10">
        <v>1.00521444756387</v>
      </c>
    </row>
    <row r="11" spans="1:54" x14ac:dyDescent="0.45">
      <c r="A11">
        <v>9</v>
      </c>
      <c r="B11" t="s">
        <v>60</v>
      </c>
      <c r="C11">
        <v>9</v>
      </c>
      <c r="D11">
        <v>13.846987879317799</v>
      </c>
      <c r="E11">
        <v>2</v>
      </c>
      <c r="F11">
        <v>3</v>
      </c>
      <c r="G11">
        <v>5</v>
      </c>
      <c r="H11">
        <v>3.7139168019731001</v>
      </c>
      <c r="I11">
        <v>2.7052374733985798</v>
      </c>
      <c r="J11">
        <v>3.5808457246283099</v>
      </c>
      <c r="K11">
        <v>-6</v>
      </c>
      <c r="L11">
        <v>0.29699500622989999</v>
      </c>
      <c r="M11">
        <v>-2.9270640866844602</v>
      </c>
      <c r="N11">
        <v>-3.3699309195454301</v>
      </c>
      <c r="O11" s="2">
        <f>Table1[[#This Row],[GoalsF]]/Table1[[#This Row],[xGoalsF]]</f>
        <v>0.77357085359393862</v>
      </c>
      <c r="P11">
        <v>10</v>
      </c>
      <c r="Q11">
        <v>12.9270640866844</v>
      </c>
      <c r="R11" s="2">
        <f>Table1[[#This Row],[GoalsA]]/Table1[[#This Row],[xGoalsA]]</f>
        <v>1.2668180908654405</v>
      </c>
      <c r="S11">
        <v>16</v>
      </c>
      <c r="T11">
        <v>12.630069080454501</v>
      </c>
      <c r="U11">
        <v>0</v>
      </c>
      <c r="V11">
        <v>5.6427610062392199</v>
      </c>
      <c r="W11">
        <v>0</v>
      </c>
      <c r="X11">
        <v>5.5099375076605304</v>
      </c>
      <c r="Y11">
        <v>0</v>
      </c>
      <c r="Z11">
        <v>0</v>
      </c>
      <c r="AA11">
        <v>113.818905797978</v>
      </c>
      <c r="AB11">
        <v>0</v>
      </c>
      <c r="AC11">
        <v>0</v>
      </c>
      <c r="AD11">
        <v>110.545096153351</v>
      </c>
      <c r="AE11">
        <v>0</v>
      </c>
      <c r="AF11">
        <v>0</v>
      </c>
      <c r="AG11">
        <v>48.792859186156797</v>
      </c>
      <c r="AH11">
        <v>0</v>
      </c>
      <c r="AI11">
        <v>0</v>
      </c>
      <c r="AJ11">
        <v>47.3187629719258</v>
      </c>
      <c r="AK11">
        <v>0</v>
      </c>
      <c r="AL11">
        <v>0</v>
      </c>
      <c r="AM11">
        <v>129.75103313877401</v>
      </c>
      <c r="AN11">
        <v>0</v>
      </c>
      <c r="AO11">
        <v>0</v>
      </c>
      <c r="AP11">
        <v>130.91526520214401</v>
      </c>
      <c r="AQ11">
        <v>0</v>
      </c>
      <c r="AR11">
        <v>0</v>
      </c>
      <c r="AS11">
        <v>16.987394530758699</v>
      </c>
      <c r="AT11">
        <v>0</v>
      </c>
      <c r="AU11">
        <v>0</v>
      </c>
      <c r="AV11">
        <v>17.492980801691498</v>
      </c>
      <c r="AW11">
        <v>0</v>
      </c>
      <c r="AX11">
        <v>0</v>
      </c>
      <c r="AY11">
        <v>1.0283845547379</v>
      </c>
      <c r="AZ11">
        <v>0</v>
      </c>
      <c r="BA11">
        <v>0</v>
      </c>
      <c r="BB11">
        <v>1.0678046298362001</v>
      </c>
    </row>
    <row r="12" spans="1:54" x14ac:dyDescent="0.45">
      <c r="A12">
        <v>10</v>
      </c>
      <c r="B12" t="s">
        <v>61</v>
      </c>
      <c r="C12">
        <v>14</v>
      </c>
      <c r="D12">
        <v>14.455747640762199</v>
      </c>
      <c r="E12">
        <v>4</v>
      </c>
      <c r="F12">
        <v>2</v>
      </c>
      <c r="G12">
        <v>4</v>
      </c>
      <c r="H12">
        <v>3.9282967278132102</v>
      </c>
      <c r="I12">
        <v>2.6708574573225801</v>
      </c>
      <c r="J12">
        <v>3.4008458148641898</v>
      </c>
      <c r="K12">
        <v>-1</v>
      </c>
      <c r="L12">
        <v>1.17622949003397</v>
      </c>
      <c r="M12">
        <v>-2.20647661483076</v>
      </c>
      <c r="N12">
        <v>3.0247124796794301E-2</v>
      </c>
      <c r="O12" s="2">
        <f>Table1[[#This Row],[GoalsF]]/Table1[[#This Row],[xGoalsF]]</f>
        <v>0.8329246566527172</v>
      </c>
      <c r="P12">
        <v>11</v>
      </c>
      <c r="Q12">
        <v>13.2064766148307</v>
      </c>
      <c r="R12" s="2">
        <f>Table1[[#This Row],[GoalsA]]/Table1[[#This Row],[xGoalsA]]</f>
        <v>0.99748574368565091</v>
      </c>
      <c r="S12">
        <v>12</v>
      </c>
      <c r="T12">
        <v>12.0302471247967</v>
      </c>
      <c r="U12">
        <v>0</v>
      </c>
      <c r="V12">
        <v>5.7732553369721797</v>
      </c>
      <c r="W12">
        <v>0</v>
      </c>
      <c r="X12">
        <v>5.2316747655228504</v>
      </c>
      <c r="Y12">
        <v>0</v>
      </c>
      <c r="Z12">
        <v>0</v>
      </c>
      <c r="AA12">
        <v>115.128761355818</v>
      </c>
      <c r="AB12">
        <v>0</v>
      </c>
      <c r="AC12">
        <v>0</v>
      </c>
      <c r="AD12">
        <v>109.34982159445001</v>
      </c>
      <c r="AE12">
        <v>0</v>
      </c>
      <c r="AF12">
        <v>0</v>
      </c>
      <c r="AG12">
        <v>49.318265198781503</v>
      </c>
      <c r="AH12">
        <v>0</v>
      </c>
      <c r="AI12">
        <v>0</v>
      </c>
      <c r="AJ12">
        <v>46.439483396777597</v>
      </c>
      <c r="AK12">
        <v>0</v>
      </c>
      <c r="AL12">
        <v>0</v>
      </c>
      <c r="AM12">
        <v>131.05506346819601</v>
      </c>
      <c r="AN12">
        <v>0</v>
      </c>
      <c r="AO12">
        <v>0</v>
      </c>
      <c r="AP12">
        <v>131.73543585464699</v>
      </c>
      <c r="AQ12">
        <v>0</v>
      </c>
      <c r="AR12">
        <v>0</v>
      </c>
      <c r="AS12">
        <v>17.165210214600901</v>
      </c>
      <c r="AT12">
        <v>0</v>
      </c>
      <c r="AU12">
        <v>0</v>
      </c>
      <c r="AV12">
        <v>17.6033313456104</v>
      </c>
      <c r="AW12">
        <v>0</v>
      </c>
      <c r="AX12">
        <v>0</v>
      </c>
      <c r="AY12">
        <v>1.03245760016901</v>
      </c>
      <c r="AZ12">
        <v>0</v>
      </c>
      <c r="BA12">
        <v>0</v>
      </c>
      <c r="BB12">
        <v>1.09012122448147</v>
      </c>
    </row>
    <row r="13" spans="1:54" x14ac:dyDescent="0.45">
      <c r="A13">
        <v>11</v>
      </c>
      <c r="B13" t="s">
        <v>62</v>
      </c>
      <c r="C13">
        <v>14</v>
      </c>
      <c r="D13">
        <v>10.2989396826649</v>
      </c>
      <c r="E13">
        <v>4</v>
      </c>
      <c r="F13">
        <v>2</v>
      </c>
      <c r="G13">
        <v>4</v>
      </c>
      <c r="H13">
        <v>2.5393950654591002</v>
      </c>
      <c r="I13">
        <v>2.6807544862876398</v>
      </c>
      <c r="J13">
        <v>4.7798504482532396</v>
      </c>
      <c r="K13">
        <v>0</v>
      </c>
      <c r="L13">
        <v>-4.5366678304164099</v>
      </c>
      <c r="M13">
        <v>-3.62265329153233</v>
      </c>
      <c r="N13">
        <v>8.15932112194875</v>
      </c>
      <c r="O13" s="2">
        <f>Table1[[#This Row],[GoalsF]]/Table1[[#This Row],[xGoalsF]]</f>
        <v>0.65896907372284774</v>
      </c>
      <c r="P13">
        <v>7</v>
      </c>
      <c r="Q13">
        <v>10.6226532915323</v>
      </c>
      <c r="R13" s="2">
        <f>Table1[[#This Row],[GoalsA]]/Table1[[#This Row],[xGoalsA]]</f>
        <v>0.46176210291270381</v>
      </c>
      <c r="S13">
        <v>7</v>
      </c>
      <c r="T13">
        <v>15.1593211219487</v>
      </c>
      <c r="U13">
        <v>0</v>
      </c>
      <c r="V13">
        <v>4.7079473088177304</v>
      </c>
      <c r="W13">
        <v>0</v>
      </c>
      <c r="X13">
        <v>6.6577907723104097</v>
      </c>
      <c r="Y13">
        <v>0</v>
      </c>
      <c r="Z13">
        <v>0</v>
      </c>
      <c r="AA13">
        <v>102.43302220583401</v>
      </c>
      <c r="AB13">
        <v>0</v>
      </c>
      <c r="AC13">
        <v>0</v>
      </c>
      <c r="AD13">
        <v>124.13305116710301</v>
      </c>
      <c r="AE13">
        <v>0</v>
      </c>
      <c r="AF13">
        <v>0</v>
      </c>
      <c r="AG13">
        <v>42.666110824734602</v>
      </c>
      <c r="AH13">
        <v>0</v>
      </c>
      <c r="AI13">
        <v>0</v>
      </c>
      <c r="AJ13">
        <v>53.7985498766528</v>
      </c>
      <c r="AK13">
        <v>0</v>
      </c>
      <c r="AL13">
        <v>0</v>
      </c>
      <c r="AM13">
        <v>132.28763483843801</v>
      </c>
      <c r="AN13">
        <v>0</v>
      </c>
      <c r="AO13">
        <v>0</v>
      </c>
      <c r="AP13">
        <v>128.92039985989001</v>
      </c>
      <c r="AQ13">
        <v>0</v>
      </c>
      <c r="AR13">
        <v>0</v>
      </c>
      <c r="AS13">
        <v>18.436298988267598</v>
      </c>
      <c r="AT13">
        <v>0</v>
      </c>
      <c r="AU13">
        <v>0</v>
      </c>
      <c r="AV13">
        <v>16.341665308363702</v>
      </c>
      <c r="AW13">
        <v>0</v>
      </c>
      <c r="AX13">
        <v>0</v>
      </c>
      <c r="AY13">
        <v>1.1573864539041101</v>
      </c>
      <c r="AZ13">
        <v>0</v>
      </c>
      <c r="BA13">
        <v>0</v>
      </c>
      <c r="BB13">
        <v>0.91480772812254196</v>
      </c>
    </row>
    <row r="14" spans="1:54" x14ac:dyDescent="0.45">
      <c r="A14">
        <v>12</v>
      </c>
      <c r="B14" t="s">
        <v>63</v>
      </c>
      <c r="C14">
        <v>17</v>
      </c>
      <c r="D14">
        <v>16.2499301263238</v>
      </c>
      <c r="E14">
        <v>5</v>
      </c>
      <c r="F14">
        <v>2</v>
      </c>
      <c r="G14">
        <v>3</v>
      </c>
      <c r="H14">
        <v>4.5724669160947702</v>
      </c>
      <c r="I14">
        <v>2.5325293780395701</v>
      </c>
      <c r="J14">
        <v>2.8950037058656499</v>
      </c>
      <c r="K14">
        <v>0</v>
      </c>
      <c r="L14">
        <v>3.4394378330670801</v>
      </c>
      <c r="M14">
        <v>-0.65054024153802603</v>
      </c>
      <c r="N14">
        <v>-2.7888975915290501</v>
      </c>
      <c r="O14" s="2">
        <f>Table1[[#This Row],[GoalsF]]/Table1[[#This Row],[xGoalsF]]</f>
        <v>0.95559616022257299</v>
      </c>
      <c r="P14">
        <v>14</v>
      </c>
      <c r="Q14">
        <v>14.650540241538</v>
      </c>
      <c r="R14" s="2">
        <f>Table1[[#This Row],[GoalsA]]/Table1[[#This Row],[xGoalsA]]</f>
        <v>1.2487621190064111</v>
      </c>
      <c r="S14">
        <v>14</v>
      </c>
      <c r="T14">
        <v>11.2111024084709</v>
      </c>
      <c r="U14">
        <v>0</v>
      </c>
      <c r="V14">
        <v>6.4359076900533401</v>
      </c>
      <c r="W14">
        <v>0</v>
      </c>
      <c r="X14">
        <v>4.9107544587592198</v>
      </c>
      <c r="Y14">
        <v>0</v>
      </c>
      <c r="Z14">
        <v>0</v>
      </c>
      <c r="AA14">
        <v>121.654568121114</v>
      </c>
      <c r="AB14">
        <v>0</v>
      </c>
      <c r="AC14">
        <v>0</v>
      </c>
      <c r="AD14">
        <v>104.941671058137</v>
      </c>
      <c r="AE14">
        <v>0</v>
      </c>
      <c r="AF14">
        <v>0</v>
      </c>
      <c r="AG14">
        <v>52.396643497816598</v>
      </c>
      <c r="AH14">
        <v>0</v>
      </c>
      <c r="AI14">
        <v>0</v>
      </c>
      <c r="AJ14">
        <v>43.775119064551198</v>
      </c>
      <c r="AK14">
        <v>0</v>
      </c>
      <c r="AL14">
        <v>0</v>
      </c>
      <c r="AM14">
        <v>129.52301957448501</v>
      </c>
      <c r="AN14">
        <v>0</v>
      </c>
      <c r="AO14">
        <v>0</v>
      </c>
      <c r="AP14">
        <v>132.078808404444</v>
      </c>
      <c r="AQ14">
        <v>0</v>
      </c>
      <c r="AR14">
        <v>0</v>
      </c>
      <c r="AS14">
        <v>16.6601134334758</v>
      </c>
      <c r="AT14">
        <v>0</v>
      </c>
      <c r="AU14">
        <v>0</v>
      </c>
      <c r="AV14">
        <v>18.128448075280499</v>
      </c>
      <c r="AW14">
        <v>0</v>
      </c>
      <c r="AX14">
        <v>0</v>
      </c>
      <c r="AY14">
        <v>0.98579164168105105</v>
      </c>
      <c r="AZ14">
        <v>0</v>
      </c>
      <c r="BA14">
        <v>0</v>
      </c>
      <c r="BB14">
        <v>1.10872637279655</v>
      </c>
    </row>
    <row r="15" spans="1:54" x14ac:dyDescent="0.45">
      <c r="A15">
        <v>13</v>
      </c>
      <c r="B15" t="s">
        <v>64</v>
      </c>
      <c r="C15">
        <v>14</v>
      </c>
      <c r="D15">
        <v>15.841147884171001</v>
      </c>
      <c r="E15">
        <v>4</v>
      </c>
      <c r="F15">
        <v>2</v>
      </c>
      <c r="G15">
        <v>4</v>
      </c>
      <c r="H15">
        <v>4.4066337854920601</v>
      </c>
      <c r="I15">
        <v>2.62124652769482</v>
      </c>
      <c r="J15">
        <v>2.9721196868130999</v>
      </c>
      <c r="K15">
        <v>3</v>
      </c>
      <c r="L15">
        <v>2.9596184096828</v>
      </c>
      <c r="M15">
        <v>-1.4705152339905401</v>
      </c>
      <c r="N15">
        <v>1.5108968243077301</v>
      </c>
      <c r="O15" s="2">
        <f>Table1[[#This Row],[GoalsF]]/Table1[[#This Row],[xGoalsF]]</f>
        <v>0.89837851588474638</v>
      </c>
      <c r="P15">
        <v>13</v>
      </c>
      <c r="Q15">
        <v>14.470515233990501</v>
      </c>
      <c r="R15" s="2">
        <f>Table1[[#This Row],[GoalsA]]/Table1[[#This Row],[xGoalsA]]</f>
        <v>0.86874204092272633</v>
      </c>
      <c r="S15">
        <v>10</v>
      </c>
      <c r="T15">
        <v>11.5108968243077</v>
      </c>
      <c r="U15">
        <v>0</v>
      </c>
      <c r="V15">
        <v>6.3058773194350799</v>
      </c>
      <c r="W15">
        <v>0</v>
      </c>
      <c r="X15">
        <v>5.0424603785465196</v>
      </c>
      <c r="Y15">
        <v>0</v>
      </c>
      <c r="Z15">
        <v>0</v>
      </c>
      <c r="AA15">
        <v>120.81279203426099</v>
      </c>
      <c r="AB15">
        <v>0</v>
      </c>
      <c r="AC15">
        <v>0</v>
      </c>
      <c r="AD15">
        <v>106.433246924263</v>
      </c>
      <c r="AE15">
        <v>0</v>
      </c>
      <c r="AF15">
        <v>0</v>
      </c>
      <c r="AG15">
        <v>52.004471881370698</v>
      </c>
      <c r="AH15">
        <v>0</v>
      </c>
      <c r="AI15">
        <v>0</v>
      </c>
      <c r="AJ15">
        <v>44.879696368092198</v>
      </c>
      <c r="AK15">
        <v>0</v>
      </c>
      <c r="AL15">
        <v>0</v>
      </c>
      <c r="AM15">
        <v>129.70674437789</v>
      </c>
      <c r="AN15">
        <v>0</v>
      </c>
      <c r="AO15">
        <v>0</v>
      </c>
      <c r="AP15">
        <v>132.086849073255</v>
      </c>
      <c r="AQ15">
        <v>0</v>
      </c>
      <c r="AR15">
        <v>0</v>
      </c>
      <c r="AS15">
        <v>16.630031724391699</v>
      </c>
      <c r="AT15">
        <v>0</v>
      </c>
      <c r="AU15">
        <v>0</v>
      </c>
      <c r="AV15">
        <v>18.169258633483299</v>
      </c>
      <c r="AW15">
        <v>0</v>
      </c>
      <c r="AX15">
        <v>0</v>
      </c>
      <c r="AY15">
        <v>0.97628261289899598</v>
      </c>
      <c r="AZ15">
        <v>0</v>
      </c>
      <c r="BA15">
        <v>0</v>
      </c>
      <c r="BB15">
        <v>1.1157854934281699</v>
      </c>
    </row>
    <row r="16" spans="1:54" x14ac:dyDescent="0.45">
      <c r="A16">
        <v>14</v>
      </c>
      <c r="B16" t="s">
        <v>65</v>
      </c>
      <c r="C16">
        <v>16</v>
      </c>
      <c r="D16">
        <v>13.9329339360304</v>
      </c>
      <c r="E16">
        <v>4</v>
      </c>
      <c r="F16">
        <v>4</v>
      </c>
      <c r="G16">
        <v>2</v>
      </c>
      <c r="H16">
        <v>3.70916431038287</v>
      </c>
      <c r="I16">
        <v>2.8054410048818399</v>
      </c>
      <c r="J16">
        <v>3.4853946847352799</v>
      </c>
      <c r="K16">
        <v>2</v>
      </c>
      <c r="L16">
        <v>0.396191785577377</v>
      </c>
      <c r="M16">
        <v>9.7637870127753601E-2</v>
      </c>
      <c r="N16">
        <v>1.50617034429486</v>
      </c>
      <c r="O16" s="2">
        <f>Table1[[#This Row],[GoalsF]]/Table1[[#This Row],[xGoalsF]]</f>
        <v>1.007567441461106</v>
      </c>
      <c r="P16">
        <v>13</v>
      </c>
      <c r="Q16">
        <v>12.9023621298722</v>
      </c>
      <c r="R16" s="2">
        <f>Table1[[#This Row],[GoalsA]]/Table1[[#This Row],[xGoalsA]]</f>
        <v>0.87956582208382439</v>
      </c>
      <c r="S16">
        <v>11</v>
      </c>
      <c r="T16">
        <v>12.5061703442948</v>
      </c>
      <c r="U16">
        <v>0</v>
      </c>
      <c r="V16">
        <v>5.6520592458287897</v>
      </c>
      <c r="W16">
        <v>0</v>
      </c>
      <c r="X16">
        <v>5.5219027397563698</v>
      </c>
      <c r="Y16">
        <v>0</v>
      </c>
      <c r="Z16">
        <v>0</v>
      </c>
      <c r="AA16">
        <v>112.94557811793</v>
      </c>
      <c r="AB16">
        <v>0</v>
      </c>
      <c r="AC16">
        <v>0</v>
      </c>
      <c r="AD16">
        <v>111.148316614425</v>
      </c>
      <c r="AE16">
        <v>0</v>
      </c>
      <c r="AF16">
        <v>0</v>
      </c>
      <c r="AG16">
        <v>48.3953606718622</v>
      </c>
      <c r="AH16">
        <v>0</v>
      </c>
      <c r="AI16">
        <v>0</v>
      </c>
      <c r="AJ16">
        <v>47.379360892225897</v>
      </c>
      <c r="AK16">
        <v>0</v>
      </c>
      <c r="AL16">
        <v>0</v>
      </c>
      <c r="AM16">
        <v>130.37604199089</v>
      </c>
      <c r="AN16">
        <v>0</v>
      </c>
      <c r="AO16">
        <v>0</v>
      </c>
      <c r="AP16">
        <v>130.54177828316901</v>
      </c>
      <c r="AQ16">
        <v>0</v>
      </c>
      <c r="AR16">
        <v>0</v>
      </c>
      <c r="AS16">
        <v>17.230206253411598</v>
      </c>
      <c r="AT16">
        <v>0</v>
      </c>
      <c r="AU16">
        <v>0</v>
      </c>
      <c r="AV16">
        <v>17.513094506210798</v>
      </c>
      <c r="AW16">
        <v>0</v>
      </c>
      <c r="AX16">
        <v>0</v>
      </c>
      <c r="AY16">
        <v>1.02299049724986</v>
      </c>
      <c r="AZ16">
        <v>0</v>
      </c>
      <c r="BA16">
        <v>0</v>
      </c>
      <c r="BB16">
        <v>1.0764064788605501</v>
      </c>
    </row>
    <row r="17" spans="1:54" x14ac:dyDescent="0.45">
      <c r="A17">
        <v>15</v>
      </c>
      <c r="B17" t="s">
        <v>66</v>
      </c>
      <c r="C17">
        <v>14</v>
      </c>
      <c r="D17">
        <v>12.785486461005499</v>
      </c>
      <c r="E17">
        <v>4</v>
      </c>
      <c r="F17">
        <v>2</v>
      </c>
      <c r="G17">
        <v>4</v>
      </c>
      <c r="H17">
        <v>3.3839077475285202</v>
      </c>
      <c r="I17">
        <v>2.6337632184199302</v>
      </c>
      <c r="J17">
        <v>3.98232903405153</v>
      </c>
      <c r="K17">
        <v>-2</v>
      </c>
      <c r="L17">
        <v>-1.38845797598186</v>
      </c>
      <c r="M17">
        <v>0.89338568623928005</v>
      </c>
      <c r="N17">
        <v>-1.5049277102574099</v>
      </c>
      <c r="O17" s="2">
        <f>Table1[[#This Row],[GoalsF]]/Table1[[#This Row],[xGoalsF]]</f>
        <v>1.0737931896635919</v>
      </c>
      <c r="P17">
        <v>13</v>
      </c>
      <c r="Q17">
        <v>12.1066143137607</v>
      </c>
      <c r="R17" s="2">
        <f>Table1[[#This Row],[GoalsA]]/Table1[[#This Row],[xGoalsA]]</f>
        <v>1.1115168320662783</v>
      </c>
      <c r="S17">
        <v>15</v>
      </c>
      <c r="T17">
        <v>13.495072289742501</v>
      </c>
      <c r="U17">
        <v>0</v>
      </c>
      <c r="V17">
        <v>5.2759449563995</v>
      </c>
      <c r="W17">
        <v>0</v>
      </c>
      <c r="X17">
        <v>5.8826923251548999</v>
      </c>
      <c r="Y17">
        <v>0</v>
      </c>
      <c r="Z17">
        <v>0</v>
      </c>
      <c r="AA17">
        <v>108.227909718348</v>
      </c>
      <c r="AB17">
        <v>0</v>
      </c>
      <c r="AC17">
        <v>0</v>
      </c>
      <c r="AD17">
        <v>116.954215422411</v>
      </c>
      <c r="AE17">
        <v>0</v>
      </c>
      <c r="AF17">
        <v>0</v>
      </c>
      <c r="AG17">
        <v>46.044837113317797</v>
      </c>
      <c r="AH17">
        <v>0</v>
      </c>
      <c r="AI17">
        <v>0</v>
      </c>
      <c r="AJ17">
        <v>50.246836628669598</v>
      </c>
      <c r="AK17">
        <v>0</v>
      </c>
      <c r="AL17">
        <v>0</v>
      </c>
      <c r="AM17">
        <v>132.004731197653</v>
      </c>
      <c r="AN17">
        <v>0</v>
      </c>
      <c r="AO17">
        <v>0</v>
      </c>
      <c r="AP17">
        <v>130.27802504553799</v>
      </c>
      <c r="AQ17">
        <v>0</v>
      </c>
      <c r="AR17">
        <v>0</v>
      </c>
      <c r="AS17">
        <v>17.979830207805001</v>
      </c>
      <c r="AT17">
        <v>0</v>
      </c>
      <c r="AU17">
        <v>0</v>
      </c>
      <c r="AV17">
        <v>16.908347390107998</v>
      </c>
      <c r="AW17">
        <v>0</v>
      </c>
      <c r="AX17">
        <v>0</v>
      </c>
      <c r="AY17">
        <v>1.1030032737340301</v>
      </c>
      <c r="AZ17">
        <v>0</v>
      </c>
      <c r="BA17">
        <v>0</v>
      </c>
      <c r="BB17">
        <v>1.00408084566677</v>
      </c>
    </row>
    <row r="18" spans="1:54" x14ac:dyDescent="0.45">
      <c r="A18">
        <v>16</v>
      </c>
      <c r="B18" t="s">
        <v>67</v>
      </c>
      <c r="C18">
        <v>10</v>
      </c>
      <c r="D18">
        <v>12.3727721395004</v>
      </c>
      <c r="E18">
        <v>2</v>
      </c>
      <c r="F18">
        <v>4</v>
      </c>
      <c r="G18">
        <v>4</v>
      </c>
      <c r="H18">
        <v>3.2271961098816502</v>
      </c>
      <c r="I18">
        <v>2.6911838098555401</v>
      </c>
      <c r="J18">
        <v>4.0816200802628</v>
      </c>
      <c r="K18">
        <v>-2</v>
      </c>
      <c r="L18">
        <v>-1.8015075660661299</v>
      </c>
      <c r="M18">
        <v>4.2044591142008301</v>
      </c>
      <c r="N18">
        <v>-4.4029515481346904</v>
      </c>
      <c r="O18" s="2">
        <f>Table1[[#This Row],[GoalsF]]/Table1[[#This Row],[xGoalsF]]</f>
        <v>1.3564447917147009</v>
      </c>
      <c r="P18">
        <v>16</v>
      </c>
      <c r="Q18">
        <v>11.795540885799101</v>
      </c>
      <c r="R18" s="2">
        <f>Table1[[#This Row],[GoalsA]]/Table1[[#This Row],[xGoalsA]]</f>
        <v>1.3238167138788628</v>
      </c>
      <c r="S18">
        <v>18</v>
      </c>
      <c r="T18">
        <v>13.5970484518653</v>
      </c>
      <c r="U18">
        <v>0</v>
      </c>
      <c r="V18">
        <v>5.1931311413674601</v>
      </c>
      <c r="W18">
        <v>0</v>
      </c>
      <c r="X18">
        <v>5.9304968516512897</v>
      </c>
      <c r="Y18">
        <v>0</v>
      </c>
      <c r="Z18">
        <v>0</v>
      </c>
      <c r="AA18">
        <v>108.025459823213</v>
      </c>
      <c r="AB18">
        <v>0</v>
      </c>
      <c r="AC18">
        <v>0</v>
      </c>
      <c r="AD18">
        <v>116.36715653071499</v>
      </c>
      <c r="AE18">
        <v>0</v>
      </c>
      <c r="AF18">
        <v>0</v>
      </c>
      <c r="AG18">
        <v>45.808791782841297</v>
      </c>
      <c r="AH18">
        <v>0</v>
      </c>
      <c r="AI18">
        <v>0</v>
      </c>
      <c r="AJ18">
        <v>50.074884167217803</v>
      </c>
      <c r="AK18">
        <v>0</v>
      </c>
      <c r="AL18">
        <v>0</v>
      </c>
      <c r="AM18">
        <v>132.16317753686101</v>
      </c>
      <c r="AN18">
        <v>0</v>
      </c>
      <c r="AO18">
        <v>0</v>
      </c>
      <c r="AP18">
        <v>130.580608866548</v>
      </c>
      <c r="AQ18">
        <v>0</v>
      </c>
      <c r="AR18">
        <v>0</v>
      </c>
      <c r="AS18">
        <v>17.9373267006109</v>
      </c>
      <c r="AT18">
        <v>0</v>
      </c>
      <c r="AU18">
        <v>0</v>
      </c>
      <c r="AV18">
        <v>17.023856284649501</v>
      </c>
      <c r="AW18">
        <v>0</v>
      </c>
      <c r="AX18">
        <v>0</v>
      </c>
      <c r="AY18">
        <v>1.11592490496501</v>
      </c>
      <c r="AZ18">
        <v>0</v>
      </c>
      <c r="BA18">
        <v>0</v>
      </c>
      <c r="BB18">
        <v>1.0360593652487999</v>
      </c>
    </row>
    <row r="19" spans="1:54" x14ac:dyDescent="0.45">
      <c r="A19">
        <v>17</v>
      </c>
      <c r="B19" t="s">
        <v>68</v>
      </c>
      <c r="C19">
        <v>17</v>
      </c>
      <c r="D19">
        <v>15.599759901177899</v>
      </c>
      <c r="E19">
        <v>5</v>
      </c>
      <c r="F19">
        <v>2</v>
      </c>
      <c r="G19">
        <v>3</v>
      </c>
      <c r="H19">
        <v>4.3098237869784199</v>
      </c>
      <c r="I19">
        <v>2.6702885402426499</v>
      </c>
      <c r="J19">
        <v>3.0198876727789199</v>
      </c>
      <c r="K19">
        <v>0</v>
      </c>
      <c r="L19">
        <v>2.7745199188863898</v>
      </c>
      <c r="M19">
        <v>-3.3392817670212902</v>
      </c>
      <c r="N19">
        <v>0.56476184813490304</v>
      </c>
      <c r="O19" s="2">
        <f>Table1[[#This Row],[GoalsF]]/Table1[[#This Row],[xGoalsF]]</f>
        <v>0.76712349884209774</v>
      </c>
      <c r="P19">
        <v>11</v>
      </c>
      <c r="Q19">
        <v>14.3392817670212</v>
      </c>
      <c r="R19" s="2">
        <f>Table1[[#This Row],[GoalsA]]/Table1[[#This Row],[xGoalsA]]</f>
        <v>0.95116528506585873</v>
      </c>
      <c r="S19">
        <v>11</v>
      </c>
      <c r="T19">
        <v>11.5647618481349</v>
      </c>
      <c r="U19">
        <v>0</v>
      </c>
      <c r="V19">
        <v>6.2577434516255899</v>
      </c>
      <c r="W19">
        <v>0</v>
      </c>
      <c r="X19">
        <v>5.0771854819817204</v>
      </c>
      <c r="Y19">
        <v>0</v>
      </c>
      <c r="Z19">
        <v>0</v>
      </c>
      <c r="AA19">
        <v>120.187584002403</v>
      </c>
      <c r="AB19">
        <v>0</v>
      </c>
      <c r="AC19">
        <v>0</v>
      </c>
      <c r="AD19">
        <v>106.270012373277</v>
      </c>
      <c r="AE19">
        <v>0</v>
      </c>
      <c r="AF19">
        <v>0</v>
      </c>
      <c r="AG19">
        <v>51.5686842318419</v>
      </c>
      <c r="AH19">
        <v>0</v>
      </c>
      <c r="AI19">
        <v>0</v>
      </c>
      <c r="AJ19">
        <v>44.612680434458603</v>
      </c>
      <c r="AK19">
        <v>0</v>
      </c>
      <c r="AL19">
        <v>0</v>
      </c>
      <c r="AM19">
        <v>128.986250760714</v>
      </c>
      <c r="AN19">
        <v>0</v>
      </c>
      <c r="AO19">
        <v>0</v>
      </c>
      <c r="AP19">
        <v>130.70588568559401</v>
      </c>
      <c r="AQ19">
        <v>0</v>
      </c>
      <c r="AR19">
        <v>0</v>
      </c>
      <c r="AS19">
        <v>16.754277924135302</v>
      </c>
      <c r="AT19">
        <v>0</v>
      </c>
      <c r="AU19">
        <v>0</v>
      </c>
      <c r="AV19">
        <v>17.983429945890901</v>
      </c>
      <c r="AW19">
        <v>0</v>
      </c>
      <c r="AX19">
        <v>0</v>
      </c>
      <c r="AY19">
        <v>0.976545152358817</v>
      </c>
      <c r="AZ19">
        <v>0</v>
      </c>
      <c r="BA19">
        <v>0</v>
      </c>
      <c r="BB19">
        <v>1.11648810257185</v>
      </c>
    </row>
    <row r="20" spans="1:54" x14ac:dyDescent="0.45">
      <c r="C20">
        <f>SUBTOTAL(109,Table1[Points])</f>
        <v>249</v>
      </c>
      <c r="D20">
        <f>SUBTOTAL(109,Table1[xPoints])</f>
        <v>246.11948197856074</v>
      </c>
      <c r="E20">
        <f>SUBTOTAL(109,Table1[Wins])</f>
        <v>69</v>
      </c>
      <c r="F20">
        <f>SUBTOTAL(109,Table1[Draws])</f>
        <v>42</v>
      </c>
      <c r="G20">
        <f>SUBTOTAL(109,Table1[Losses])</f>
        <v>69</v>
      </c>
      <c r="H20">
        <f>SUBTOTAL(109,Table1[xWins])</f>
        <v>66.119481978561794</v>
      </c>
      <c r="I20">
        <f>SUBTOTAL(109,Table1[xDraws])</f>
        <v>47.76103604287615</v>
      </c>
      <c r="O20" s="2"/>
      <c r="P20">
        <f>SUM(Table1[GoalsF])</f>
        <v>260</v>
      </c>
      <c r="Q20">
        <f>SUBTOTAL(109,Table1[xGoalsF])</f>
        <v>231.63749384068501</v>
      </c>
      <c r="R20" s="3"/>
    </row>
    <row r="22" spans="1:54" x14ac:dyDescent="0.45">
      <c r="C22">
        <v>249</v>
      </c>
      <c r="D22">
        <v>246.11948197856074</v>
      </c>
      <c r="E22">
        <v>69</v>
      </c>
      <c r="F22">
        <v>42</v>
      </c>
      <c r="H22">
        <v>66.119481978561794</v>
      </c>
      <c r="I22">
        <v>47.76103604287615</v>
      </c>
      <c r="P22">
        <v>260</v>
      </c>
      <c r="Q22">
        <v>231.63749384068501</v>
      </c>
    </row>
    <row r="24" spans="1:54" x14ac:dyDescent="0.45">
      <c r="C24">
        <f>C22/D22</f>
        <v>1.0117037383561946</v>
      </c>
      <c r="E24">
        <f>E22/H22</f>
        <v>1.0435653446645601</v>
      </c>
      <c r="F24" s="2">
        <f>F22/I22</f>
        <v>0.87937790885222133</v>
      </c>
      <c r="P24" s="2">
        <f>P22/Q22</f>
        <v>1.122443502945262</v>
      </c>
    </row>
    <row r="26" spans="1:54" x14ac:dyDescent="0.45">
      <c r="P26">
        <f>P22/90</f>
        <v>2.8888888888888888</v>
      </c>
      <c r="Q26">
        <f>Q22/90</f>
        <v>2.5737499315631669</v>
      </c>
    </row>
    <row r="29" spans="1:54" x14ac:dyDescent="0.45">
      <c r="J29">
        <f>69+42+69</f>
        <v>180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Clausura2020_LigaMX_29-11-2021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2021-11-29T17:31:09Z</dcterms:created>
  <dcterms:modified xsi:type="dcterms:W3CDTF">2021-11-29T19:02:09Z</dcterms:modified>
</cp:coreProperties>
</file>