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La Cima del Éxito\Futbol\articulos\"/>
    </mc:Choice>
  </mc:AlternateContent>
  <xr:revisionPtr revIDLastSave="0" documentId="13_ncr:40009_{4CE090D8-FE09-40B7-81E4-93D57324FF4F}" xr6:coauthVersionLast="47" xr6:coauthVersionMax="47" xr10:uidLastSave="{00000000-0000-0000-0000-000000000000}"/>
  <bookViews>
    <workbookView xWindow="-98" yWindow="-98" windowWidth="22695" windowHeight="14595"/>
  </bookViews>
  <sheets>
    <sheet name="2000-2021_LaLiga_06-12-2021" sheetId="1" r:id="rId1"/>
  </sheets>
  <calcPr calcId="0"/>
</workbook>
</file>

<file path=xl/calcChain.xml><?xml version="1.0" encoding="utf-8"?>
<calcChain xmlns="http://schemas.openxmlformats.org/spreadsheetml/2006/main">
  <c r="AH2" i="1" l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C42" i="1"/>
  <c r="I42" i="1"/>
  <c r="H42" i="1"/>
  <c r="G42" i="1"/>
  <c r="T42" i="1"/>
  <c r="Z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AE2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K42" i="1"/>
  <c r="AQ42" i="1"/>
  <c r="AW44" i="1"/>
  <c r="AY42" i="1"/>
  <c r="AX42" i="1"/>
  <c r="AW42" i="1"/>
  <c r="BC42" i="1"/>
  <c r="BD42" i="1"/>
  <c r="BE42" i="1"/>
  <c r="BJ42" i="1"/>
  <c r="BL42" i="1"/>
  <c r="BK42" i="1"/>
  <c r="BN42" i="1"/>
  <c r="F42" i="1"/>
  <c r="D42" i="1"/>
  <c r="Z42" i="1" l="1"/>
  <c r="AE42" i="1"/>
</calcChain>
</file>

<file path=xl/sharedStrings.xml><?xml version="1.0" encoding="utf-8"?>
<sst xmlns="http://schemas.openxmlformats.org/spreadsheetml/2006/main" count="115" uniqueCount="114">
  <si>
    <t>Club</t>
  </si>
  <si>
    <t>rPoints</t>
  </si>
  <si>
    <t>Points</t>
  </si>
  <si>
    <t>xPoints</t>
  </si>
  <si>
    <t>Matches</t>
  </si>
  <si>
    <t>rWins</t>
  </si>
  <si>
    <t>rDraws</t>
  </si>
  <si>
    <t>rLosses</t>
  </si>
  <si>
    <t>Wins</t>
  </si>
  <si>
    <t>Draws</t>
  </si>
  <si>
    <t>Losses</t>
  </si>
  <si>
    <t>xWins</t>
  </si>
  <si>
    <t>xDraws</t>
  </si>
  <si>
    <t>xLosses</t>
  </si>
  <si>
    <t>GoalDiff</t>
  </si>
  <si>
    <t>xGoalDiff</t>
  </si>
  <si>
    <t>GoalsF_Diff</t>
  </si>
  <si>
    <t>GoalsA_Diff</t>
  </si>
  <si>
    <t>rGoalsF</t>
  </si>
  <si>
    <t>rGoalsA</t>
  </si>
  <si>
    <t>GoalsF</t>
  </si>
  <si>
    <t>xGoalsF</t>
  </si>
  <si>
    <t>GoalsA</t>
  </si>
  <si>
    <t>xGoalsA</t>
  </si>
  <si>
    <t>SHGoalsF</t>
  </si>
  <si>
    <t>xSHGoalsF</t>
  </si>
  <si>
    <t>SHGoalsA</t>
  </si>
  <si>
    <t>xSHGoalsA</t>
  </si>
  <si>
    <t>HTGoalsF</t>
  </si>
  <si>
    <t>xHTGoalsF</t>
  </si>
  <si>
    <t>HTGoalsA</t>
  </si>
  <si>
    <t>xHTGoalsA</t>
  </si>
  <si>
    <t>rShotsF</t>
  </si>
  <si>
    <t>ShotsF</t>
  </si>
  <si>
    <t>xShotsF</t>
  </si>
  <si>
    <t>rShotsA</t>
  </si>
  <si>
    <t>ShotsA</t>
  </si>
  <si>
    <t>xShotsA</t>
  </si>
  <si>
    <t>rShotsTF</t>
  </si>
  <si>
    <t>ShotsTF</t>
  </si>
  <si>
    <t>xShotsTF</t>
  </si>
  <si>
    <t>rShotsTA</t>
  </si>
  <si>
    <t>ShotsTA</t>
  </si>
  <si>
    <t>xShotsTA</t>
  </si>
  <si>
    <t>rFouls</t>
  </si>
  <si>
    <t>Fouls</t>
  </si>
  <si>
    <t>xFouls</t>
  </si>
  <si>
    <t>rFoulsA</t>
  </si>
  <si>
    <t>FoulsA</t>
  </si>
  <si>
    <t>xFoulsA</t>
  </si>
  <si>
    <t>rYCard</t>
  </si>
  <si>
    <t>YCard</t>
  </si>
  <si>
    <t>xYCard</t>
  </si>
  <si>
    <t>rYCardA</t>
  </si>
  <si>
    <t>YCardA</t>
  </si>
  <si>
    <t>xYCardA</t>
  </si>
  <si>
    <t>rRCard</t>
  </si>
  <si>
    <t>RCard</t>
  </si>
  <si>
    <t>xRCard</t>
  </si>
  <si>
    <t>rRCardA</t>
  </si>
  <si>
    <t>RCardA</t>
  </si>
  <si>
    <t>xRCardA</t>
  </si>
  <si>
    <t>Celta</t>
  </si>
  <si>
    <t>Mallorca</t>
  </si>
  <si>
    <t>Betis</t>
  </si>
  <si>
    <t>Zaragoza</t>
  </si>
  <si>
    <t>Leganes</t>
  </si>
  <si>
    <t>Hercules</t>
  </si>
  <si>
    <t>Levante</t>
  </si>
  <si>
    <t>Vallecano</t>
  </si>
  <si>
    <t>Espanol</t>
  </si>
  <si>
    <t>Ath Madrid</t>
  </si>
  <si>
    <t>Sp Gijon</t>
  </si>
  <si>
    <t>Valencia</t>
  </si>
  <si>
    <t>La Coruna</t>
  </si>
  <si>
    <t>Numancia</t>
  </si>
  <si>
    <t>Xerez</t>
  </si>
  <si>
    <t>Huesca</t>
  </si>
  <si>
    <t>Malaga</t>
  </si>
  <si>
    <t>Tenerife</t>
  </si>
  <si>
    <t>Las Palmas</t>
  </si>
  <si>
    <t>Eibar</t>
  </si>
  <si>
    <t>Murcia</t>
  </si>
  <si>
    <t>Cordoba</t>
  </si>
  <si>
    <t>Girona</t>
  </si>
  <si>
    <t>Sevilla</t>
  </si>
  <si>
    <t>Ath Bilbao</t>
  </si>
  <si>
    <t>Granada</t>
  </si>
  <si>
    <t>Osasuna</t>
  </si>
  <si>
    <t>Barcelona</t>
  </si>
  <si>
    <t>Cadiz</t>
  </si>
  <si>
    <t>Gimnastic</t>
  </si>
  <si>
    <t>Alaves</t>
  </si>
  <si>
    <t>Recreativo</t>
  </si>
  <si>
    <t>Santander</t>
  </si>
  <si>
    <t>Valladolid</t>
  </si>
  <si>
    <t>Getafe</t>
  </si>
  <si>
    <t>Almeria</t>
  </si>
  <si>
    <t>Elche</t>
  </si>
  <si>
    <t>Real Madrid</t>
  </si>
  <si>
    <t>Villarreal</t>
  </si>
  <si>
    <t>Sociedad</t>
  </si>
  <si>
    <t>Index</t>
  </si>
  <si>
    <t>rHTGoalsF</t>
  </si>
  <si>
    <t>rSHGoalsF</t>
  </si>
  <si>
    <t>LAS QUE TIENDEN AL 100% SON VOLADOS EN EL LARGO PLAZO. ESAS SON LAS DETERMINANTES DE LA POSICIÓN EN LA TABLA, LOS PREMIOS Y CASTIGOS.</t>
  </si>
  <si>
    <t>SON LAS VENTAJAS RELATIVAS QUE BUSCAN LOS EQUIPOS (DT Y CUERPO TÉCNICO EN PRIMER LUGAR) EN SU TÁCTICA Y ESTRATEGIA. SIN EMBARGO, LAS TRAYECTORIAS MUESTRALES…</t>
  </si>
  <si>
    <t>TIENDEN A LAS DETERMINANTES, AUNQUE PUEDEN LLEGAR DE MUCHAS MANERAS POSIBLES. POR EJEMPLO, SI UN EQUIPO TIENE Xpts X1, ENTRE MAYOR SEA X, MÁS TRAYECTORIAS TENDRÁ.</t>
  </si>
  <si>
    <t>EN LAS VARIACIONES ES DONDE ESTÁ LO INTERESANTE: LA VARIABILIDAD HUMANA.</t>
  </si>
  <si>
    <t>¿Se podrá calcular el momio directo, no? Para cada resultado.</t>
  </si>
  <si>
    <t>HAY QUE HACER ESTO MISMO PERO PARA LOCAL Y VISITANTE ME LLEVAAAAAAAA.</t>
  </si>
  <si>
    <t>xRCardPM</t>
  </si>
  <si>
    <t>xRCardAPM</t>
  </si>
  <si>
    <t>rHTGoalsA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</si>
</sst>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0.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C0000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5"/>
      </top>
      <bottom/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0" fontId="0" fillId="0" borderId="10" xfId="0" applyFont="1" applyBorder="1"/>
    <xf numFmtId="9" fontId="0" fillId="0" borderId="0" xfId="1" applyFont="1"/>
    <xf numFmtId="0" fontId="0" fillId="33" borderId="0" xfId="0" applyFill="1"/>
    <xf numFmtId="0" fontId="0" fillId="34" borderId="0" xfId="0" applyFill="1"/>
    <xf numFmtId="0" fontId="18" fillId="34" borderId="0" xfId="0" applyFont="1" applyFill="1"/>
    <xf numFmtId="9" fontId="0" fillId="34" borderId="0" xfId="1" applyFont="1" applyFill="1"/>
    <xf numFmtId="0" fontId="16" fillId="35" borderId="0" xfId="0" applyFont="1" applyFill="1"/>
    <xf numFmtId="9" fontId="16" fillId="35" borderId="0" xfId="1" applyFont="1" applyFill="1"/>
    <xf numFmtId="9" fontId="19" fillId="35" borderId="0" xfId="1" applyFont="1" applyFill="1"/>
    <xf numFmtId="9" fontId="19" fillId="34" borderId="0" xfId="1" applyFont="1" applyFill="1"/>
    <xf numFmtId="168" fontId="0" fillId="0" borderId="0" xfId="0" applyNumberFormat="1"/>
    <xf numFmtId="168" fontId="16" fillId="35" borderId="0" xfId="0" applyNumberFormat="1" applyFont="1" applyFill="1"/>
    <xf numFmtId="168" fontId="0" fillId="34" borderId="0" xfId="0" applyNumberFormat="1" applyFill="1"/>
    <xf numFmtId="168" fontId="16" fillId="34" borderId="0" xfId="0" applyNumberFormat="1" applyFont="1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18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BP42" totalsRowCount="1">
  <autoFilter ref="A1:BP41">
    <filterColumn colId="5">
      <filters>
        <filter val="111"/>
        <filter val="114"/>
        <filter val="149"/>
        <filter val="217"/>
        <filter val="221"/>
        <filter val="223"/>
        <filter val="226"/>
        <filter val="262"/>
        <filter val="263"/>
        <filter val="295"/>
        <filter val="299"/>
        <filter val="339"/>
        <filter val="412"/>
        <filter val="413"/>
        <filter val="416"/>
        <filter val="440"/>
        <filter val="447"/>
        <filter val="491"/>
        <filter val="522"/>
        <filter val="564"/>
        <filter val="565"/>
        <filter val="569"/>
        <filter val="571"/>
        <filter val="605"/>
        <filter val="607"/>
        <filter val="608"/>
        <filter val="75"/>
        <filter val="76"/>
      </filters>
    </filterColumn>
  </autoFilter>
  <sortState xmlns:xlrd2="http://schemas.microsoft.com/office/spreadsheetml/2017/richdata2" ref="A2:BP41">
    <sortCondition descending="1" ref="C1:C41"/>
  </sortState>
  <tableColumns count="68">
    <tableColumn id="1" name="Index"/>
    <tableColumn id="2" name="Club"/>
    <tableColumn id="3" name="rPoints" totalsRowFunction="average" totalsRowDxfId="13" totalsRowCellStyle="Percent"/>
    <tableColumn id="4" name="Points" totalsRowFunction="custom">
      <totalsRowFormula>AVERAGE(D2:D37)</totalsRowFormula>
    </tableColumn>
    <tableColumn id="5" name="xPoints"/>
    <tableColumn id="6" name="Matches" totalsRowFunction="average"/>
    <tableColumn id="7" name="rWins" totalsRowFunction="average" totalsRowDxfId="12" totalsRowCellStyle="Percent"/>
    <tableColumn id="8" name="rDraws" totalsRowFunction="average" totalsRowDxfId="11" totalsRowCellStyle="Percent"/>
    <tableColumn id="9" name="rLosses" totalsRowFunction="average" totalsRowDxfId="10" totalsRowCellStyle="Percent"/>
    <tableColumn id="10" name="Wins"/>
    <tableColumn id="11" name="Draws"/>
    <tableColumn id="12" name="Losses"/>
    <tableColumn id="13" name="xWins"/>
    <tableColumn id="14" name="xDraws"/>
    <tableColumn id="15" name="xLosses"/>
    <tableColumn id="16" name="GoalDiff"/>
    <tableColumn id="17" name="xGoalDiff"/>
    <tableColumn id="18" name="GoalsF_Diff"/>
    <tableColumn id="19" name="GoalsA_Diff"/>
    <tableColumn id="20" name="rGoalsF" totalsRowFunction="average" totalsRowDxfId="9" totalsRowCellStyle="Percent"/>
    <tableColumn id="21" name="rGoalsA"/>
    <tableColumn id="22" name="GoalsF"/>
    <tableColumn id="23" name="xGoalsF"/>
    <tableColumn id="24" name="GoalsA"/>
    <tableColumn id="25" name="xGoalsA"/>
    <tableColumn id="65" name="rSHGoalsF" totalsRowFunction="average" dataDxfId="16" totalsRowDxfId="8" totalsRowCellStyle="Percent">
      <calculatedColumnFormula>Table1[[#This Row],[SHGoalsF]]/Table1[[#This Row],[xSHGoalsF]]</calculatedColumnFormula>
    </tableColumn>
    <tableColumn id="26" name="SHGoalsF"/>
    <tableColumn id="27" name="xSHGoalsF"/>
    <tableColumn id="28" name="SHGoalsA"/>
    <tableColumn id="29" name="xSHGoalsA"/>
    <tableColumn id="64" name="rHTGoalsF" totalsRowFunction="average" dataDxfId="17" totalsRowDxfId="7" totalsRowCellStyle="Percent">
      <calculatedColumnFormula>Table1[[#This Row],[HTGoalsF]]/Table1[[#This Row],[xHTGoalsF]]</calculatedColumnFormula>
    </tableColumn>
    <tableColumn id="30" name="HTGoalsF"/>
    <tableColumn id="31" name="xHTGoalsF"/>
    <tableColumn id="68" name="rHTGoalsA" dataDxfId="0">
      <calculatedColumnFormula>Table1[[#This Row],[HTGoalsA]]/Table1[[#This Row],[xHTGoalsA]]</calculatedColumnFormula>
    </tableColumn>
    <tableColumn id="32" name="HTGoalsA"/>
    <tableColumn id="33" name="xHTGoalsA"/>
    <tableColumn id="34" name="rShotsF" totalsRowFunction="average" totalsRowDxfId="6" totalsRowCellStyle="Percent"/>
    <tableColumn id="35" name="ShotsF"/>
    <tableColumn id="36" name="xShotsF"/>
    <tableColumn id="37" name="rShotsA"/>
    <tableColumn id="38" name="ShotsA"/>
    <tableColumn id="39" name="xShotsA"/>
    <tableColumn id="40" name="rShotsTF" totalsRowFunction="average" totalsRowDxfId="5" totalsRowCellStyle="Percent"/>
    <tableColumn id="41" name="ShotsTF"/>
    <tableColumn id="42" name="xShotsTF"/>
    <tableColumn id="43" name="rShotsTA"/>
    <tableColumn id="44" name="ShotsTA"/>
    <tableColumn id="45" name="xShotsTA"/>
    <tableColumn id="46" name="rFouls" totalsRowFunction="average" totalsRowDxfId="4" totalsRowCellStyle="Percent"/>
    <tableColumn id="47" name="Fouls" totalsRowFunction="sum"/>
    <tableColumn id="48" name="xFouls" totalsRowFunction="sum"/>
    <tableColumn id="49" name="rFoulsA"/>
    <tableColumn id="50" name="FoulsA"/>
    <tableColumn id="51" name="xFoulsA"/>
    <tableColumn id="52" name="rYCard" totalsRowFunction="average" totalsRowDxfId="3" totalsRowCellStyle="Percent"/>
    <tableColumn id="53" name="YCard" totalsRowFunction="sum"/>
    <tableColumn id="54" name="xYCard" totalsRowFunction="sum"/>
    <tableColumn id="55" name="rYCardA"/>
    <tableColumn id="56" name="YCardA"/>
    <tableColumn id="57" name="xYCardA"/>
    <tableColumn id="66" name="xRCardPM" dataDxfId="14">
      <calculatedColumnFormula>Table1[[#This Row],[xRCard]]/Table1[[#This Row],[Matches]]</calculatedColumnFormula>
    </tableColumn>
    <tableColumn id="58" name="rRCard" totalsRowFunction="average" totalsRowDxfId="2" totalsRowCellStyle="Percent"/>
    <tableColumn id="59" name="RCard" totalsRowFunction="sum"/>
    <tableColumn id="60" name="xRCard" totalsRowFunction="sum"/>
    <tableColumn id="67" name="xRCardAPM" dataDxfId="15">
      <calculatedColumnFormula>Table1[[#This Row],[xRCardA]]/Table1[[#This Row],[Matches]]</calculatedColumnFormula>
    </tableColumn>
    <tableColumn id="61" name="rRCardA" totalsRowFunction="average" totalsRowDxfId="1" totalsRowCellStyle="Percent"/>
    <tableColumn id="62" name="RCardA"/>
    <tableColumn id="63" name="xRCardA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55"/>
  <sheetViews>
    <sheetView tabSelected="1" workbookViewId="0">
      <pane xSplit="3" topLeftCell="D1" activePane="topRight" state="frozen"/>
      <selection pane="topRight" activeCell="A8" sqref="A8"/>
    </sheetView>
  </sheetViews>
  <sheetFormatPr defaultRowHeight="14.25" x14ac:dyDescent="0.45"/>
  <cols>
    <col min="6" max="6" width="9.33203125" customWidth="1"/>
    <col min="16" max="16" width="9.46484375" bestFit="1" customWidth="1"/>
    <col min="17" max="18" width="12.33203125" bestFit="1" customWidth="1"/>
    <col min="19" max="19" width="12.3984375" bestFit="1" customWidth="1"/>
    <col min="26" max="26" width="11.06640625" bestFit="1" customWidth="1"/>
    <col min="27" max="27" width="10.3984375" bestFit="1" customWidth="1"/>
    <col min="28" max="28" width="11.73046875" bestFit="1" customWidth="1"/>
    <col min="29" max="29" width="10.73046875" bestFit="1" customWidth="1"/>
    <col min="30" max="30" width="12.33203125" bestFit="1" customWidth="1"/>
    <col min="31" max="31" width="12.33203125" customWidth="1"/>
    <col min="32" max="32" width="10.3984375" bestFit="1" customWidth="1"/>
    <col min="33" max="33" width="11.73046875" bestFit="1" customWidth="1"/>
    <col min="34" max="34" width="11.73046875" customWidth="1"/>
    <col min="35" max="35" width="10.73046875" bestFit="1" customWidth="1"/>
    <col min="36" max="37" width="11.73046875" bestFit="1" customWidth="1"/>
    <col min="43" max="43" width="11.73046875" bestFit="1" customWidth="1"/>
    <col min="45" max="45" width="9.53125" customWidth="1"/>
    <col min="46" max="46" width="11.73046875" bestFit="1" customWidth="1"/>
    <col min="48" max="48" width="9.796875" customWidth="1"/>
    <col min="60" max="60" width="9.1328125" customWidth="1"/>
    <col min="61" max="61" width="11.19921875" bestFit="1" customWidth="1"/>
    <col min="65" max="65" width="12.3984375" bestFit="1" customWidth="1"/>
    <col min="66" max="66" width="11.73046875" bestFit="1" customWidth="1"/>
    <col min="67" max="67" width="8.86328125" bestFit="1" customWidth="1"/>
    <col min="68" max="68" width="11.73046875" bestFit="1" customWidth="1"/>
  </cols>
  <sheetData>
    <row r="1" spans="1:68" x14ac:dyDescent="0.45">
      <c r="A1" t="s">
        <v>102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s="5" t="s">
        <v>18</v>
      </c>
      <c r="U1" s="5" t="s">
        <v>19</v>
      </c>
      <c r="V1" t="s">
        <v>20</v>
      </c>
      <c r="W1" t="s">
        <v>21</v>
      </c>
      <c r="X1" t="s">
        <v>22</v>
      </c>
      <c r="Y1" t="s">
        <v>23</v>
      </c>
      <c r="Z1" s="3" t="s">
        <v>104</v>
      </c>
      <c r="AA1" t="s">
        <v>24</v>
      </c>
      <c r="AB1" t="s">
        <v>25</v>
      </c>
      <c r="AC1" t="s">
        <v>26</v>
      </c>
      <c r="AD1" t="s">
        <v>27</v>
      </c>
      <c r="AE1" s="3" t="s">
        <v>103</v>
      </c>
      <c r="AF1" t="s">
        <v>28</v>
      </c>
      <c r="AG1" t="s">
        <v>29</v>
      </c>
      <c r="AH1" t="s">
        <v>113</v>
      </c>
      <c r="AI1" t="s">
        <v>30</v>
      </c>
      <c r="AJ1" t="s">
        <v>31</v>
      </c>
      <c r="AK1" t="s">
        <v>32</v>
      </c>
      <c r="AL1" t="s">
        <v>33</v>
      </c>
      <c r="AM1" t="s">
        <v>34</v>
      </c>
      <c r="AN1" t="s">
        <v>35</v>
      </c>
      <c r="AO1" t="s">
        <v>36</v>
      </c>
      <c r="AP1" t="s">
        <v>37</v>
      </c>
      <c r="AQ1" t="s">
        <v>38</v>
      </c>
      <c r="AR1" t="s">
        <v>39</v>
      </c>
      <c r="AS1" t="s">
        <v>40</v>
      </c>
      <c r="AT1" t="s">
        <v>41</v>
      </c>
      <c r="AU1" t="s">
        <v>42</v>
      </c>
      <c r="AV1" t="s">
        <v>43</v>
      </c>
      <c r="AW1" t="s">
        <v>44</v>
      </c>
      <c r="AX1" t="s">
        <v>45</v>
      </c>
      <c r="AY1" t="s">
        <v>46</v>
      </c>
      <c r="AZ1" t="s">
        <v>47</v>
      </c>
      <c r="BA1" t="s">
        <v>48</v>
      </c>
      <c r="BB1" t="s">
        <v>49</v>
      </c>
      <c r="BC1" t="s">
        <v>50</v>
      </c>
      <c r="BD1" t="s">
        <v>51</v>
      </c>
      <c r="BE1" t="s">
        <v>52</v>
      </c>
      <c r="BF1" t="s">
        <v>53</v>
      </c>
      <c r="BG1" t="s">
        <v>54</v>
      </c>
      <c r="BH1" t="s">
        <v>55</v>
      </c>
      <c r="BI1" t="s">
        <v>111</v>
      </c>
      <c r="BJ1" t="s">
        <v>56</v>
      </c>
      <c r="BK1" t="s">
        <v>57</v>
      </c>
      <c r="BL1" t="s">
        <v>58</v>
      </c>
      <c r="BM1" t="s">
        <v>112</v>
      </c>
      <c r="BN1" t="s">
        <v>59</v>
      </c>
      <c r="BO1" t="s">
        <v>60</v>
      </c>
      <c r="BP1" t="s">
        <v>61</v>
      </c>
    </row>
    <row r="2" spans="1:68" x14ac:dyDescent="0.45">
      <c r="A2">
        <v>30</v>
      </c>
      <c r="B2" t="s">
        <v>92</v>
      </c>
      <c r="C2" s="2">
        <v>1.1217946913580401</v>
      </c>
      <c r="D2">
        <v>268</v>
      </c>
      <c r="E2">
        <v>238.90289556956199</v>
      </c>
      <c r="F2">
        <v>226</v>
      </c>
      <c r="G2" s="2">
        <v>1.1733809971417699</v>
      </c>
      <c r="H2" s="2">
        <v>0.96774904457470401</v>
      </c>
      <c r="I2" s="2">
        <v>0.92096227137408604</v>
      </c>
      <c r="J2">
        <v>70</v>
      </c>
      <c r="K2">
        <v>58</v>
      </c>
      <c r="L2">
        <v>98</v>
      </c>
      <c r="M2">
        <v>59.6566675022965</v>
      </c>
      <c r="N2">
        <v>59.932893062673202</v>
      </c>
      <c r="O2">
        <v>106.41043943503</v>
      </c>
      <c r="P2">
        <v>-84</v>
      </c>
      <c r="Q2">
        <v>-108.20070436431</v>
      </c>
      <c r="R2">
        <v>-23.5643054279316</v>
      </c>
      <c r="S2">
        <v>47.765009792242203</v>
      </c>
      <c r="T2" s="2">
        <v>0.90442937234149101</v>
      </c>
      <c r="U2" s="2">
        <v>0.86536155349645505</v>
      </c>
      <c r="V2">
        <v>223</v>
      </c>
      <c r="W2">
        <v>246.564305427931</v>
      </c>
      <c r="X2">
        <v>307</v>
      </c>
      <c r="Y2">
        <v>354.76500979224198</v>
      </c>
      <c r="Z2" s="2">
        <f>Table1[[#This Row],[SHGoalsF]]/Table1[[#This Row],[xSHGoalsF]]</f>
        <v>0.99159270154702106</v>
      </c>
      <c r="AA2">
        <v>137</v>
      </c>
      <c r="AB2">
        <v>138.16156551602401</v>
      </c>
      <c r="AC2">
        <v>-184</v>
      </c>
      <c r="AD2">
        <v>-199.00100918242501</v>
      </c>
      <c r="AE2" s="2">
        <f>Table1[[#This Row],[HTGoalsF]]/Table1[[#This Row],[xHTGoalsF]]</f>
        <v>0.79333788121856985</v>
      </c>
      <c r="AF2">
        <v>86</v>
      </c>
      <c r="AG2">
        <v>108.40273991190701</v>
      </c>
      <c r="AH2" s="2">
        <f>Table1[[#This Row],[HTGoalsA]]/Table1[[#This Row],[xHTGoalsA]]</f>
        <v>0.78965614338649659</v>
      </c>
      <c r="AI2">
        <v>123</v>
      </c>
      <c r="AJ2">
        <v>155.764000609817</v>
      </c>
      <c r="AK2" s="2">
        <v>0.97046576766194903</v>
      </c>
      <c r="AL2">
        <v>2259</v>
      </c>
      <c r="AM2">
        <v>2327.7482578724998</v>
      </c>
      <c r="AN2" s="2">
        <v>1.01900624074668</v>
      </c>
      <c r="AO2">
        <v>2901</v>
      </c>
      <c r="AP2">
        <v>2846.8912985991701</v>
      </c>
      <c r="AQ2" s="2">
        <v>0.76722608967969197</v>
      </c>
      <c r="AR2">
        <v>744</v>
      </c>
      <c r="AS2">
        <v>969.72718994815602</v>
      </c>
      <c r="AT2" s="2">
        <v>0.81365091366112696</v>
      </c>
      <c r="AU2">
        <v>1003</v>
      </c>
      <c r="AV2">
        <v>1232.71538587337</v>
      </c>
      <c r="AW2" s="2">
        <v>1.17015294001436</v>
      </c>
      <c r="AX2">
        <v>3487</v>
      </c>
      <c r="AY2">
        <v>2979.95234704721</v>
      </c>
      <c r="AZ2" s="2">
        <v>1.15937031436618</v>
      </c>
      <c r="BA2">
        <v>3345</v>
      </c>
      <c r="BB2">
        <v>2885.1868626881801</v>
      </c>
      <c r="BC2" s="2">
        <v>1.47112704615129</v>
      </c>
      <c r="BD2">
        <v>607</v>
      </c>
      <c r="BE2">
        <v>412.60882368250299</v>
      </c>
      <c r="BF2" s="2">
        <v>1.44396122612761</v>
      </c>
      <c r="BG2">
        <v>534</v>
      </c>
      <c r="BH2">
        <v>369.81602437626998</v>
      </c>
      <c r="BI2" s="11">
        <f>Table1[[#This Row],[xRCard]]/Table1[[#This Row],[Matches]]</f>
        <v>0.11103348618919646</v>
      </c>
      <c r="BJ2" s="2">
        <v>1.1556746390196799</v>
      </c>
      <c r="BK2">
        <v>29</v>
      </c>
      <c r="BL2">
        <v>25.0935678787584</v>
      </c>
      <c r="BM2" s="11">
        <f>Table1[[#This Row],[xRCardA]]/Table1[[#This Row],[Matches]]</f>
        <v>9.4062906445246022E-2</v>
      </c>
      <c r="BN2" s="2">
        <v>0.94081268127465301</v>
      </c>
      <c r="BO2">
        <v>20</v>
      </c>
      <c r="BP2">
        <v>21.258216856625602</v>
      </c>
    </row>
    <row r="3" spans="1:68" x14ac:dyDescent="0.45">
      <c r="A3">
        <v>6</v>
      </c>
      <c r="B3" t="s">
        <v>68</v>
      </c>
      <c r="C3" s="2">
        <v>1.08459339049472</v>
      </c>
      <c r="D3">
        <v>496</v>
      </c>
      <c r="E3">
        <v>457.31423807935403</v>
      </c>
      <c r="F3">
        <v>440</v>
      </c>
      <c r="G3" s="2">
        <v>1.1108556308764801</v>
      </c>
      <c r="H3" s="2">
        <v>1.00327178366389</v>
      </c>
      <c r="I3" s="2">
        <v>0.93835588105905898</v>
      </c>
      <c r="J3">
        <v>128</v>
      </c>
      <c r="K3">
        <v>112</v>
      </c>
      <c r="L3">
        <v>200</v>
      </c>
      <c r="M3">
        <v>115.226494282614</v>
      </c>
      <c r="N3">
        <v>111.63475523151</v>
      </c>
      <c r="O3">
        <v>213.138750485874</v>
      </c>
      <c r="P3">
        <v>-173</v>
      </c>
      <c r="Q3">
        <v>-228.21691943171001</v>
      </c>
      <c r="R3">
        <v>17.8684012519142</v>
      </c>
      <c r="S3">
        <v>37.348518179796599</v>
      </c>
      <c r="T3" s="2">
        <v>1.0376072677527499</v>
      </c>
      <c r="U3" s="2">
        <v>0.94689898789230198</v>
      </c>
      <c r="V3">
        <v>493</v>
      </c>
      <c r="W3">
        <v>475.13159874808503</v>
      </c>
      <c r="X3">
        <v>666</v>
      </c>
      <c r="Y3">
        <v>703.34851817979597</v>
      </c>
      <c r="Z3" s="2">
        <f>Table1[[#This Row],[SHGoalsF]]/Table1[[#This Row],[xSHGoalsF]]</f>
        <v>1.0631312735930938</v>
      </c>
      <c r="AA3">
        <v>283</v>
      </c>
      <c r="AB3">
        <v>266.19478424666897</v>
      </c>
      <c r="AC3">
        <v>-383</v>
      </c>
      <c r="AD3">
        <v>-394.64834429841301</v>
      </c>
      <c r="AE3" s="2">
        <f>Table1[[#This Row],[HTGoalsF]]/Table1[[#This Row],[xHTGoalsF]]</f>
        <v>1.0050885503405518</v>
      </c>
      <c r="AF3">
        <v>210</v>
      </c>
      <c r="AG3">
        <v>208.936814501415</v>
      </c>
      <c r="AH3" s="2">
        <f>Table1[[#This Row],[HTGoalsA]]/Table1[[#This Row],[xHTGoalsA]]</f>
        <v>0.91674713506556615</v>
      </c>
      <c r="AI3">
        <v>283</v>
      </c>
      <c r="AJ3">
        <v>308.70017388138302</v>
      </c>
      <c r="AK3" s="2">
        <v>1.0522459468335801</v>
      </c>
      <c r="AL3">
        <v>4746</v>
      </c>
      <c r="AM3">
        <v>4510.3523698823701</v>
      </c>
      <c r="AN3" s="2">
        <v>1.1213107243012199</v>
      </c>
      <c r="AO3">
        <v>6278</v>
      </c>
      <c r="AP3">
        <v>5598.8049199407096</v>
      </c>
      <c r="AQ3" s="2">
        <v>0.83024079362188397</v>
      </c>
      <c r="AR3">
        <v>1560</v>
      </c>
      <c r="AS3">
        <v>1878.9729581879201</v>
      </c>
      <c r="AT3" s="2">
        <v>0.91658793351299495</v>
      </c>
      <c r="AU3">
        <v>2226</v>
      </c>
      <c r="AV3">
        <v>2428.5722281641101</v>
      </c>
      <c r="AW3" s="2">
        <v>1.1419263295297399</v>
      </c>
      <c r="AX3">
        <v>6632</v>
      </c>
      <c r="AY3">
        <v>5807.7301735665596</v>
      </c>
      <c r="AZ3" s="2">
        <v>1.09474620628835</v>
      </c>
      <c r="BA3">
        <v>6143</v>
      </c>
      <c r="BB3">
        <v>5611.3462323174599</v>
      </c>
      <c r="BC3" s="2">
        <v>1.50828081350129</v>
      </c>
      <c r="BD3">
        <v>1213</v>
      </c>
      <c r="BE3">
        <v>804.22689802979596</v>
      </c>
      <c r="BF3" s="2">
        <v>1.4961513657859999</v>
      </c>
      <c r="BG3">
        <v>1071</v>
      </c>
      <c r="BH3">
        <v>715.83666231347297</v>
      </c>
      <c r="BI3" s="11">
        <f>Table1[[#This Row],[xRCard]]/Table1[[#This Row],[Matches]]</f>
        <v>0.11066165703375092</v>
      </c>
      <c r="BJ3" s="2">
        <v>1.35548304643812</v>
      </c>
      <c r="BK3">
        <v>66</v>
      </c>
      <c r="BL3">
        <v>48.691129094850403</v>
      </c>
      <c r="BM3" s="11">
        <f>Table1[[#This Row],[xRCardA]]/Table1[[#This Row],[Matches]]</f>
        <v>9.3341478145099771E-2</v>
      </c>
      <c r="BN3" s="2">
        <v>1.43656294881535</v>
      </c>
      <c r="BO3">
        <v>59</v>
      </c>
      <c r="BP3">
        <v>41.070250383843899</v>
      </c>
    </row>
    <row r="4" spans="1:68" x14ac:dyDescent="0.45">
      <c r="A4">
        <v>36</v>
      </c>
      <c r="B4" t="s">
        <v>98</v>
      </c>
      <c r="C4" s="2">
        <v>1.07506671301384</v>
      </c>
      <c r="D4">
        <v>116</v>
      </c>
      <c r="E4">
        <v>107.90028060194101</v>
      </c>
      <c r="F4">
        <v>111</v>
      </c>
      <c r="G4" s="2">
        <v>1.0555461877675201</v>
      </c>
      <c r="H4" s="2">
        <v>1.1299184872489401</v>
      </c>
      <c r="I4" s="2">
        <v>0.90823574588479605</v>
      </c>
      <c r="J4">
        <v>28</v>
      </c>
      <c r="K4">
        <v>32</v>
      </c>
      <c r="L4">
        <v>51</v>
      </c>
      <c r="M4">
        <v>26.526551205892702</v>
      </c>
      <c r="N4">
        <v>28.320626984262901</v>
      </c>
      <c r="O4">
        <v>56.152821809844298</v>
      </c>
      <c r="P4">
        <v>-60</v>
      </c>
      <c r="Q4">
        <v>-70.371775534332301</v>
      </c>
      <c r="R4">
        <v>-16.615489252425501</v>
      </c>
      <c r="S4">
        <v>26.987264786757802</v>
      </c>
      <c r="T4" s="2">
        <v>0.85628665017237704</v>
      </c>
      <c r="U4" s="2">
        <v>0.85489724354137897</v>
      </c>
      <c r="V4">
        <v>99</v>
      </c>
      <c r="W4">
        <v>115.61548925242499</v>
      </c>
      <c r="X4">
        <v>159</v>
      </c>
      <c r="Y4">
        <v>185.98726478675701</v>
      </c>
      <c r="Z4" s="2">
        <f>Table1[[#This Row],[SHGoalsF]]/Table1[[#This Row],[xSHGoalsF]]</f>
        <v>0.80478036374781847</v>
      </c>
      <c r="AA4">
        <v>52</v>
      </c>
      <c r="AB4">
        <v>64.613902553286493</v>
      </c>
      <c r="AC4">
        <v>-92</v>
      </c>
      <c r="AD4">
        <v>-104.081138935098</v>
      </c>
      <c r="AE4" s="2">
        <f>Table1[[#This Row],[HTGoalsF]]/Table1[[#This Row],[xHTGoalsF]]</f>
        <v>0.92153995673223732</v>
      </c>
      <c r="AF4">
        <v>47</v>
      </c>
      <c r="AG4">
        <v>51.001586699138997</v>
      </c>
      <c r="AH4" s="2">
        <f>Table1[[#This Row],[HTGoalsA]]/Table1[[#This Row],[xHTGoalsA]]</f>
        <v>0.8180096336303857</v>
      </c>
      <c r="AI4">
        <v>67</v>
      </c>
      <c r="AJ4">
        <v>81.906125851659198</v>
      </c>
      <c r="AK4" s="2">
        <v>0.95332612245689297</v>
      </c>
      <c r="AL4">
        <v>1063</v>
      </c>
      <c r="AM4">
        <v>1115.04339906312</v>
      </c>
      <c r="AN4" s="2">
        <v>0.92107626611030502</v>
      </c>
      <c r="AO4">
        <v>1335</v>
      </c>
      <c r="AP4">
        <v>1449.3913795409001</v>
      </c>
      <c r="AQ4" s="2">
        <v>0.73826171318278</v>
      </c>
      <c r="AR4">
        <v>340</v>
      </c>
      <c r="AS4">
        <v>460.54128763389002</v>
      </c>
      <c r="AT4" s="2">
        <v>0.75551796660551795</v>
      </c>
      <c r="AU4">
        <v>475</v>
      </c>
      <c r="AV4">
        <v>628.70774884962202</v>
      </c>
      <c r="AW4" s="2">
        <v>1.0868351705400601</v>
      </c>
      <c r="AX4">
        <v>1593</v>
      </c>
      <c r="AY4">
        <v>1465.7236379352801</v>
      </c>
      <c r="AZ4" s="2">
        <v>1.07130414289978</v>
      </c>
      <c r="BA4">
        <v>1508</v>
      </c>
      <c r="BB4">
        <v>1407.63013939083</v>
      </c>
      <c r="BC4" s="2">
        <v>1.4529462182294099</v>
      </c>
      <c r="BD4">
        <v>299</v>
      </c>
      <c r="BE4">
        <v>205.788759589715</v>
      </c>
      <c r="BF4" s="2">
        <v>1.3622110141642101</v>
      </c>
      <c r="BG4">
        <v>244</v>
      </c>
      <c r="BH4">
        <v>179.120560223707</v>
      </c>
      <c r="BI4" s="11">
        <f>Table1[[#This Row],[xRCard]]/Table1[[#This Row],[Matches]]</f>
        <v>0.11065343598733063</v>
      </c>
      <c r="BJ4" s="2">
        <v>1.3026630656154901</v>
      </c>
      <c r="BK4">
        <v>16</v>
      </c>
      <c r="BL4">
        <v>12.2825313945937</v>
      </c>
      <c r="BM4" s="11">
        <f>Table1[[#This Row],[xRCardA]]/Table1[[#This Row],[Matches]]</f>
        <v>9.1288256679435131E-2</v>
      </c>
      <c r="BN4" s="2">
        <v>1.0855624009459599</v>
      </c>
      <c r="BO4">
        <v>11</v>
      </c>
      <c r="BP4">
        <v>10.1329964914173</v>
      </c>
    </row>
    <row r="5" spans="1:68" x14ac:dyDescent="0.45">
      <c r="A5">
        <v>1</v>
      </c>
      <c r="B5" t="s">
        <v>63</v>
      </c>
      <c r="C5" s="2">
        <v>1.0706535125254499</v>
      </c>
      <c r="D5">
        <v>429</v>
      </c>
      <c r="E5">
        <v>400.68985435640599</v>
      </c>
      <c r="F5">
        <v>339</v>
      </c>
      <c r="G5" s="2">
        <v>1.10750783878013</v>
      </c>
      <c r="H5" s="2">
        <v>0.94191898932427898</v>
      </c>
      <c r="I5" s="2">
        <v>0.95901170730663399</v>
      </c>
      <c r="J5">
        <v>115</v>
      </c>
      <c r="K5">
        <v>84</v>
      </c>
      <c r="L5">
        <v>140</v>
      </c>
      <c r="M5">
        <v>103.83673683670401</v>
      </c>
      <c r="N5">
        <v>89.179643846293402</v>
      </c>
      <c r="O5">
        <v>145.983619317002</v>
      </c>
      <c r="P5">
        <v>-65</v>
      </c>
      <c r="Q5">
        <v>-98.889919673937698</v>
      </c>
      <c r="R5">
        <v>26.350728239931499</v>
      </c>
      <c r="S5">
        <v>7.53919143400622</v>
      </c>
      <c r="T5" s="2">
        <v>1.0666012302327901</v>
      </c>
      <c r="U5" s="2">
        <v>0.984755118371619</v>
      </c>
      <c r="V5">
        <v>422</v>
      </c>
      <c r="W5">
        <v>395.64927176006802</v>
      </c>
      <c r="X5">
        <v>487</v>
      </c>
      <c r="Y5">
        <v>494.539191434006</v>
      </c>
      <c r="Z5" s="2">
        <f>Table1[[#This Row],[SHGoalsF]]/Table1[[#This Row],[xSHGoalsF]]</f>
        <v>1.1135476221462079</v>
      </c>
      <c r="AA5">
        <v>247</v>
      </c>
      <c r="AB5">
        <v>221.813593857748</v>
      </c>
      <c r="AC5">
        <v>-262</v>
      </c>
      <c r="AD5">
        <v>-277.49935841748197</v>
      </c>
      <c r="AE5" s="2">
        <f>Table1[[#This Row],[HTGoalsF]]/Table1[[#This Row],[xHTGoalsF]]</f>
        <v>1.0066978316058586</v>
      </c>
      <c r="AF5">
        <v>175</v>
      </c>
      <c r="AG5">
        <v>173.83567790231999</v>
      </c>
      <c r="AH5" s="2">
        <f>Table1[[#This Row],[HTGoalsA]]/Table1[[#This Row],[xHTGoalsA]]</f>
        <v>1.036676064816503</v>
      </c>
      <c r="AI5">
        <v>225</v>
      </c>
      <c r="AJ5">
        <v>217.039833016523</v>
      </c>
      <c r="AK5" s="2">
        <v>1.1733704010088599</v>
      </c>
      <c r="AL5">
        <v>4253</v>
      </c>
      <c r="AM5">
        <v>3624.6014015210098</v>
      </c>
      <c r="AN5" s="2">
        <v>1.0383430104893301</v>
      </c>
      <c r="AO5">
        <v>4253</v>
      </c>
      <c r="AP5">
        <v>4095.9489851005001</v>
      </c>
      <c r="AQ5" s="2">
        <v>0.98301597088545301</v>
      </c>
      <c r="AR5">
        <v>1502</v>
      </c>
      <c r="AS5">
        <v>1527.95076019677</v>
      </c>
      <c r="AT5" s="2">
        <v>0.85730515009318897</v>
      </c>
      <c r="AU5">
        <v>1516</v>
      </c>
      <c r="AV5">
        <v>1768.3318475751701</v>
      </c>
      <c r="AW5" s="2">
        <v>1.27343416396614</v>
      </c>
      <c r="AX5">
        <v>5683</v>
      </c>
      <c r="AY5">
        <v>4462.7356174426304</v>
      </c>
      <c r="AZ5" s="2">
        <v>1.21047052453727</v>
      </c>
      <c r="BA5">
        <v>5297</v>
      </c>
      <c r="BB5">
        <v>4375.9842909226199</v>
      </c>
      <c r="BC5" s="2">
        <v>1.4148050780215</v>
      </c>
      <c r="BD5">
        <v>856</v>
      </c>
      <c r="BE5">
        <v>605.03034184542901</v>
      </c>
      <c r="BF5" s="2">
        <v>1.4830070963642901</v>
      </c>
      <c r="BG5">
        <v>841</v>
      </c>
      <c r="BH5">
        <v>567.09101531730801</v>
      </c>
      <c r="BI5" s="11">
        <f>Table1[[#This Row],[xRCard]]/Table1[[#This Row],[Matches]]</f>
        <v>0.10929025504174247</v>
      </c>
      <c r="BJ5" s="2">
        <v>1.56547759324362</v>
      </c>
      <c r="BK5">
        <v>58</v>
      </c>
      <c r="BL5">
        <v>37.049396459150699</v>
      </c>
      <c r="BM5" s="11">
        <f>Table1[[#This Row],[xRCardA]]/Table1[[#This Row],[Matches]]</f>
        <v>9.8750236823415632E-2</v>
      </c>
      <c r="BN5" s="2">
        <v>1.37410521436903</v>
      </c>
      <c r="BO5">
        <v>46</v>
      </c>
      <c r="BP5">
        <v>33.476330283137898</v>
      </c>
    </row>
    <row r="6" spans="1:68" x14ac:dyDescent="0.45">
      <c r="A6">
        <v>28</v>
      </c>
      <c r="B6" t="s">
        <v>90</v>
      </c>
      <c r="C6" s="2">
        <v>1.05979186399541</v>
      </c>
      <c r="D6">
        <v>80</v>
      </c>
      <c r="E6">
        <v>75.486520247852894</v>
      </c>
      <c r="F6">
        <v>76</v>
      </c>
      <c r="G6" s="2">
        <v>1.0315144633990501</v>
      </c>
      <c r="H6" s="2">
        <v>1.13703979323757</v>
      </c>
      <c r="I6" s="2">
        <v>0.91024655097694096</v>
      </c>
      <c r="J6">
        <v>19</v>
      </c>
      <c r="K6">
        <v>23</v>
      </c>
      <c r="L6">
        <v>34</v>
      </c>
      <c r="M6">
        <v>18.4195187505088</v>
      </c>
      <c r="N6">
        <v>20.227963996326199</v>
      </c>
      <c r="O6">
        <v>37.352517253164798</v>
      </c>
      <c r="P6">
        <v>-38</v>
      </c>
      <c r="Q6">
        <v>-41.502930117299996</v>
      </c>
      <c r="R6">
        <v>-8.1232772860380003</v>
      </c>
      <c r="S6">
        <v>11.6262074033381</v>
      </c>
      <c r="T6" s="2">
        <v>0.898615264362713</v>
      </c>
      <c r="U6" s="2">
        <v>0.90441034336634996</v>
      </c>
      <c r="V6">
        <v>72</v>
      </c>
      <c r="W6">
        <v>80.123277286038004</v>
      </c>
      <c r="X6">
        <v>110</v>
      </c>
      <c r="Y6">
        <v>121.626207403338</v>
      </c>
      <c r="Z6" s="2">
        <f>Table1[[#This Row],[SHGoalsF]]/Table1[[#This Row],[xSHGoalsF]]</f>
        <v>0.91390559010853822</v>
      </c>
      <c r="AA6">
        <v>41</v>
      </c>
      <c r="AB6">
        <v>44.8624020290003</v>
      </c>
      <c r="AC6">
        <v>-54</v>
      </c>
      <c r="AD6">
        <v>-68.279057687633397</v>
      </c>
      <c r="AE6" s="2">
        <f>Table1[[#This Row],[HTGoalsF]]/Table1[[#This Row],[xHTGoalsF]]</f>
        <v>0.87916138706207569</v>
      </c>
      <c r="AF6">
        <v>31</v>
      </c>
      <c r="AG6">
        <v>35.260875257037597</v>
      </c>
      <c r="AH6" s="2">
        <f>Table1[[#This Row],[HTGoalsA]]/Table1[[#This Row],[xHTGoalsA]]</f>
        <v>1.0497280604199635</v>
      </c>
      <c r="AI6">
        <v>56</v>
      </c>
      <c r="AJ6">
        <v>53.347149715704603</v>
      </c>
      <c r="AK6" s="2">
        <v>0.86805468788486395</v>
      </c>
      <c r="AL6">
        <v>668</v>
      </c>
      <c r="AM6">
        <v>769.53676919558404</v>
      </c>
      <c r="AN6" s="2">
        <v>0.95319433648914798</v>
      </c>
      <c r="AO6">
        <v>922</v>
      </c>
      <c r="AP6">
        <v>967.27389652350905</v>
      </c>
      <c r="AQ6" s="2">
        <v>0.72277495085743404</v>
      </c>
      <c r="AR6">
        <v>231</v>
      </c>
      <c r="AS6">
        <v>319.60155747783199</v>
      </c>
      <c r="AT6" s="2">
        <v>0.78160995570702296</v>
      </c>
      <c r="AU6">
        <v>328</v>
      </c>
      <c r="AV6">
        <v>419.64665061526699</v>
      </c>
      <c r="AW6" s="2">
        <v>1.1210707606174299</v>
      </c>
      <c r="AX6">
        <v>1127</v>
      </c>
      <c r="AY6">
        <v>1005.2889073472001</v>
      </c>
      <c r="AZ6" s="2">
        <v>1.3361438644586701</v>
      </c>
      <c r="BA6">
        <v>1293</v>
      </c>
      <c r="BB6">
        <v>967.71016534498995</v>
      </c>
      <c r="BC6" s="2">
        <v>1.2011739531977901</v>
      </c>
      <c r="BD6">
        <v>169</v>
      </c>
      <c r="BE6">
        <v>140.69569153583799</v>
      </c>
      <c r="BF6" s="2">
        <v>1.56329764730608</v>
      </c>
      <c r="BG6">
        <v>193</v>
      </c>
      <c r="BH6">
        <v>123.456975920473</v>
      </c>
      <c r="BI6" s="13">
        <f>Table1[[#This Row],[xRCard]]/Table1[[#This Row],[Matches]]</f>
        <v>0.11494775509740922</v>
      </c>
      <c r="BJ6" s="2">
        <v>0.91574783522770398</v>
      </c>
      <c r="BK6">
        <v>8</v>
      </c>
      <c r="BL6">
        <v>8.7360293874031001</v>
      </c>
      <c r="BM6" s="11">
        <f>Table1[[#This Row],[xRCardA]]/Table1[[#This Row],[Matches]]</f>
        <v>9.3145772498561707E-2</v>
      </c>
      <c r="BN6" s="6">
        <v>1.9776584741796299</v>
      </c>
      <c r="BO6">
        <v>14</v>
      </c>
      <c r="BP6">
        <v>7.0790787098906902</v>
      </c>
    </row>
    <row r="7" spans="1:68" hidden="1" x14ac:dyDescent="0.45">
      <c r="A7">
        <v>14</v>
      </c>
      <c r="B7" t="s">
        <v>76</v>
      </c>
      <c r="C7">
        <v>1.0436510110986501</v>
      </c>
      <c r="D7">
        <v>34</v>
      </c>
      <c r="E7">
        <v>32.5779399803464</v>
      </c>
      <c r="F7">
        <v>36</v>
      </c>
      <c r="G7">
        <v>1.0172778500323101</v>
      </c>
      <c r="H7">
        <v>1.112896012227</v>
      </c>
      <c r="I7">
        <v>0.93993258073024899</v>
      </c>
      <c r="J7">
        <v>8</v>
      </c>
      <c r="K7">
        <v>10</v>
      </c>
      <c r="L7">
        <v>18</v>
      </c>
      <c r="M7">
        <v>7.8641248305424698</v>
      </c>
      <c r="N7">
        <v>8.9855654887190397</v>
      </c>
      <c r="O7">
        <v>19.150309680738399</v>
      </c>
      <c r="P7">
        <v>-23</v>
      </c>
      <c r="Q7">
        <v>-25.486409939200399</v>
      </c>
      <c r="R7">
        <v>1.8235333153065301</v>
      </c>
      <c r="S7">
        <v>0.66287662389386504</v>
      </c>
      <c r="T7">
        <v>1.0504066174068301</v>
      </c>
      <c r="U7">
        <v>0.98924998864491798</v>
      </c>
      <c r="V7">
        <v>38</v>
      </c>
      <c r="W7">
        <v>36.176466684693402</v>
      </c>
      <c r="X7">
        <v>61</v>
      </c>
      <c r="Y7">
        <v>61.662876623893801</v>
      </c>
      <c r="Z7">
        <f>Table1[[#This Row],[SHGoalsF]]/Table1[[#This Row],[xSHGoalsF]]</f>
        <v>0.93774399014169751</v>
      </c>
      <c r="AA7">
        <v>19</v>
      </c>
      <c r="AB7">
        <v>20.2613935143738</v>
      </c>
      <c r="AC7">
        <v>-35</v>
      </c>
      <c r="AD7">
        <v>-34.641674883467402</v>
      </c>
      <c r="AE7">
        <f>Table1[[#This Row],[HTGoalsF]]/Table1[[#This Row],[xHTGoalsF]]</f>
        <v>1.1938367984027591</v>
      </c>
      <c r="AF7">
        <v>19</v>
      </c>
      <c r="AG7">
        <v>15.9150731703196</v>
      </c>
      <c r="AH7">
        <f>Table1[[#This Row],[HTGoalsA]]/Table1[[#This Row],[xHTGoalsA]]</f>
        <v>0.96220738995118471</v>
      </c>
      <c r="AI7">
        <v>26</v>
      </c>
      <c r="AJ7">
        <v>27.021201740426299</v>
      </c>
      <c r="AK7">
        <v>0.99363851363691702</v>
      </c>
      <c r="AL7">
        <v>352</v>
      </c>
      <c r="AM7">
        <v>354.25357931387799</v>
      </c>
      <c r="AN7">
        <v>1.16974615795325</v>
      </c>
      <c r="AO7">
        <v>562</v>
      </c>
      <c r="AP7">
        <v>480.44611745795299</v>
      </c>
      <c r="AQ7">
        <v>0.81939857006429995</v>
      </c>
      <c r="AR7">
        <v>119</v>
      </c>
      <c r="AS7">
        <v>145.22846920597101</v>
      </c>
      <c r="AT7">
        <v>0.90060234520801796</v>
      </c>
      <c r="AU7">
        <v>188</v>
      </c>
      <c r="AV7">
        <v>208.749178813848</v>
      </c>
      <c r="AW7">
        <v>1.16246166988093</v>
      </c>
      <c r="AX7">
        <v>549</v>
      </c>
      <c r="AY7">
        <v>472.27363639114998</v>
      </c>
      <c r="AZ7">
        <v>1.1904051705576699</v>
      </c>
      <c r="BA7">
        <v>538</v>
      </c>
      <c r="BB7">
        <v>451.94696167856699</v>
      </c>
      <c r="BC7">
        <v>1.39213811996086</v>
      </c>
      <c r="BD7">
        <v>93</v>
      </c>
      <c r="BE7">
        <v>66.803716288304997</v>
      </c>
      <c r="BF7">
        <v>1.2160072296943101</v>
      </c>
      <c r="BG7">
        <v>69</v>
      </c>
      <c r="BH7">
        <v>56.743083688199398</v>
      </c>
      <c r="BI7">
        <f>Table1[[#This Row],[xRCard]]/Table1[[#This Row],[Matches]]</f>
        <v>0.11399860973048444</v>
      </c>
      <c r="BJ7">
        <v>3.4113476454519902</v>
      </c>
      <c r="BK7">
        <v>14</v>
      </c>
      <c r="BL7">
        <v>4.1039499502974399</v>
      </c>
      <c r="BM7">
        <f>Table1[[#This Row],[xRCardA]]/Table1[[#This Row],[Matches]]</f>
        <v>8.5658376405318329E-2</v>
      </c>
      <c r="BN7">
        <v>2.5942847804015101</v>
      </c>
      <c r="BO7">
        <v>8</v>
      </c>
      <c r="BP7">
        <v>3.08370155059146</v>
      </c>
    </row>
    <row r="8" spans="1:68" x14ac:dyDescent="0.45">
      <c r="A8">
        <v>7</v>
      </c>
      <c r="B8" t="s">
        <v>69</v>
      </c>
      <c r="C8" s="2">
        <v>1.04097726392426</v>
      </c>
      <c r="D8">
        <v>258</v>
      </c>
      <c r="E8">
        <v>247.84402977966499</v>
      </c>
      <c r="F8">
        <v>221</v>
      </c>
      <c r="G8" s="2">
        <v>1.1530516253943599</v>
      </c>
      <c r="H8" s="2">
        <v>0.65085977153635599</v>
      </c>
      <c r="I8" s="2">
        <v>1.0934773272818701</v>
      </c>
      <c r="J8">
        <v>74</v>
      </c>
      <c r="K8">
        <v>36</v>
      </c>
      <c r="L8">
        <v>111</v>
      </c>
      <c r="M8">
        <v>64.177525420590698</v>
      </c>
      <c r="N8">
        <v>55.311453517893497</v>
      </c>
      <c r="O8">
        <v>101.511021061515</v>
      </c>
      <c r="P8">
        <v>-116</v>
      </c>
      <c r="Q8">
        <v>-89.515170486286394</v>
      </c>
      <c r="R8">
        <v>34.006887888540597</v>
      </c>
      <c r="S8">
        <v>-60.491717402254103</v>
      </c>
      <c r="T8" s="6">
        <v>1.1360312994278701</v>
      </c>
      <c r="U8" s="6">
        <v>1.17817449677339</v>
      </c>
      <c r="V8">
        <v>284</v>
      </c>
      <c r="W8">
        <v>249.993112111459</v>
      </c>
      <c r="X8">
        <v>400</v>
      </c>
      <c r="Y8">
        <v>339.50828259774499</v>
      </c>
      <c r="Z8" s="2">
        <f>Table1[[#This Row],[SHGoalsF]]/Table1[[#This Row],[xSHGoalsF]]</f>
        <v>1.0984154545809555</v>
      </c>
      <c r="AA8">
        <v>154</v>
      </c>
      <c r="AB8">
        <v>140.20196033999801</v>
      </c>
      <c r="AC8">
        <v>-214</v>
      </c>
      <c r="AD8">
        <v>-190.44933297156501</v>
      </c>
      <c r="AE8" s="2">
        <f>Table1[[#This Row],[HTGoalsF]]/Table1[[#This Row],[xHTGoalsF]]</f>
        <v>1.1840662740346009</v>
      </c>
      <c r="AF8">
        <v>130</v>
      </c>
      <c r="AG8">
        <v>109.79115177145999</v>
      </c>
      <c r="AH8" s="6">
        <f>Table1[[#This Row],[HTGoalsA]]/Table1[[#This Row],[xHTGoalsA]]</f>
        <v>1.2478284629434411</v>
      </c>
      <c r="AI8">
        <v>186</v>
      </c>
      <c r="AJ8">
        <v>149.05894962618001</v>
      </c>
      <c r="AK8" s="2">
        <v>1.2639365236700899</v>
      </c>
      <c r="AL8">
        <v>2933</v>
      </c>
      <c r="AM8">
        <v>2320.5279261045798</v>
      </c>
      <c r="AN8" s="2">
        <v>0.99205674711932001</v>
      </c>
      <c r="AO8">
        <v>2726</v>
      </c>
      <c r="AP8">
        <v>2747.82668220906</v>
      </c>
      <c r="AQ8" s="2">
        <v>1.0444295961040599</v>
      </c>
      <c r="AR8">
        <v>1014</v>
      </c>
      <c r="AS8">
        <v>970.86486612637702</v>
      </c>
      <c r="AT8" s="2">
        <v>0.89562091946952205</v>
      </c>
      <c r="AU8">
        <v>1061</v>
      </c>
      <c r="AV8">
        <v>1184.6529898256799</v>
      </c>
      <c r="AW8" s="2">
        <v>1.1393193631270599</v>
      </c>
      <c r="AX8">
        <v>3309</v>
      </c>
      <c r="AY8">
        <v>2904.3656301230999</v>
      </c>
      <c r="AZ8" s="2">
        <v>1.1171140637686201</v>
      </c>
      <c r="BA8">
        <v>3158</v>
      </c>
      <c r="BB8">
        <v>2826.92708150711</v>
      </c>
      <c r="BC8" s="2">
        <v>1.66092466430335</v>
      </c>
      <c r="BD8">
        <v>663</v>
      </c>
      <c r="BE8">
        <v>399.17523909977098</v>
      </c>
      <c r="BF8" s="2">
        <v>1.3996493216528001</v>
      </c>
      <c r="BG8">
        <v>511</v>
      </c>
      <c r="BH8">
        <v>365.09144976155397</v>
      </c>
      <c r="BI8" s="11">
        <f>Table1[[#This Row],[xRCard]]/Table1[[#This Row],[Matches]]</f>
        <v>0.10972086822288733</v>
      </c>
      <c r="BJ8" s="2">
        <v>1.5671194016454</v>
      </c>
      <c r="BK8">
        <v>38</v>
      </c>
      <c r="BL8">
        <v>24.2483118772581</v>
      </c>
      <c r="BM8" s="11">
        <f>Table1[[#This Row],[xRCardA]]/Table1[[#This Row],[Matches]]</f>
        <v>9.6506088271856569E-2</v>
      </c>
      <c r="BN8" s="2">
        <v>1.68793420724849</v>
      </c>
      <c r="BO8">
        <v>36</v>
      </c>
      <c r="BP8">
        <v>21.327845508080301</v>
      </c>
    </row>
    <row r="9" spans="1:68" x14ac:dyDescent="0.45">
      <c r="A9">
        <v>9</v>
      </c>
      <c r="B9" t="s">
        <v>71</v>
      </c>
      <c r="C9" s="2">
        <v>1.0373869935556399</v>
      </c>
      <c r="D9">
        <v>1122</v>
      </c>
      <c r="E9">
        <v>1081.5635890655799</v>
      </c>
      <c r="F9">
        <v>605</v>
      </c>
      <c r="G9" s="2">
        <v>1.05200496085879</v>
      </c>
      <c r="H9" s="2">
        <v>0.94593745564677101</v>
      </c>
      <c r="I9" s="2">
        <v>0.94413424552388703</v>
      </c>
      <c r="J9">
        <v>327</v>
      </c>
      <c r="K9">
        <v>141</v>
      </c>
      <c r="L9">
        <v>137</v>
      </c>
      <c r="M9">
        <v>310.83503611338102</v>
      </c>
      <c r="N9">
        <v>149.05848072544401</v>
      </c>
      <c r="O9">
        <v>145.106483161174</v>
      </c>
      <c r="P9">
        <v>408</v>
      </c>
      <c r="Q9">
        <v>381.19530677913298</v>
      </c>
      <c r="R9">
        <v>-43.240083004670097</v>
      </c>
      <c r="S9">
        <v>70.044776225536907</v>
      </c>
      <c r="T9" s="2">
        <v>0.95765923828856103</v>
      </c>
      <c r="U9" s="2">
        <v>0.890562693693706</v>
      </c>
      <c r="V9">
        <v>978</v>
      </c>
      <c r="W9">
        <v>1021.2400830046701</v>
      </c>
      <c r="X9">
        <v>570</v>
      </c>
      <c r="Y9">
        <v>640.044776225536</v>
      </c>
      <c r="Z9" s="2">
        <f>Table1[[#This Row],[SHGoalsF]]/Table1[[#This Row],[xSHGoalsF]]</f>
        <v>0.96801815438195993</v>
      </c>
      <c r="AA9">
        <v>554</v>
      </c>
      <c r="AB9">
        <v>572.30331630888304</v>
      </c>
      <c r="AC9">
        <v>-312</v>
      </c>
      <c r="AD9">
        <v>-358.630453407571</v>
      </c>
      <c r="AE9" s="2">
        <f>Table1[[#This Row],[HTGoalsF]]/Table1[[#This Row],[xHTGoalsF]]</f>
        <v>0.94445372144651074</v>
      </c>
      <c r="AF9">
        <v>424</v>
      </c>
      <c r="AG9">
        <v>448.93676669578701</v>
      </c>
      <c r="AH9" s="2">
        <f>Table1[[#This Row],[HTGoalsA]]/Table1[[#This Row],[xHTGoalsA]]</f>
        <v>0.91679768611809165</v>
      </c>
      <c r="AI9">
        <v>258</v>
      </c>
      <c r="AJ9">
        <v>281.414322817965</v>
      </c>
      <c r="AK9" s="2">
        <v>1.00615458815145</v>
      </c>
      <c r="AL9">
        <v>8026</v>
      </c>
      <c r="AM9">
        <v>7976.90543234081</v>
      </c>
      <c r="AN9" s="2">
        <v>1.0955201933852901</v>
      </c>
      <c r="AO9">
        <v>6699</v>
      </c>
      <c r="AP9">
        <v>6114.9032582404998</v>
      </c>
      <c r="AQ9" s="2">
        <v>0.86397531006409101</v>
      </c>
      <c r="AR9">
        <v>2990</v>
      </c>
      <c r="AS9">
        <v>3460.7470435447899</v>
      </c>
      <c r="AT9" s="2">
        <v>0.88254636611870596</v>
      </c>
      <c r="AU9">
        <v>2214</v>
      </c>
      <c r="AV9">
        <v>2508.65006643991</v>
      </c>
      <c r="AW9" s="2">
        <v>1.2173252342124701</v>
      </c>
      <c r="AX9">
        <v>9307</v>
      </c>
      <c r="AY9">
        <v>7645.4506473949496</v>
      </c>
      <c r="AZ9" s="2">
        <v>1.12699889098743</v>
      </c>
      <c r="BA9">
        <v>8994</v>
      </c>
      <c r="BB9">
        <v>7980.4870012957799</v>
      </c>
      <c r="BC9" s="2">
        <v>1.6557488925648001</v>
      </c>
      <c r="BD9">
        <v>1616</v>
      </c>
      <c r="BE9">
        <v>975.99340531448001</v>
      </c>
      <c r="BF9" s="2">
        <v>1.3725238995592099</v>
      </c>
      <c r="BG9">
        <v>1538</v>
      </c>
      <c r="BH9">
        <v>1120.5633654131</v>
      </c>
      <c r="BI9" s="11">
        <f>Table1[[#This Row],[xRCard]]/Table1[[#This Row],[Matches]]</f>
        <v>8.8904020991955046E-2</v>
      </c>
      <c r="BJ9" s="2">
        <v>1.4873501050154201</v>
      </c>
      <c r="BK9">
        <v>80</v>
      </c>
      <c r="BL9">
        <v>53.786932700132802</v>
      </c>
      <c r="BM9" s="13">
        <f>Table1[[#This Row],[xRCardA]]/Table1[[#This Row],[Matches]]</f>
        <v>0.11199202025024925</v>
      </c>
      <c r="BN9" s="2">
        <v>1.2987938348600401</v>
      </c>
      <c r="BO9">
        <v>88</v>
      </c>
      <c r="BP9">
        <v>67.755172251400793</v>
      </c>
    </row>
    <row r="10" spans="1:68" x14ac:dyDescent="0.45">
      <c r="A10">
        <v>38</v>
      </c>
      <c r="B10" t="s">
        <v>100</v>
      </c>
      <c r="C10" s="2">
        <v>1.0363732905644101</v>
      </c>
      <c r="D10">
        <v>892</v>
      </c>
      <c r="E10">
        <v>860.69373663056604</v>
      </c>
      <c r="F10">
        <v>569</v>
      </c>
      <c r="G10" s="2">
        <v>1.0426142773679701</v>
      </c>
      <c r="H10" s="2">
        <v>1.0060984884481099</v>
      </c>
      <c r="I10" s="2">
        <v>0.940046285888963</v>
      </c>
      <c r="J10">
        <v>248</v>
      </c>
      <c r="K10">
        <v>148</v>
      </c>
      <c r="L10">
        <v>173</v>
      </c>
      <c r="M10">
        <v>237.86361397818399</v>
      </c>
      <c r="N10">
        <v>147.10289469601199</v>
      </c>
      <c r="O10">
        <v>184.033491325803</v>
      </c>
      <c r="P10">
        <v>135</v>
      </c>
      <c r="Q10">
        <v>109.11471633866</v>
      </c>
      <c r="R10">
        <v>2.44194489474364</v>
      </c>
      <c r="S10">
        <v>23.443338766596298</v>
      </c>
      <c r="T10" s="2">
        <v>1.0030238629647801</v>
      </c>
      <c r="U10" s="2">
        <v>0.96643487386106897</v>
      </c>
      <c r="V10">
        <v>810</v>
      </c>
      <c r="W10">
        <v>807.55805510525602</v>
      </c>
      <c r="X10">
        <v>675</v>
      </c>
      <c r="Y10">
        <v>698.44333876659596</v>
      </c>
      <c r="Z10" s="2">
        <f>Table1[[#This Row],[SHGoalsF]]/Table1[[#This Row],[xSHGoalsF]]</f>
        <v>0.98283072338546662</v>
      </c>
      <c r="AA10">
        <v>446</v>
      </c>
      <c r="AB10">
        <v>453.79126780215501</v>
      </c>
      <c r="AC10">
        <v>-367</v>
      </c>
      <c r="AD10">
        <v>-391.68763931575</v>
      </c>
      <c r="AE10" s="2">
        <f>Table1[[#This Row],[HTGoalsF]]/Table1[[#This Row],[xHTGoalsF]]</f>
        <v>1.028926437031898</v>
      </c>
      <c r="AF10">
        <v>364</v>
      </c>
      <c r="AG10">
        <v>353.76678730309999</v>
      </c>
      <c r="AH10" s="2">
        <f>Table1[[#This Row],[HTGoalsA]]/Table1[[#This Row],[xHTGoalsA]]</f>
        <v>1.0040563241412679</v>
      </c>
      <c r="AI10">
        <v>308</v>
      </c>
      <c r="AJ10">
        <v>306.75569945084601</v>
      </c>
      <c r="AK10" s="2">
        <v>1.0085986620648399</v>
      </c>
      <c r="AL10">
        <v>6834</v>
      </c>
      <c r="AM10">
        <v>6775.7377210962604</v>
      </c>
      <c r="AN10" s="2">
        <v>1.12924839298879</v>
      </c>
      <c r="AO10">
        <v>7056</v>
      </c>
      <c r="AP10">
        <v>6248.4038443701602</v>
      </c>
      <c r="AQ10" s="2">
        <v>0.90844131108973902</v>
      </c>
      <c r="AR10">
        <v>2636</v>
      </c>
      <c r="AS10">
        <v>2901.6734133743098</v>
      </c>
      <c r="AT10" s="2">
        <v>0.90726192233615599</v>
      </c>
      <c r="AU10">
        <v>2390</v>
      </c>
      <c r="AV10">
        <v>2634.2999096069898</v>
      </c>
      <c r="AW10" s="2">
        <v>1.1019046153096901</v>
      </c>
      <c r="AX10">
        <v>8109</v>
      </c>
      <c r="AY10">
        <v>7359.0761735042897</v>
      </c>
      <c r="AZ10" s="2">
        <v>1.1694270125046899</v>
      </c>
      <c r="BA10">
        <v>8704</v>
      </c>
      <c r="BB10">
        <v>7442.9613023540796</v>
      </c>
      <c r="BC10" s="2">
        <v>1.4247970985515901</v>
      </c>
      <c r="BD10">
        <v>1367</v>
      </c>
      <c r="BE10">
        <v>959.434856647061</v>
      </c>
      <c r="BF10" s="2">
        <v>1.3728867785079499</v>
      </c>
      <c r="BG10">
        <v>1391</v>
      </c>
      <c r="BH10">
        <v>1013.19352897529</v>
      </c>
      <c r="BI10" s="11">
        <f>Table1[[#This Row],[xRCard]]/Table1[[#This Row],[Matches]]</f>
        <v>9.8567469537637953E-2</v>
      </c>
      <c r="BJ10" s="2">
        <v>1.1767875412357101</v>
      </c>
      <c r="BK10">
        <v>66</v>
      </c>
      <c r="BL10">
        <v>56.084890166915997</v>
      </c>
      <c r="BM10" s="11">
        <f>Table1[[#This Row],[xRCardA]]/Table1[[#This Row],[Matches]]</f>
        <v>0.10750267033366889</v>
      </c>
      <c r="BN10" s="2">
        <v>1.2751553112959999</v>
      </c>
      <c r="BO10">
        <v>78</v>
      </c>
      <c r="BP10">
        <v>61.169019419857598</v>
      </c>
    </row>
    <row r="11" spans="1:68" x14ac:dyDescent="0.45">
      <c r="A11">
        <v>22</v>
      </c>
      <c r="B11" t="s">
        <v>84</v>
      </c>
      <c r="C11" s="2">
        <v>1.02892783543861</v>
      </c>
      <c r="D11">
        <v>88</v>
      </c>
      <c r="E11">
        <v>85.525920253180203</v>
      </c>
      <c r="F11">
        <v>75</v>
      </c>
      <c r="G11" s="2">
        <v>1.0413331996333799</v>
      </c>
      <c r="H11" s="2">
        <v>0.98625942535184996</v>
      </c>
      <c r="I11" s="2">
        <v>0.98073535182827098</v>
      </c>
      <c r="J11">
        <v>23</v>
      </c>
      <c r="K11">
        <v>19</v>
      </c>
      <c r="L11">
        <v>33</v>
      </c>
      <c r="M11">
        <v>22.087070697541701</v>
      </c>
      <c r="N11">
        <v>19.2647081605549</v>
      </c>
      <c r="O11">
        <v>33.6482211419032</v>
      </c>
      <c r="P11">
        <v>-22</v>
      </c>
      <c r="Q11">
        <v>-27.022309950457299</v>
      </c>
      <c r="R11">
        <v>0.79682776454031001</v>
      </c>
      <c r="S11">
        <v>4.2254821859170004</v>
      </c>
      <c r="T11" s="2">
        <v>1.0092436014113699</v>
      </c>
      <c r="U11" s="2">
        <v>0.96268081968528296</v>
      </c>
      <c r="V11">
        <v>87</v>
      </c>
      <c r="W11">
        <v>86.203172235459604</v>
      </c>
      <c r="X11">
        <v>109</v>
      </c>
      <c r="Y11">
        <v>113.225482185917</v>
      </c>
      <c r="Z11" s="2">
        <f>Table1[[#This Row],[SHGoalsF]]/Table1[[#This Row],[xSHGoalsF]]</f>
        <v>0.87006124871130519</v>
      </c>
      <c r="AA11">
        <v>42</v>
      </c>
      <c r="AB11">
        <v>48.272463648057503</v>
      </c>
      <c r="AC11">
        <v>-69</v>
      </c>
      <c r="AD11">
        <v>-63.5655248077924</v>
      </c>
      <c r="AE11" s="2">
        <f>Table1[[#This Row],[HTGoalsF]]/Table1[[#This Row],[xHTGoalsF]]</f>
        <v>1.1863738294344919</v>
      </c>
      <c r="AF11">
        <v>45</v>
      </c>
      <c r="AG11">
        <v>37.930708587402101</v>
      </c>
      <c r="AH11" s="2">
        <f>Table1[[#This Row],[HTGoalsA]]/Table1[[#This Row],[xHTGoalsA]]</f>
        <v>0.80547793658840772</v>
      </c>
      <c r="AI11">
        <v>40</v>
      </c>
      <c r="AJ11">
        <v>49.659957378124503</v>
      </c>
      <c r="AK11" s="2">
        <v>1.04865466783852</v>
      </c>
      <c r="AL11">
        <v>832</v>
      </c>
      <c r="AM11">
        <v>793.39750779434905</v>
      </c>
      <c r="AN11" s="2">
        <v>1.01594905934751</v>
      </c>
      <c r="AO11">
        <v>937</v>
      </c>
      <c r="AP11">
        <v>922.29033668457498</v>
      </c>
      <c r="AQ11" s="2">
        <v>0.905847407266274</v>
      </c>
      <c r="AR11">
        <v>302</v>
      </c>
      <c r="AS11">
        <v>333.38948434085</v>
      </c>
      <c r="AT11" s="2">
        <v>0.95158167149501205</v>
      </c>
      <c r="AU11">
        <v>379</v>
      </c>
      <c r="AV11">
        <v>398.28425804435602</v>
      </c>
      <c r="AW11" s="2">
        <v>1.1455472778346301</v>
      </c>
      <c r="AX11">
        <v>1130</v>
      </c>
      <c r="AY11">
        <v>986.42807840805403</v>
      </c>
      <c r="AZ11" s="2">
        <v>1.1076913321683199</v>
      </c>
      <c r="BA11">
        <v>1066</v>
      </c>
      <c r="BB11">
        <v>962.36195864536398</v>
      </c>
      <c r="BC11" s="2">
        <v>1.3615010197617099</v>
      </c>
      <c r="BD11">
        <v>184</v>
      </c>
      <c r="BE11">
        <v>135.14495937153399</v>
      </c>
      <c r="BF11" s="2">
        <v>1.83180351527147</v>
      </c>
      <c r="BG11">
        <v>229</v>
      </c>
      <c r="BH11">
        <v>125.01340787418501</v>
      </c>
      <c r="BI11" s="11">
        <f>Table1[[#This Row],[xRCard]]/Table1[[#This Row],[Matches]]</f>
        <v>0.10797584635790188</v>
      </c>
      <c r="BJ11" s="6">
        <v>0.493937627092563</v>
      </c>
      <c r="BK11">
        <v>4</v>
      </c>
      <c r="BL11">
        <v>8.0981884768426404</v>
      </c>
      <c r="BM11" s="11">
        <f>Table1[[#This Row],[xRCardA]]/Table1[[#This Row],[Matches]]</f>
        <v>9.6713476666165865E-2</v>
      </c>
      <c r="BN11" s="2">
        <v>1.3786427489683899</v>
      </c>
      <c r="BO11">
        <v>10</v>
      </c>
      <c r="BP11">
        <v>7.2535107499624401</v>
      </c>
    </row>
    <row r="12" spans="1:68" x14ac:dyDescent="0.45">
      <c r="A12">
        <v>25</v>
      </c>
      <c r="B12" t="s">
        <v>87</v>
      </c>
      <c r="C12" s="2">
        <v>1.02751331059284</v>
      </c>
      <c r="D12">
        <v>321</v>
      </c>
      <c r="E12">
        <v>312.40471212464701</v>
      </c>
      <c r="F12">
        <v>295</v>
      </c>
      <c r="G12" s="2">
        <v>1.07638027229227</v>
      </c>
      <c r="H12" s="2">
        <v>0.87417693412281405</v>
      </c>
      <c r="I12" s="2">
        <v>1.02467739066771</v>
      </c>
      <c r="J12">
        <v>85</v>
      </c>
      <c r="K12">
        <v>66</v>
      </c>
      <c r="L12">
        <v>144</v>
      </c>
      <c r="M12">
        <v>78.968374084915496</v>
      </c>
      <c r="N12">
        <v>75.499589869901001</v>
      </c>
      <c r="O12">
        <v>140.53203604518299</v>
      </c>
      <c r="P12">
        <v>-160</v>
      </c>
      <c r="Q12">
        <v>-150.21264316781301</v>
      </c>
      <c r="R12">
        <v>-17.011652181599398</v>
      </c>
      <c r="S12">
        <v>7.2242953494131203</v>
      </c>
      <c r="T12" s="2">
        <v>0.94717069377351004</v>
      </c>
      <c r="U12" s="2">
        <v>0.98470155936371795</v>
      </c>
      <c r="V12">
        <v>305</v>
      </c>
      <c r="W12">
        <v>322.011652181599</v>
      </c>
      <c r="X12">
        <v>465</v>
      </c>
      <c r="Y12">
        <v>472.22429534941301</v>
      </c>
      <c r="Z12" s="2">
        <f>Table1[[#This Row],[SHGoalsF]]/Table1[[#This Row],[xSHGoalsF]]</f>
        <v>0.95325601520511294</v>
      </c>
      <c r="AA12">
        <v>172</v>
      </c>
      <c r="AB12">
        <v>180.43421416332799</v>
      </c>
      <c r="AC12">
        <v>-266</v>
      </c>
      <c r="AD12">
        <v>-265.52345262613801</v>
      </c>
      <c r="AE12" s="2">
        <f>Table1[[#This Row],[HTGoalsF]]/Table1[[#This Row],[xHTGoalsF]]</f>
        <v>0.93941521941395734</v>
      </c>
      <c r="AF12">
        <v>133</v>
      </c>
      <c r="AG12">
        <v>141.57743801827101</v>
      </c>
      <c r="AH12" s="2">
        <f>Table1[[#This Row],[HTGoalsA]]/Table1[[#This Row],[xHTGoalsA]]</f>
        <v>0.96274401873830917</v>
      </c>
      <c r="AI12">
        <v>199</v>
      </c>
      <c r="AJ12">
        <v>206.70084272327401</v>
      </c>
      <c r="AK12" s="2">
        <v>1.07667341597613</v>
      </c>
      <c r="AL12">
        <v>3278</v>
      </c>
      <c r="AM12">
        <v>3044.56295786599</v>
      </c>
      <c r="AN12" s="2">
        <v>1.0322996669983999</v>
      </c>
      <c r="AO12">
        <v>3873</v>
      </c>
      <c r="AP12">
        <v>3751.8175427310098</v>
      </c>
      <c r="AQ12" s="2">
        <v>0.83200617855513204</v>
      </c>
      <c r="AR12">
        <v>1053</v>
      </c>
      <c r="AS12">
        <v>1265.61560135123</v>
      </c>
      <c r="AT12" s="2">
        <v>0.87846510925076804</v>
      </c>
      <c r="AU12">
        <v>1423</v>
      </c>
      <c r="AV12">
        <v>1619.8708235705001</v>
      </c>
      <c r="AW12" s="2">
        <v>1.0881560689199401</v>
      </c>
      <c r="AX12">
        <v>4241</v>
      </c>
      <c r="AY12">
        <v>3897.4188732039402</v>
      </c>
      <c r="AZ12" s="2">
        <v>1.0662811380455799</v>
      </c>
      <c r="BA12">
        <v>4015</v>
      </c>
      <c r="BB12">
        <v>3765.42344860305</v>
      </c>
      <c r="BC12" s="2">
        <v>1.5589672338553999</v>
      </c>
      <c r="BD12">
        <v>840</v>
      </c>
      <c r="BE12">
        <v>538.81825208258897</v>
      </c>
      <c r="BF12" s="2">
        <v>1.5785272273870401</v>
      </c>
      <c r="BG12">
        <v>763</v>
      </c>
      <c r="BH12">
        <v>483.36195078687598</v>
      </c>
      <c r="BI12" s="11">
        <f>Table1[[#This Row],[xRCard]]/Table1[[#This Row],[Matches]]</f>
        <v>0.11087270633449763</v>
      </c>
      <c r="BJ12" s="2">
        <v>1.40640747885589</v>
      </c>
      <c r="BK12">
        <v>46</v>
      </c>
      <c r="BL12">
        <v>32.7074483686768</v>
      </c>
      <c r="BM12" s="11">
        <f>Table1[[#This Row],[xRCardA]]/Table1[[#This Row],[Matches]]</f>
        <v>9.4712043752203726E-2</v>
      </c>
      <c r="BN12" s="2">
        <v>1.89691838367675</v>
      </c>
      <c r="BO12">
        <v>53</v>
      </c>
      <c r="BP12">
        <v>27.9400529069001</v>
      </c>
    </row>
    <row r="13" spans="1:68" x14ac:dyDescent="0.45">
      <c r="A13" s="7">
        <v>23</v>
      </c>
      <c r="B13" s="7" t="s">
        <v>85</v>
      </c>
      <c r="C13" s="9">
        <v>1.01930679104419</v>
      </c>
      <c r="D13" s="7">
        <v>1021</v>
      </c>
      <c r="E13" s="7">
        <v>1001.661137717</v>
      </c>
      <c r="F13" s="7">
        <v>608</v>
      </c>
      <c r="G13" s="9">
        <v>1.0517551976339501</v>
      </c>
      <c r="H13" s="9">
        <v>0.83743559507143694</v>
      </c>
      <c r="I13" s="9">
        <v>1.05773834196324</v>
      </c>
      <c r="J13" s="7">
        <v>298</v>
      </c>
      <c r="K13" s="7">
        <v>127</v>
      </c>
      <c r="L13" s="7">
        <v>183</v>
      </c>
      <c r="M13" s="7">
        <v>283.33589476941597</v>
      </c>
      <c r="N13" s="7">
        <v>151.65345340875501</v>
      </c>
      <c r="O13" s="7">
        <v>173.010651821827</v>
      </c>
      <c r="P13" s="7">
        <v>217</v>
      </c>
      <c r="Q13" s="7">
        <v>238.316258429904</v>
      </c>
      <c r="R13" s="7">
        <v>22.0457181001461</v>
      </c>
      <c r="S13" s="7">
        <v>-43.361976530050903</v>
      </c>
      <c r="T13" s="9">
        <v>1.02355426811595</v>
      </c>
      <c r="U13" s="9">
        <v>1.06215540878115</v>
      </c>
      <c r="V13" s="7">
        <v>958</v>
      </c>
      <c r="W13" s="7">
        <v>935.95428189985296</v>
      </c>
      <c r="X13" s="7">
        <v>741</v>
      </c>
      <c r="Y13" s="7">
        <v>697.63802346994896</v>
      </c>
      <c r="Z13" s="9">
        <f>Table1[[#This Row],[SHGoalsF]]/Table1[[#This Row],[xSHGoalsF]]</f>
        <v>1.0198426861269643</v>
      </c>
      <c r="AA13" s="7">
        <v>536</v>
      </c>
      <c r="AB13" s="7">
        <v>525.57125455844198</v>
      </c>
      <c r="AC13" s="7">
        <v>-425</v>
      </c>
      <c r="AD13" s="7">
        <v>-390.70275973813</v>
      </c>
      <c r="AE13" s="9">
        <f>Table1[[#This Row],[HTGoalsF]]/Table1[[#This Row],[xHTGoalsF]]</f>
        <v>1.0283076342943502</v>
      </c>
      <c r="AF13" s="7">
        <v>422</v>
      </c>
      <c r="AG13" s="7">
        <v>410.38302734141098</v>
      </c>
      <c r="AH13" s="8">
        <f>Table1[[#This Row],[HTGoalsA]]/Table1[[#This Row],[xHTGoalsA]]</f>
        <v>1.0295330557915374</v>
      </c>
      <c r="AI13" s="7">
        <v>316</v>
      </c>
      <c r="AJ13" s="7">
        <v>306.935263731818</v>
      </c>
      <c r="AK13" s="9">
        <v>1.08266738499683</v>
      </c>
      <c r="AL13" s="7">
        <v>8217</v>
      </c>
      <c r="AM13" s="7">
        <v>7589.5885605014701</v>
      </c>
      <c r="AN13" s="9">
        <v>1.12445196524369</v>
      </c>
      <c r="AO13" s="7">
        <v>7233</v>
      </c>
      <c r="AP13" s="7">
        <v>6432.4668581395799</v>
      </c>
      <c r="AQ13" s="9">
        <v>0.91245868800353502</v>
      </c>
      <c r="AR13" s="7">
        <v>2976</v>
      </c>
      <c r="AS13" s="7">
        <v>3261.5175230689101</v>
      </c>
      <c r="AT13" s="9">
        <v>0.93874271125234199</v>
      </c>
      <c r="AU13" s="7">
        <v>2510</v>
      </c>
      <c r="AV13" s="7">
        <v>2673.78906905333</v>
      </c>
      <c r="AW13" s="10">
        <v>1.17420995956906</v>
      </c>
      <c r="AX13" s="7">
        <v>9146</v>
      </c>
      <c r="AY13" s="7">
        <v>7789.0669598446802</v>
      </c>
      <c r="AZ13" s="9">
        <v>1.1583341754526799</v>
      </c>
      <c r="BA13" s="7">
        <v>9250</v>
      </c>
      <c r="BB13" s="7">
        <v>7985.6057051800699</v>
      </c>
      <c r="BC13" s="10">
        <v>1.6001958175600499</v>
      </c>
      <c r="BD13" s="7">
        <v>1602</v>
      </c>
      <c r="BE13" s="7">
        <v>1001.1274760377</v>
      </c>
      <c r="BF13" s="10">
        <v>1.61717628609869</v>
      </c>
      <c r="BG13" s="7">
        <v>1786</v>
      </c>
      <c r="BH13" s="7">
        <v>1104.39413151956</v>
      </c>
      <c r="BI13" s="12">
        <f>Table1[[#This Row],[xRCard]]/Table1[[#This Row],[Matches]]</f>
        <v>9.4180640641455926E-2</v>
      </c>
      <c r="BJ13" s="10">
        <v>1.93846408593363</v>
      </c>
      <c r="BK13" s="7">
        <v>111</v>
      </c>
      <c r="BL13" s="7">
        <v>57.261829510005199</v>
      </c>
      <c r="BM13" s="14">
        <f>Table1[[#This Row],[xRCardA]]/Table1[[#This Row],[Matches]]</f>
        <v>0.1092981757709227</v>
      </c>
      <c r="BN13" s="10">
        <v>1.8659722999266199</v>
      </c>
      <c r="BO13" s="7">
        <v>124</v>
      </c>
      <c r="BP13" s="7">
        <v>66.453290868720998</v>
      </c>
    </row>
    <row r="14" spans="1:68" x14ac:dyDescent="0.45">
      <c r="A14">
        <v>31</v>
      </c>
      <c r="B14" t="s">
        <v>93</v>
      </c>
      <c r="C14" s="2">
        <v>1.0185282775692499</v>
      </c>
      <c r="D14">
        <v>131</v>
      </c>
      <c r="E14">
        <v>128.61694946028899</v>
      </c>
      <c r="F14">
        <v>114</v>
      </c>
      <c r="G14" s="2">
        <v>1.03821940570087</v>
      </c>
      <c r="H14" s="2">
        <v>0.95483247538044802</v>
      </c>
      <c r="I14" s="2">
        <v>1.0023623604610801</v>
      </c>
      <c r="J14">
        <v>34</v>
      </c>
      <c r="K14">
        <v>29</v>
      </c>
      <c r="L14">
        <v>51</v>
      </c>
      <c r="M14">
        <v>32.748376512041297</v>
      </c>
      <c r="N14">
        <v>30.371819924165301</v>
      </c>
      <c r="O14">
        <v>50.879803563793203</v>
      </c>
      <c r="P14">
        <v>-41</v>
      </c>
      <c r="Q14">
        <v>-40.306646271310001</v>
      </c>
      <c r="R14">
        <v>-0.56241280986438302</v>
      </c>
      <c r="S14">
        <v>-0.13094091882561501</v>
      </c>
      <c r="T14" s="2">
        <v>0.99562537138521001</v>
      </c>
      <c r="U14" s="2">
        <v>1.0007753991141899</v>
      </c>
      <c r="V14">
        <v>128</v>
      </c>
      <c r="W14">
        <v>128.56241280986399</v>
      </c>
      <c r="X14">
        <v>169</v>
      </c>
      <c r="Y14">
        <v>168.86905908117399</v>
      </c>
      <c r="Z14" s="2">
        <f>Table1[[#This Row],[SHGoalsF]]/Table1[[#This Row],[xSHGoalsF]]</f>
        <v>1.040448684462117</v>
      </c>
      <c r="AA14">
        <v>75</v>
      </c>
      <c r="AB14">
        <v>72.0842854818668</v>
      </c>
      <c r="AC14">
        <v>-92</v>
      </c>
      <c r="AD14">
        <v>-94.757556491565595</v>
      </c>
      <c r="AE14" s="2">
        <f>Table1[[#This Row],[HTGoalsF]]/Table1[[#This Row],[xHTGoalsF]]</f>
        <v>0.93841638360637869</v>
      </c>
      <c r="AF14">
        <v>53</v>
      </c>
      <c r="AG14">
        <v>56.478127327997498</v>
      </c>
      <c r="AH14" s="2">
        <f>Table1[[#This Row],[HTGoalsA]]/Table1[[#This Row],[xHTGoalsA]]</f>
        <v>1.0389750215480895</v>
      </c>
      <c r="AI14">
        <v>77</v>
      </c>
      <c r="AJ14">
        <v>74.111502589608705</v>
      </c>
      <c r="AK14" s="2">
        <v>1.07133979568127</v>
      </c>
      <c r="AL14">
        <v>1284</v>
      </c>
      <c r="AM14">
        <v>1198.4993044932901</v>
      </c>
      <c r="AN14" s="2">
        <v>1.0100323302468299</v>
      </c>
      <c r="AO14">
        <v>1405</v>
      </c>
      <c r="AP14">
        <v>1391.0445813716001</v>
      </c>
      <c r="AQ14" s="2">
        <v>0.91320917779300204</v>
      </c>
      <c r="AR14">
        <v>460</v>
      </c>
      <c r="AS14">
        <v>503.71810882552001</v>
      </c>
      <c r="AT14" s="2">
        <v>0.80783370252433195</v>
      </c>
      <c r="AU14">
        <v>487</v>
      </c>
      <c r="AV14">
        <v>602.84684642174898</v>
      </c>
      <c r="AW14" s="2">
        <v>1.3446950771854</v>
      </c>
      <c r="AX14">
        <v>2028</v>
      </c>
      <c r="AY14">
        <v>1508.1486014248001</v>
      </c>
      <c r="AZ14" s="2">
        <v>1.30519596710268</v>
      </c>
      <c r="BA14">
        <v>1921</v>
      </c>
      <c r="BB14">
        <v>1471.80963504223</v>
      </c>
      <c r="BC14" s="2">
        <v>1.2725890883806401</v>
      </c>
      <c r="BD14">
        <v>262</v>
      </c>
      <c r="BE14">
        <v>205.87949589713401</v>
      </c>
      <c r="BF14" s="2">
        <v>1.4796210450787399</v>
      </c>
      <c r="BG14">
        <v>280</v>
      </c>
      <c r="BH14">
        <v>189.23764360562799</v>
      </c>
      <c r="BI14" s="11">
        <f>Table1[[#This Row],[xRCard]]/Table1[[#This Row],[Matches]]</f>
        <v>0.11074989607338773</v>
      </c>
      <c r="BJ14" s="2">
        <v>1.5048923075848699</v>
      </c>
      <c r="BK14">
        <v>19</v>
      </c>
      <c r="BL14">
        <v>12.6254881523662</v>
      </c>
      <c r="BM14" s="11">
        <f>Table1[[#This Row],[xRCardA]]/Table1[[#This Row],[Matches]]</f>
        <v>9.9046292394840349E-2</v>
      </c>
      <c r="BN14" s="6">
        <v>2.2140984817464702</v>
      </c>
      <c r="BO14">
        <v>25</v>
      </c>
      <c r="BP14">
        <v>11.2912773330118</v>
      </c>
    </row>
    <row r="15" spans="1:68" x14ac:dyDescent="0.45">
      <c r="A15">
        <v>32</v>
      </c>
      <c r="B15" t="s">
        <v>94</v>
      </c>
      <c r="C15" s="2">
        <v>1.0182398900784699</v>
      </c>
      <c r="D15">
        <v>307</v>
      </c>
      <c r="E15">
        <v>301.50066108325399</v>
      </c>
      <c r="F15">
        <v>263</v>
      </c>
      <c r="G15" s="2">
        <v>0.96942263860988098</v>
      </c>
      <c r="H15" s="2">
        <v>1.18149235530064</v>
      </c>
      <c r="I15" s="2">
        <v>0.91198004778155495</v>
      </c>
      <c r="J15">
        <v>75</v>
      </c>
      <c r="K15">
        <v>82</v>
      </c>
      <c r="L15">
        <v>106</v>
      </c>
      <c r="M15">
        <v>77.365637043041801</v>
      </c>
      <c r="N15">
        <v>69.4037499541285</v>
      </c>
      <c r="O15">
        <v>116.230613002829</v>
      </c>
      <c r="P15">
        <v>-79</v>
      </c>
      <c r="Q15">
        <v>-87.590232716816502</v>
      </c>
      <c r="R15">
        <v>-21.5533482211064</v>
      </c>
      <c r="S15">
        <v>30.143580937922898</v>
      </c>
      <c r="T15" s="2">
        <v>0.92852558809825203</v>
      </c>
      <c r="U15" s="2">
        <v>0.92253866589480804</v>
      </c>
      <c r="V15">
        <v>280</v>
      </c>
      <c r="W15">
        <v>301.55334822110598</v>
      </c>
      <c r="X15">
        <v>359</v>
      </c>
      <c r="Y15">
        <v>389.14358093792299</v>
      </c>
      <c r="Z15" s="2">
        <f>Table1[[#This Row],[SHGoalsF]]/Table1[[#This Row],[xSHGoalsF]]</f>
        <v>1.0243025481127672</v>
      </c>
      <c r="AA15">
        <v>173</v>
      </c>
      <c r="AB15">
        <v>168.89541114463199</v>
      </c>
      <c r="AC15">
        <v>-192</v>
      </c>
      <c r="AD15">
        <v>-217.884969882305</v>
      </c>
      <c r="AE15" s="2">
        <f>Table1[[#This Row],[HTGoalsF]]/Table1[[#This Row],[xHTGoalsF]]</f>
        <v>0.80658573740912298</v>
      </c>
      <c r="AF15">
        <v>107</v>
      </c>
      <c r="AG15">
        <v>132.65793707647299</v>
      </c>
      <c r="AH15" s="2">
        <f>Table1[[#This Row],[HTGoalsA]]/Table1[[#This Row],[xHTGoalsA]]</f>
        <v>0.97513344859351925</v>
      </c>
      <c r="AI15">
        <v>167</v>
      </c>
      <c r="AJ15">
        <v>171.258611055617</v>
      </c>
      <c r="AK15" s="2">
        <v>1.04728717749259</v>
      </c>
      <c r="AL15">
        <v>2919</v>
      </c>
      <c r="AM15">
        <v>2787.2011256631999</v>
      </c>
      <c r="AN15" s="2">
        <v>1.0487087089807801</v>
      </c>
      <c r="AO15">
        <v>3367</v>
      </c>
      <c r="AP15">
        <v>3210.6150842137199</v>
      </c>
      <c r="AQ15" s="2">
        <v>0.84776995774687103</v>
      </c>
      <c r="AR15">
        <v>993</v>
      </c>
      <c r="AS15">
        <v>1171.3083141553</v>
      </c>
      <c r="AT15" s="2">
        <v>0.872814658593704</v>
      </c>
      <c r="AU15">
        <v>1207</v>
      </c>
      <c r="AV15">
        <v>1382.88236582179</v>
      </c>
      <c r="AW15" s="2">
        <v>1.4028481958082399</v>
      </c>
      <c r="AX15">
        <v>4868</v>
      </c>
      <c r="AY15">
        <v>3470.0832310621499</v>
      </c>
      <c r="AZ15" s="2">
        <v>1.2452045846936299</v>
      </c>
      <c r="BA15">
        <v>4227</v>
      </c>
      <c r="BB15">
        <v>3394.6229012961799</v>
      </c>
      <c r="BC15" s="2">
        <v>1.54757212956507</v>
      </c>
      <c r="BD15">
        <v>732</v>
      </c>
      <c r="BE15">
        <v>472.99895495385903</v>
      </c>
      <c r="BF15" s="2">
        <v>1.3686964327226401</v>
      </c>
      <c r="BG15">
        <v>600</v>
      </c>
      <c r="BH15">
        <v>438.37332052255198</v>
      </c>
      <c r="BI15" s="11">
        <f>Table1[[#This Row],[xRCard]]/Table1[[#This Row],[Matches]]</f>
        <v>0.11051443660631216</v>
      </c>
      <c r="BJ15" s="10">
        <v>1.99550688727882</v>
      </c>
      <c r="BK15">
        <v>58</v>
      </c>
      <c r="BL15">
        <v>29.065296827460099</v>
      </c>
      <c r="BM15" s="11">
        <f>Table1[[#This Row],[xRCardA]]/Table1[[#This Row],[Matches]]</f>
        <v>9.7602405197680611E-2</v>
      </c>
      <c r="BN15" s="10">
        <v>1.86992836225473</v>
      </c>
      <c r="BO15">
        <v>48</v>
      </c>
      <c r="BP15">
        <v>25.66943256699</v>
      </c>
    </row>
    <row r="16" spans="1:68" x14ac:dyDescent="0.45">
      <c r="A16">
        <v>26</v>
      </c>
      <c r="B16" t="s">
        <v>88</v>
      </c>
      <c r="C16" s="2">
        <v>1.0173380533035601</v>
      </c>
      <c r="D16">
        <v>538</v>
      </c>
      <c r="E16">
        <v>528.83109823030202</v>
      </c>
      <c r="F16">
        <v>447</v>
      </c>
      <c r="G16" s="2">
        <v>1.0298713847669501</v>
      </c>
      <c r="H16" s="2">
        <v>0.97374941799006998</v>
      </c>
      <c r="I16" s="2">
        <v>0.99484606565540001</v>
      </c>
      <c r="J16">
        <v>141</v>
      </c>
      <c r="K16">
        <v>115</v>
      </c>
      <c r="L16">
        <v>191</v>
      </c>
      <c r="M16">
        <v>136.91029975738701</v>
      </c>
      <c r="N16">
        <v>118.100198958139</v>
      </c>
      <c r="O16">
        <v>191.989501284472</v>
      </c>
      <c r="P16">
        <v>-131</v>
      </c>
      <c r="Q16">
        <v>-131.45531537497001</v>
      </c>
      <c r="R16">
        <v>-37.716958231508599</v>
      </c>
      <c r="S16">
        <v>38.172273606478903</v>
      </c>
      <c r="T16" s="2">
        <v>0.92784439525529205</v>
      </c>
      <c r="U16" s="2">
        <v>0.94164797997928895</v>
      </c>
      <c r="V16">
        <v>485</v>
      </c>
      <c r="W16">
        <v>522.71695823150799</v>
      </c>
      <c r="X16">
        <v>616</v>
      </c>
      <c r="Y16">
        <v>654.17227360647803</v>
      </c>
      <c r="Z16" s="2">
        <f>Table1[[#This Row],[SHGoalsF]]/Table1[[#This Row],[xSHGoalsF]]</f>
        <v>0.90744340116163602</v>
      </c>
      <c r="AA16">
        <v>266</v>
      </c>
      <c r="AB16">
        <v>293.13122962764203</v>
      </c>
      <c r="AC16">
        <v>-363</v>
      </c>
      <c r="AD16">
        <v>-367.30463096005201</v>
      </c>
      <c r="AE16" s="2">
        <f>Table1[[#This Row],[HTGoalsF]]/Table1[[#This Row],[xHTGoalsF]]</f>
        <v>0.95389204429979657</v>
      </c>
      <c r="AF16">
        <v>219</v>
      </c>
      <c r="AG16">
        <v>229.58572860386599</v>
      </c>
      <c r="AH16" s="2">
        <f>Table1[[#This Row],[HTGoalsA]]/Table1[[#This Row],[xHTGoalsA]]</f>
        <v>0.88193983004151844</v>
      </c>
      <c r="AI16">
        <v>253</v>
      </c>
      <c r="AJ16">
        <v>286.86764264642602</v>
      </c>
      <c r="AK16" s="2">
        <v>1.1056860882061399</v>
      </c>
      <c r="AL16">
        <v>5284</v>
      </c>
      <c r="AM16">
        <v>4778.9332400597395</v>
      </c>
      <c r="AN16" s="2">
        <v>1.0316633281254499</v>
      </c>
      <c r="AO16">
        <v>5581</v>
      </c>
      <c r="AP16">
        <v>5409.7105594910799</v>
      </c>
      <c r="AQ16" s="2">
        <v>0.87151883397470598</v>
      </c>
      <c r="AR16">
        <v>1758</v>
      </c>
      <c r="AS16">
        <v>2017.1681109659401</v>
      </c>
      <c r="AT16" s="2">
        <v>0.82308632883351796</v>
      </c>
      <c r="AU16">
        <v>1921</v>
      </c>
      <c r="AV16">
        <v>2333.8985628912601</v>
      </c>
      <c r="AW16" s="2">
        <v>1.2338286561179499</v>
      </c>
      <c r="AX16">
        <v>7244</v>
      </c>
      <c r="AY16">
        <v>5871.1555807044597</v>
      </c>
      <c r="AZ16" s="2">
        <v>1.13684520752824</v>
      </c>
      <c r="BA16">
        <v>6548</v>
      </c>
      <c r="BB16">
        <v>5759.7990972199505</v>
      </c>
      <c r="BC16" s="2">
        <v>1.4733007024881799</v>
      </c>
      <c r="BD16">
        <v>1175</v>
      </c>
      <c r="BE16">
        <v>797.52897559581595</v>
      </c>
      <c r="BF16" s="2">
        <v>1.3691816751385999</v>
      </c>
      <c r="BG16">
        <v>1025</v>
      </c>
      <c r="BH16">
        <v>748.62234764881305</v>
      </c>
      <c r="BI16" s="11">
        <f>Table1[[#This Row],[xRCard]]/Table1[[#This Row],[Matches]]</f>
        <v>0.10910308134045189</v>
      </c>
      <c r="BJ16" s="2">
        <v>1.7839172834714201</v>
      </c>
      <c r="BK16">
        <v>87</v>
      </c>
      <c r="BL16">
        <v>48.769077359181999</v>
      </c>
      <c r="BM16" s="11">
        <f>Table1[[#This Row],[xRCardA]]/Table1[[#This Row],[Matches]]</f>
        <v>9.8450428929329523E-2</v>
      </c>
      <c r="BN16" s="2">
        <v>1.4770262743138101</v>
      </c>
      <c r="BO16">
        <v>65</v>
      </c>
      <c r="BP16">
        <v>44.0073417314103</v>
      </c>
    </row>
    <row r="17" spans="1:68" x14ac:dyDescent="0.45">
      <c r="A17">
        <v>37</v>
      </c>
      <c r="B17" t="s">
        <v>99</v>
      </c>
      <c r="C17" s="2">
        <v>1.0134297570480399</v>
      </c>
      <c r="D17">
        <v>1265</v>
      </c>
      <c r="E17">
        <v>1248.2364872378901</v>
      </c>
      <c r="F17">
        <v>571</v>
      </c>
      <c r="G17" s="2">
        <v>1.0304788171764701</v>
      </c>
      <c r="H17" s="2">
        <v>0.83162466245267697</v>
      </c>
      <c r="I17" s="2">
        <v>1.0768785753196799</v>
      </c>
      <c r="J17">
        <v>392</v>
      </c>
      <c r="K17">
        <v>89</v>
      </c>
      <c r="L17">
        <v>90</v>
      </c>
      <c r="M17">
        <v>380.40568468363603</v>
      </c>
      <c r="N17">
        <v>107.019433186981</v>
      </c>
      <c r="O17">
        <v>83.574882129382402</v>
      </c>
      <c r="P17">
        <v>787</v>
      </c>
      <c r="Q17">
        <v>746.76469209966399</v>
      </c>
      <c r="R17">
        <v>135.40925630641499</v>
      </c>
      <c r="S17">
        <v>-95.173948406079901</v>
      </c>
      <c r="T17" s="6">
        <v>1.1098574340260301</v>
      </c>
      <c r="U17" s="6">
        <v>1.1959012862604399</v>
      </c>
      <c r="V17">
        <v>1368</v>
      </c>
      <c r="W17">
        <v>1232.59074369358</v>
      </c>
      <c r="X17" s="4">
        <v>581</v>
      </c>
      <c r="Y17" s="4">
        <v>485.82605159392</v>
      </c>
      <c r="Z17" s="2">
        <f>Table1[[#This Row],[SHGoalsF]]/Table1[[#This Row],[xSHGoalsF]]</f>
        <v>1.0916593247354034</v>
      </c>
      <c r="AA17" s="4">
        <v>752</v>
      </c>
      <c r="AB17" s="4">
        <v>688.85959471126205</v>
      </c>
      <c r="AC17">
        <v>-316</v>
      </c>
      <c r="AD17">
        <v>-270.36467087027103</v>
      </c>
      <c r="AE17" s="2">
        <f>Table1[[#This Row],[HTGoalsF]]/Table1[[#This Row],[xHTGoalsF]]</f>
        <v>1.1329128396505157</v>
      </c>
      <c r="AF17">
        <v>616</v>
      </c>
      <c r="AG17">
        <v>543.731148982322</v>
      </c>
      <c r="AH17" s="2">
        <f>Table1[[#This Row],[HTGoalsA]]/Table1[[#This Row],[xHTGoalsA]]</f>
        <v>1.2299187868840891</v>
      </c>
      <c r="AI17">
        <v>265</v>
      </c>
      <c r="AJ17">
        <v>215.46138072364801</v>
      </c>
      <c r="AK17" s="2">
        <v>1.1267848356838599</v>
      </c>
      <c r="AL17">
        <v>9779</v>
      </c>
      <c r="AM17">
        <v>8678.6755468403098</v>
      </c>
      <c r="AN17" s="2">
        <v>1.27634303160105</v>
      </c>
      <c r="AO17">
        <v>6565</v>
      </c>
      <c r="AP17">
        <v>5143.6015533886803</v>
      </c>
      <c r="AQ17" s="2">
        <v>1.02518553713147</v>
      </c>
      <c r="AR17">
        <v>3893</v>
      </c>
      <c r="AS17">
        <v>3797.3614131280201</v>
      </c>
      <c r="AT17" s="2">
        <v>1.0766828418346699</v>
      </c>
      <c r="AU17">
        <v>2180</v>
      </c>
      <c r="AV17">
        <v>2024.7373834668499</v>
      </c>
      <c r="AW17" s="2">
        <v>1.16849526364378</v>
      </c>
      <c r="AX17">
        <v>8008</v>
      </c>
      <c r="AY17">
        <v>6853.2584163227102</v>
      </c>
      <c r="AZ17" s="2">
        <v>1.1794121216101101</v>
      </c>
      <c r="BA17">
        <v>8847</v>
      </c>
      <c r="BB17">
        <v>7501.1947375292302</v>
      </c>
      <c r="BC17" s="2">
        <v>1.51147143579734</v>
      </c>
      <c r="BD17">
        <v>1291</v>
      </c>
      <c r="BE17">
        <v>854.13456677000295</v>
      </c>
      <c r="BF17" s="2">
        <v>1.4060005864215099</v>
      </c>
      <c r="BG17">
        <v>1548</v>
      </c>
      <c r="BH17">
        <v>1100.99527336606</v>
      </c>
      <c r="BI17" s="11">
        <f>Table1[[#This Row],[xRCard]]/Table1[[#This Row],[Matches]]</f>
        <v>7.4970245671825392E-2</v>
      </c>
      <c r="BJ17" s="2">
        <v>1.96224957556525</v>
      </c>
      <c r="BK17">
        <v>84</v>
      </c>
      <c r="BL17">
        <v>42.808010278612301</v>
      </c>
      <c r="BM17" s="13">
        <f>Table1[[#This Row],[xRCardA]]/Table1[[#This Row],[Matches]]</f>
        <v>0.11271997048589738</v>
      </c>
      <c r="BN17" s="2">
        <v>1.24294815022716</v>
      </c>
      <c r="BO17">
        <v>80</v>
      </c>
      <c r="BP17">
        <v>64.363103147447404</v>
      </c>
    </row>
    <row r="18" spans="1:68" x14ac:dyDescent="0.45">
      <c r="A18">
        <v>34</v>
      </c>
      <c r="B18" t="s">
        <v>96</v>
      </c>
      <c r="C18" s="2">
        <v>1.01193635020732</v>
      </c>
      <c r="D18">
        <v>708</v>
      </c>
      <c r="E18">
        <v>699.648747527399</v>
      </c>
      <c r="F18">
        <v>565</v>
      </c>
      <c r="G18" s="2">
        <v>1.0229273565358401</v>
      </c>
      <c r="H18" s="2">
        <v>0.97207623787956898</v>
      </c>
      <c r="I18" s="2">
        <v>1.00013589338002</v>
      </c>
      <c r="J18">
        <v>187</v>
      </c>
      <c r="K18">
        <v>147</v>
      </c>
      <c r="L18">
        <v>231</v>
      </c>
      <c r="M18">
        <v>182.808680210956</v>
      </c>
      <c r="N18">
        <v>151.22270689453001</v>
      </c>
      <c r="O18">
        <v>230.968612894513</v>
      </c>
      <c r="P18">
        <v>-81</v>
      </c>
      <c r="Q18">
        <v>-119.439314869969</v>
      </c>
      <c r="R18">
        <v>-41.210808013463001</v>
      </c>
      <c r="S18">
        <v>79.650122883432402</v>
      </c>
      <c r="T18" s="2">
        <v>0.93959226747892599</v>
      </c>
      <c r="U18" s="2">
        <v>0.90064228694066495</v>
      </c>
      <c r="V18">
        <v>641</v>
      </c>
      <c r="W18">
        <v>682.21080801346295</v>
      </c>
      <c r="X18">
        <v>722</v>
      </c>
      <c r="Y18">
        <v>801.650122883432</v>
      </c>
      <c r="Z18" s="2">
        <f>Table1[[#This Row],[SHGoalsF]]/Table1[[#This Row],[xSHGoalsF]]</f>
        <v>0.98242112512280966</v>
      </c>
      <c r="AA18">
        <v>376</v>
      </c>
      <c r="AB18">
        <v>382.727926328943</v>
      </c>
      <c r="AC18">
        <v>-382</v>
      </c>
      <c r="AD18">
        <v>-449.89642964649602</v>
      </c>
      <c r="AE18" s="2">
        <f>Table1[[#This Row],[HTGoalsF]]/Table1[[#This Row],[xHTGoalsF]]</f>
        <v>0.88485858860926847</v>
      </c>
      <c r="AF18">
        <v>265</v>
      </c>
      <c r="AG18">
        <v>299.48288168451899</v>
      </c>
      <c r="AH18" s="2">
        <f>Table1[[#This Row],[HTGoalsA]]/Table1[[#This Row],[xHTGoalsA]]</f>
        <v>0.96658544469348651</v>
      </c>
      <c r="AI18">
        <v>340</v>
      </c>
      <c r="AJ18">
        <v>351.75369323693599</v>
      </c>
      <c r="AK18" s="2">
        <v>1.10171360666856</v>
      </c>
      <c r="AL18">
        <v>6774</v>
      </c>
      <c r="AM18">
        <v>6148.6033747769097</v>
      </c>
      <c r="AN18" s="2">
        <v>0.987943068547945</v>
      </c>
      <c r="AO18">
        <v>6636</v>
      </c>
      <c r="AP18">
        <v>6716.9862426925301</v>
      </c>
      <c r="AQ18" s="2">
        <v>0.87825715894572198</v>
      </c>
      <c r="AR18">
        <v>2283</v>
      </c>
      <c r="AS18">
        <v>2599.4664281934902</v>
      </c>
      <c r="AT18" s="2">
        <v>0.84383364284753903</v>
      </c>
      <c r="AU18">
        <v>2435</v>
      </c>
      <c r="AV18">
        <v>2885.6398659136498</v>
      </c>
      <c r="AW18" s="2">
        <v>1.21239599044848</v>
      </c>
      <c r="AX18">
        <v>8977</v>
      </c>
      <c r="AY18">
        <v>7404.3464929962702</v>
      </c>
      <c r="AZ18" s="2">
        <v>1.20273377771525</v>
      </c>
      <c r="BA18">
        <v>8785</v>
      </c>
      <c r="BB18">
        <v>7304.19329927542</v>
      </c>
      <c r="BC18" s="2">
        <v>1.6564992386961099</v>
      </c>
      <c r="BD18">
        <v>1655</v>
      </c>
      <c r="BE18">
        <v>999.09493547531395</v>
      </c>
      <c r="BF18" s="2">
        <v>1.5880340708960199</v>
      </c>
      <c r="BG18">
        <v>1524</v>
      </c>
      <c r="BH18">
        <v>959.67714290922095</v>
      </c>
      <c r="BI18" s="11">
        <f>Table1[[#This Row],[xRCard]]/Table1[[#This Row],[Matches]]</f>
        <v>0.1067614096658393</v>
      </c>
      <c r="BJ18" s="2">
        <v>1.65781953419738</v>
      </c>
      <c r="BK18">
        <v>100</v>
      </c>
      <c r="BL18">
        <v>60.320196461199203</v>
      </c>
      <c r="BM18" s="11">
        <f>Table1[[#This Row],[xRCardA]]/Table1[[#This Row],[Matches]]</f>
        <v>0.100327887991823</v>
      </c>
      <c r="BN18" s="6">
        <v>1.9581811291309299</v>
      </c>
      <c r="BO18">
        <v>111</v>
      </c>
      <c r="BP18">
        <v>56.68525671538</v>
      </c>
    </row>
    <row r="19" spans="1:68" x14ac:dyDescent="0.45">
      <c r="A19">
        <v>11</v>
      </c>
      <c r="B19" t="s">
        <v>73</v>
      </c>
      <c r="C19" s="2">
        <v>1.00698815734849</v>
      </c>
      <c r="D19">
        <v>962</v>
      </c>
      <c r="E19">
        <v>955.324045252975</v>
      </c>
      <c r="F19">
        <v>608</v>
      </c>
      <c r="G19" s="2">
        <v>1.0104559305388501</v>
      </c>
      <c r="H19" s="2">
        <v>0.98890274885577001</v>
      </c>
      <c r="I19" s="2">
        <v>0.99418361075156603</v>
      </c>
      <c r="J19">
        <v>270</v>
      </c>
      <c r="K19">
        <v>152</v>
      </c>
      <c r="L19">
        <v>186</v>
      </c>
      <c r="M19">
        <v>267.206111459027</v>
      </c>
      <c r="N19">
        <v>153.70571087589201</v>
      </c>
      <c r="O19">
        <v>187.08817766508</v>
      </c>
      <c r="P19">
        <v>165</v>
      </c>
      <c r="Q19">
        <v>170.86801756058301</v>
      </c>
      <c r="R19">
        <v>16.5364128174817</v>
      </c>
      <c r="S19">
        <v>-22.404430378065399</v>
      </c>
      <c r="T19" s="2">
        <v>1.0184052120234901</v>
      </c>
      <c r="U19" s="2">
        <v>1.0307924227599501</v>
      </c>
      <c r="V19">
        <v>915</v>
      </c>
      <c r="W19">
        <v>898.46358718251804</v>
      </c>
      <c r="X19">
        <v>750</v>
      </c>
      <c r="Y19">
        <v>727.59556962193403</v>
      </c>
      <c r="Z19" s="2">
        <f>Table1[[#This Row],[SHGoalsF]]/Table1[[#This Row],[xSHGoalsF]]</f>
        <v>0.99245413123500592</v>
      </c>
      <c r="AA19">
        <v>501</v>
      </c>
      <c r="AB19">
        <v>504.80922415684603</v>
      </c>
      <c r="AC19">
        <v>-411</v>
      </c>
      <c r="AD19">
        <v>-408.86524278998098</v>
      </c>
      <c r="AE19" s="2">
        <f>Table1[[#This Row],[HTGoalsF]]/Table1[[#This Row],[xHTGoalsF]]</f>
        <v>1.0516840123857645</v>
      </c>
      <c r="AF19">
        <v>414</v>
      </c>
      <c r="AG19">
        <v>393.65436302567099</v>
      </c>
      <c r="AH19" s="2">
        <f>Table1[[#This Row],[HTGoalsA]]/Table1[[#This Row],[xHTGoalsA]]</f>
        <v>1.0635950565781398</v>
      </c>
      <c r="AI19">
        <v>339</v>
      </c>
      <c r="AJ19">
        <v>318.73032683195299</v>
      </c>
      <c r="AK19" s="2">
        <v>1.00395039620255</v>
      </c>
      <c r="AL19">
        <v>7441</v>
      </c>
      <c r="AM19">
        <v>7411.7207664298603</v>
      </c>
      <c r="AN19" s="2">
        <v>1.1812639360931201</v>
      </c>
      <c r="AO19">
        <v>7772</v>
      </c>
      <c r="AP19">
        <v>6579.3932774286504</v>
      </c>
      <c r="AQ19" s="2">
        <v>0.86075795750956396</v>
      </c>
      <c r="AR19">
        <v>2732</v>
      </c>
      <c r="AS19">
        <v>3173.94684088023</v>
      </c>
      <c r="AT19" s="2">
        <v>0.97376640336326004</v>
      </c>
      <c r="AU19">
        <v>2679</v>
      </c>
      <c r="AV19">
        <v>2751.1731671446901</v>
      </c>
      <c r="AW19" s="2">
        <v>1.1684886010276401</v>
      </c>
      <c r="AX19">
        <v>9154</v>
      </c>
      <c r="AY19">
        <v>7834.0516047391002</v>
      </c>
      <c r="AZ19" s="2">
        <v>1.1790914699814601</v>
      </c>
      <c r="BA19">
        <v>9394</v>
      </c>
      <c r="BB19">
        <v>7967.1511830610198</v>
      </c>
      <c r="BC19" s="2">
        <v>1.5705205097411401</v>
      </c>
      <c r="BD19">
        <v>1596</v>
      </c>
      <c r="BE19">
        <v>1016.22359599942</v>
      </c>
      <c r="BF19" s="2">
        <v>1.48610313326124</v>
      </c>
      <c r="BG19">
        <v>1626</v>
      </c>
      <c r="BH19">
        <v>1094.13671474586</v>
      </c>
      <c r="BI19" s="11">
        <f>Table1[[#This Row],[xRCard]]/Table1[[#This Row],[Matches]]</f>
        <v>9.6407470615896718E-2</v>
      </c>
      <c r="BJ19" s="2">
        <v>1.8083879200374899</v>
      </c>
      <c r="BK19">
        <v>106</v>
      </c>
      <c r="BL19">
        <v>58.615742134465201</v>
      </c>
      <c r="BM19" s="11">
        <f>Table1[[#This Row],[xRCardA]]/Table1[[#This Row],[Matches]]</f>
        <v>0.10798969818216414</v>
      </c>
      <c r="BN19" s="2">
        <v>1.4012057818555499</v>
      </c>
      <c r="BO19">
        <v>92</v>
      </c>
      <c r="BP19">
        <v>65.657736494755795</v>
      </c>
    </row>
    <row r="20" spans="1:68" x14ac:dyDescent="0.45">
      <c r="A20">
        <v>39</v>
      </c>
      <c r="B20" t="s">
        <v>101</v>
      </c>
      <c r="C20" s="2">
        <v>1.0065284586015899</v>
      </c>
      <c r="D20">
        <v>666</v>
      </c>
      <c r="E20">
        <v>661.68024789413096</v>
      </c>
      <c r="F20">
        <v>491</v>
      </c>
      <c r="G20" s="2">
        <v>1.02096129524997</v>
      </c>
      <c r="H20" s="2">
        <v>0.94569994838941496</v>
      </c>
      <c r="I20" s="2">
        <v>1.01696835980707</v>
      </c>
      <c r="J20">
        <v>182</v>
      </c>
      <c r="K20">
        <v>120</v>
      </c>
      <c r="L20">
        <v>189</v>
      </c>
      <c r="M20">
        <v>178.26336889239201</v>
      </c>
      <c r="N20">
        <v>126.890141216955</v>
      </c>
      <c r="O20">
        <v>185.84648989065201</v>
      </c>
      <c r="P20">
        <v>7</v>
      </c>
      <c r="Q20">
        <v>-27.614523499913201</v>
      </c>
      <c r="R20">
        <v>44.0304529453851</v>
      </c>
      <c r="S20">
        <v>-9.4159294454718694</v>
      </c>
      <c r="T20" s="2">
        <v>1.0693426214684201</v>
      </c>
      <c r="U20" s="2">
        <v>1.0142109203403999</v>
      </c>
      <c r="V20">
        <v>679</v>
      </c>
      <c r="W20">
        <v>634.96954705461405</v>
      </c>
      <c r="X20">
        <v>672</v>
      </c>
      <c r="Y20">
        <v>662.58407055452801</v>
      </c>
      <c r="Z20" s="2">
        <f>Table1[[#This Row],[SHGoalsF]]/Table1[[#This Row],[xSHGoalsF]]</f>
        <v>1.0202619451622743</v>
      </c>
      <c r="AA20">
        <v>364</v>
      </c>
      <c r="AB20">
        <v>356.77112306889501</v>
      </c>
      <c r="AC20">
        <v>-384</v>
      </c>
      <c r="AD20">
        <v>-371.88226034391602</v>
      </c>
      <c r="AE20" s="2">
        <f>Table1[[#This Row],[HTGoalsF]]/Table1[[#This Row],[xHTGoalsF]]</f>
        <v>1.1322853504596821</v>
      </c>
      <c r="AF20">
        <v>315</v>
      </c>
      <c r="AG20">
        <v>278.19842398571802</v>
      </c>
      <c r="AH20" s="2">
        <f>Table1[[#This Row],[HTGoalsA]]/Table1[[#This Row],[xHTGoalsA]]</f>
        <v>0.99070590510374346</v>
      </c>
      <c r="AI20">
        <v>288</v>
      </c>
      <c r="AJ20">
        <v>290.70181021061097</v>
      </c>
      <c r="AK20" s="2">
        <v>1.0662000943207499</v>
      </c>
      <c r="AL20">
        <v>5910</v>
      </c>
      <c r="AM20">
        <v>5543.0495940493201</v>
      </c>
      <c r="AN20" s="2">
        <v>1.06392080230993</v>
      </c>
      <c r="AO20">
        <v>6034</v>
      </c>
      <c r="AP20">
        <v>5671.4747816747604</v>
      </c>
      <c r="AQ20" s="2">
        <v>0.85921201111954904</v>
      </c>
      <c r="AR20">
        <v>2024</v>
      </c>
      <c r="AS20">
        <v>2355.6467714676501</v>
      </c>
      <c r="AT20" s="2">
        <v>0.87300816785076196</v>
      </c>
      <c r="AU20">
        <v>2111</v>
      </c>
      <c r="AV20">
        <v>2418.0758871901699</v>
      </c>
      <c r="AW20" s="2">
        <v>1.05514544019887</v>
      </c>
      <c r="AX20">
        <v>6747</v>
      </c>
      <c r="AY20">
        <v>6394.3791471328605</v>
      </c>
      <c r="AZ20" s="2">
        <v>1.19741811187505</v>
      </c>
      <c r="BA20">
        <v>7627</v>
      </c>
      <c r="BB20">
        <v>6369.5378618056702</v>
      </c>
      <c r="BC20" s="2">
        <v>1.2334723265700001</v>
      </c>
      <c r="BD20">
        <v>1050</v>
      </c>
      <c r="BE20">
        <v>851.25541723323295</v>
      </c>
      <c r="BF20" s="2">
        <v>1.60208334451836</v>
      </c>
      <c r="BG20">
        <v>1359</v>
      </c>
      <c r="BH20">
        <v>848.270475222095</v>
      </c>
      <c r="BI20" s="11">
        <f>Table1[[#This Row],[xRCard]]/Table1[[#This Row],[Matches]]</f>
        <v>0.10338721579174134</v>
      </c>
      <c r="BJ20" s="2">
        <v>0.96526764211588001</v>
      </c>
      <c r="BK20">
        <v>49</v>
      </c>
      <c r="BL20">
        <v>50.763122953744997</v>
      </c>
      <c r="BM20" s="11">
        <f>Table1[[#This Row],[xRCardA]]/Table1[[#This Row],[Matches]]</f>
        <v>0.1032412907997939</v>
      </c>
      <c r="BN20" s="2">
        <v>1.3414484710288399</v>
      </c>
      <c r="BO20">
        <v>68</v>
      </c>
      <c r="BP20">
        <v>50.6914737826988</v>
      </c>
    </row>
    <row r="21" spans="1:68" x14ac:dyDescent="0.45">
      <c r="A21">
        <v>35</v>
      </c>
      <c r="B21" t="s">
        <v>97</v>
      </c>
      <c r="C21" s="2">
        <v>0.99845123369126898</v>
      </c>
      <c r="D21">
        <v>241</v>
      </c>
      <c r="E21">
        <v>241.37383165828101</v>
      </c>
      <c r="F21">
        <v>223</v>
      </c>
      <c r="G21" s="2">
        <v>1.0085234002310399</v>
      </c>
      <c r="H21" s="2">
        <v>0.965830909459509</v>
      </c>
      <c r="I21" s="2">
        <v>1.01359557764928</v>
      </c>
      <c r="J21">
        <v>62</v>
      </c>
      <c r="K21">
        <v>55</v>
      </c>
      <c r="L21">
        <v>106</v>
      </c>
      <c r="M21">
        <v>61.476015316844702</v>
      </c>
      <c r="N21">
        <v>56.945785707747397</v>
      </c>
      <c r="O21">
        <v>104.57819897540701</v>
      </c>
      <c r="P21">
        <v>-108</v>
      </c>
      <c r="Q21">
        <v>-103.85722227884401</v>
      </c>
      <c r="R21">
        <v>-6.0322748127424504</v>
      </c>
      <c r="S21">
        <v>1.88949709158725</v>
      </c>
      <c r="T21" s="2">
        <v>0.975481774424377</v>
      </c>
      <c r="U21" s="2">
        <v>0.994599731894516</v>
      </c>
      <c r="V21">
        <v>240</v>
      </c>
      <c r="W21">
        <v>246.032274812742</v>
      </c>
      <c r="X21">
        <v>348</v>
      </c>
      <c r="Y21">
        <v>349.88949709158697</v>
      </c>
      <c r="Z21" s="2">
        <f>Table1[[#This Row],[SHGoalsF]]/Table1[[#This Row],[xSHGoalsF]]</f>
        <v>0.89718997494410069</v>
      </c>
      <c r="AA21">
        <v>124</v>
      </c>
      <c r="AB21">
        <v>138.209301778841</v>
      </c>
      <c r="AC21">
        <v>-201</v>
      </c>
      <c r="AD21">
        <v>-196.475991136495</v>
      </c>
      <c r="AE21" s="2">
        <f>Table1[[#This Row],[HTGoalsF]]/Table1[[#This Row],[xHTGoalsF]]</f>
        <v>1.0758375208549298</v>
      </c>
      <c r="AF21">
        <v>116</v>
      </c>
      <c r="AG21">
        <v>107.82297303390099</v>
      </c>
      <c r="AH21" s="2">
        <f>Table1[[#This Row],[HTGoalsA]]/Table1[[#This Row],[xHTGoalsA]]</f>
        <v>0.9581946458027728</v>
      </c>
      <c r="AI21">
        <v>147</v>
      </c>
      <c r="AJ21">
        <v>153.41350595509101</v>
      </c>
      <c r="AK21" s="2">
        <v>1.07899459639866</v>
      </c>
      <c r="AL21">
        <v>2497</v>
      </c>
      <c r="AM21">
        <v>2314.1913855121902</v>
      </c>
      <c r="AN21" s="2">
        <v>1.16018319752046</v>
      </c>
      <c r="AO21">
        <v>3251</v>
      </c>
      <c r="AP21">
        <v>2802.1436674380402</v>
      </c>
      <c r="AQ21" s="2">
        <v>0.87289061741069296</v>
      </c>
      <c r="AR21">
        <v>843</v>
      </c>
      <c r="AS21">
        <v>965.75674338285398</v>
      </c>
      <c r="AT21" s="2">
        <v>1.02008604737332</v>
      </c>
      <c r="AU21">
        <v>1235</v>
      </c>
      <c r="AV21">
        <v>1210.68218037102</v>
      </c>
      <c r="AW21" s="2">
        <v>1.2407427591448399</v>
      </c>
      <c r="AX21">
        <v>3656</v>
      </c>
      <c r="AY21">
        <v>2946.62207218505</v>
      </c>
      <c r="AZ21" s="2">
        <v>1.16605267918628</v>
      </c>
      <c r="BA21">
        <v>3330</v>
      </c>
      <c r="BB21">
        <v>2855.7886444065298</v>
      </c>
      <c r="BC21" s="2">
        <v>1.40466854074878</v>
      </c>
      <c r="BD21">
        <v>570</v>
      </c>
      <c r="BE21">
        <v>405.78968166835199</v>
      </c>
      <c r="BF21" s="2">
        <v>1.6663858251786099</v>
      </c>
      <c r="BG21">
        <v>611</v>
      </c>
      <c r="BH21">
        <v>366.66178430466903</v>
      </c>
      <c r="BI21" s="11">
        <f>Table1[[#This Row],[xRCard]]/Table1[[#This Row],[Matches]]</f>
        <v>0.11069813171432062</v>
      </c>
      <c r="BJ21" s="2">
        <v>1.86342825945944</v>
      </c>
      <c r="BK21">
        <v>46</v>
      </c>
      <c r="BL21">
        <v>24.6856833722935</v>
      </c>
      <c r="BM21" s="11">
        <f>Table1[[#This Row],[xRCardA]]/Table1[[#This Row],[Matches]]</f>
        <v>9.5137451334407624E-2</v>
      </c>
      <c r="BN21" s="2">
        <v>2.45102063626448</v>
      </c>
      <c r="BO21">
        <v>52</v>
      </c>
      <c r="BP21">
        <v>21.215651647572901</v>
      </c>
    </row>
    <row r="22" spans="1:68" x14ac:dyDescent="0.45">
      <c r="A22">
        <v>10</v>
      </c>
      <c r="B22" t="s">
        <v>72</v>
      </c>
      <c r="C22" s="2">
        <v>0.99257745694725696</v>
      </c>
      <c r="D22">
        <v>235</v>
      </c>
      <c r="E22">
        <v>236.75734156078701</v>
      </c>
      <c r="F22">
        <v>217</v>
      </c>
      <c r="G22" s="2">
        <v>1.0108925494741301</v>
      </c>
      <c r="H22" s="2">
        <v>0.93308356151412497</v>
      </c>
      <c r="I22" s="2">
        <v>1.0304366570730901</v>
      </c>
      <c r="J22">
        <v>61</v>
      </c>
      <c r="K22">
        <v>52</v>
      </c>
      <c r="L22">
        <v>104</v>
      </c>
      <c r="M22">
        <v>60.342714002325998</v>
      </c>
      <c r="N22">
        <v>55.729199553809501</v>
      </c>
      <c r="O22">
        <v>100.928086443864</v>
      </c>
      <c r="P22">
        <v>-105</v>
      </c>
      <c r="Q22">
        <v>-93.764442454463307</v>
      </c>
      <c r="R22">
        <v>-4.0104641143133701</v>
      </c>
      <c r="S22">
        <v>-7.2250934312232804</v>
      </c>
      <c r="T22" s="2">
        <v>0.98342855079018798</v>
      </c>
      <c r="U22" s="2">
        <v>1.0215176693965999</v>
      </c>
      <c r="V22">
        <v>238</v>
      </c>
      <c r="W22">
        <v>242.01046411431301</v>
      </c>
      <c r="X22">
        <v>343</v>
      </c>
      <c r="Y22">
        <v>335.77490656877598</v>
      </c>
      <c r="Z22" s="2">
        <f>Table1[[#This Row],[SHGoalsF]]/Table1[[#This Row],[xSHGoalsF]]</f>
        <v>0.9674516984345034</v>
      </c>
      <c r="AA22">
        <v>131</v>
      </c>
      <c r="AB22">
        <v>135.40727688212201</v>
      </c>
      <c r="AC22">
        <v>-195</v>
      </c>
      <c r="AD22">
        <v>-188.33209898692701</v>
      </c>
      <c r="AE22" s="2">
        <f>Table1[[#This Row],[HTGoalsF]]/Table1[[#This Row],[xHTGoalsF]]</f>
        <v>1.0037223349330513</v>
      </c>
      <c r="AF22">
        <v>107</v>
      </c>
      <c r="AG22">
        <v>106.603187232191</v>
      </c>
      <c r="AH22" s="2">
        <f>Table1[[#This Row],[HTGoalsA]]/Table1[[#This Row],[xHTGoalsA]]</f>
        <v>1.003779041021331</v>
      </c>
      <c r="AI22">
        <v>148</v>
      </c>
      <c r="AJ22">
        <v>147.442807581848</v>
      </c>
      <c r="AK22" s="2">
        <v>1.0827504566797499</v>
      </c>
      <c r="AL22">
        <v>2450</v>
      </c>
      <c r="AM22">
        <v>2262.7559147034599</v>
      </c>
      <c r="AN22" s="2">
        <v>1.09424987222666</v>
      </c>
      <c r="AO22">
        <v>2969</v>
      </c>
      <c r="AP22">
        <v>2713.2742487403202</v>
      </c>
      <c r="AQ22" s="2">
        <v>0.90267751443814803</v>
      </c>
      <c r="AR22">
        <v>855</v>
      </c>
      <c r="AS22">
        <v>947.18211800387598</v>
      </c>
      <c r="AT22" s="2">
        <v>0.94803345466320799</v>
      </c>
      <c r="AU22">
        <v>1113</v>
      </c>
      <c r="AV22">
        <v>1174.0092024446501</v>
      </c>
      <c r="AW22" s="2">
        <v>1.2159091802643001</v>
      </c>
      <c r="AX22">
        <v>3480</v>
      </c>
      <c r="AY22">
        <v>2862.05586443844</v>
      </c>
      <c r="AZ22" s="2">
        <v>1.0957732495535599</v>
      </c>
      <c r="BA22">
        <v>3048</v>
      </c>
      <c r="BB22">
        <v>2781.5973799705398</v>
      </c>
      <c r="BC22" s="2">
        <v>1.54960973957274</v>
      </c>
      <c r="BD22">
        <v>609</v>
      </c>
      <c r="BE22">
        <v>393.00217625626902</v>
      </c>
      <c r="BF22" s="2">
        <v>1.48346265894357</v>
      </c>
      <c r="BG22">
        <v>528</v>
      </c>
      <c r="BH22">
        <v>355.92402465728901</v>
      </c>
      <c r="BI22" s="11">
        <f>Table1[[#This Row],[xRCard]]/Table1[[#This Row],[Matches]]</f>
        <v>0.11002682140274471</v>
      </c>
      <c r="BJ22" s="2">
        <v>1.17273457889148</v>
      </c>
      <c r="BK22">
        <v>28</v>
      </c>
      <c r="BL22">
        <v>23.875820244395602</v>
      </c>
      <c r="BM22" s="11">
        <f>Table1[[#This Row],[xRCardA]]/Table1[[#This Row],[Matches]]</f>
        <v>9.5538486142524415E-2</v>
      </c>
      <c r="BN22" s="2">
        <v>1.4470487602245099</v>
      </c>
      <c r="BO22">
        <v>30</v>
      </c>
      <c r="BP22">
        <v>20.731851492927799</v>
      </c>
    </row>
    <row r="23" spans="1:68" x14ac:dyDescent="0.45">
      <c r="A23">
        <v>27</v>
      </c>
      <c r="B23" t="s">
        <v>89</v>
      </c>
      <c r="C23" s="2">
        <v>0.98680779227753801</v>
      </c>
      <c r="D23">
        <v>1185</v>
      </c>
      <c r="E23">
        <v>1200.8417538587</v>
      </c>
      <c r="F23">
        <v>522</v>
      </c>
      <c r="G23" s="2">
        <v>0.98381948445226497</v>
      </c>
      <c r="H23" s="2">
        <v>1.0233045694349501</v>
      </c>
      <c r="I23" s="2">
        <v>1.06328347268359</v>
      </c>
      <c r="J23">
        <v>364</v>
      </c>
      <c r="K23">
        <v>93</v>
      </c>
      <c r="L23">
        <v>65</v>
      </c>
      <c r="M23">
        <v>369.98657350505101</v>
      </c>
      <c r="N23">
        <v>90.882033343554994</v>
      </c>
      <c r="O23">
        <v>61.131393151393397</v>
      </c>
      <c r="P23">
        <v>829</v>
      </c>
      <c r="Q23">
        <v>799.25972688780098</v>
      </c>
      <c r="R23">
        <v>89.939505905349506</v>
      </c>
      <c r="S23">
        <v>-60.1992327931506</v>
      </c>
      <c r="T23" s="6">
        <v>1.0742038094167301</v>
      </c>
      <c r="U23" s="6">
        <v>1.1458312037559399</v>
      </c>
      <c r="V23">
        <v>1302</v>
      </c>
      <c r="W23">
        <v>1212.06049409465</v>
      </c>
      <c r="X23">
        <v>473</v>
      </c>
      <c r="Y23">
        <v>412.800767206849</v>
      </c>
      <c r="Z23" s="2">
        <f>Table1[[#This Row],[SHGoalsF]]/Table1[[#This Row],[xSHGoalsF]]</f>
        <v>1.044380379700995</v>
      </c>
      <c r="AA23">
        <v>707</v>
      </c>
      <c r="AB23">
        <v>676.95641716518401</v>
      </c>
      <c r="AC23">
        <v>-264</v>
      </c>
      <c r="AD23">
        <v>-228.473772340485</v>
      </c>
      <c r="AE23" s="2">
        <f>Table1[[#This Row],[HTGoalsF]]/Table1[[#This Row],[xHTGoalsF]]</f>
        <v>1.1119332213169235</v>
      </c>
      <c r="AF23">
        <v>595</v>
      </c>
      <c r="AG23">
        <v>535.10407692946603</v>
      </c>
      <c r="AH23" s="2">
        <f>Table1[[#This Row],[HTGoalsA]]/Table1[[#This Row],[xHTGoalsA]]</f>
        <v>1.1338545401422282</v>
      </c>
      <c r="AI23">
        <v>209</v>
      </c>
      <c r="AJ23">
        <v>184.326994866364</v>
      </c>
      <c r="AK23" s="2">
        <v>0.99121791623956701</v>
      </c>
      <c r="AL23">
        <v>8212</v>
      </c>
      <c r="AM23">
        <v>8284.7574337177793</v>
      </c>
      <c r="AN23" s="2">
        <v>1.06431085697408</v>
      </c>
      <c r="AO23">
        <v>4817</v>
      </c>
      <c r="AP23">
        <v>4525.9333477956698</v>
      </c>
      <c r="AQ23" s="2">
        <v>0.96158315248200599</v>
      </c>
      <c r="AR23">
        <v>3492</v>
      </c>
      <c r="AS23">
        <v>3631.5112125109099</v>
      </c>
      <c r="AT23" s="2">
        <v>0.98952663294524101</v>
      </c>
      <c r="AU23">
        <v>1737</v>
      </c>
      <c r="AV23">
        <v>1755.3847892198401</v>
      </c>
      <c r="AW23" s="2">
        <v>1.02457736568102</v>
      </c>
      <c r="AX23">
        <v>6287</v>
      </c>
      <c r="AY23">
        <v>6136.1886477172902</v>
      </c>
      <c r="AZ23" s="2">
        <v>1.2309391515489601</v>
      </c>
      <c r="BA23">
        <v>8406</v>
      </c>
      <c r="BB23">
        <v>6828.9321932950197</v>
      </c>
      <c r="BC23" s="2">
        <v>1.3526453585165199</v>
      </c>
      <c r="BD23">
        <v>1026</v>
      </c>
      <c r="BE23">
        <v>758.51367362487304</v>
      </c>
      <c r="BF23" s="2">
        <v>1.3898725530615601</v>
      </c>
      <c r="BG23">
        <v>1419</v>
      </c>
      <c r="BH23">
        <v>1020.9569193047701</v>
      </c>
      <c r="BI23" s="11">
        <f>Table1[[#This Row],[xRCard]]/Table1[[#This Row],[Matches]]</f>
        <v>6.9346920448010538E-2</v>
      </c>
      <c r="BJ23" s="2">
        <v>1.43650010114336</v>
      </c>
      <c r="BK23">
        <v>52</v>
      </c>
      <c r="BL23">
        <v>36.199092473861498</v>
      </c>
      <c r="BM23" s="13">
        <f>Table1[[#This Row],[xRCardA]]/Table1[[#This Row],[Matches]]</f>
        <v>0.11248616513499636</v>
      </c>
      <c r="BN23" s="2">
        <v>1.4476024571263799</v>
      </c>
      <c r="BO23">
        <v>85</v>
      </c>
      <c r="BP23">
        <v>58.717778200468103</v>
      </c>
    </row>
    <row r="24" spans="1:68" x14ac:dyDescent="0.45">
      <c r="A24">
        <v>24</v>
      </c>
      <c r="B24" t="s">
        <v>86</v>
      </c>
      <c r="C24" s="2">
        <v>0.98665113410543503</v>
      </c>
      <c r="D24">
        <v>827</v>
      </c>
      <c r="E24">
        <v>838.18887083103903</v>
      </c>
      <c r="F24">
        <v>607</v>
      </c>
      <c r="G24" s="2">
        <v>0.98104621065755204</v>
      </c>
      <c r="H24" s="2">
        <v>1.01053360934604</v>
      </c>
      <c r="I24" s="2">
        <v>1.01179281310858</v>
      </c>
      <c r="J24">
        <v>222</v>
      </c>
      <c r="K24">
        <v>161</v>
      </c>
      <c r="L24">
        <v>224</v>
      </c>
      <c r="M24">
        <v>226.28903469409701</v>
      </c>
      <c r="N24">
        <v>159.321766748746</v>
      </c>
      <c r="O24">
        <v>221.389198557155</v>
      </c>
      <c r="P24">
        <v>-19</v>
      </c>
      <c r="Q24">
        <v>-1.91523816629342E-2</v>
      </c>
      <c r="R24">
        <v>-41.996375175081397</v>
      </c>
      <c r="S24">
        <v>23.015527556744299</v>
      </c>
      <c r="T24" s="2">
        <v>0.94756983117944504</v>
      </c>
      <c r="U24" s="2">
        <v>0.97126706441391097</v>
      </c>
      <c r="V24">
        <v>759</v>
      </c>
      <c r="W24">
        <v>800.99637517508097</v>
      </c>
      <c r="X24">
        <v>778</v>
      </c>
      <c r="Y24">
        <v>801.01552755674402</v>
      </c>
      <c r="Z24" s="2">
        <f>Table1[[#This Row],[SHGoalsF]]/Table1[[#This Row],[xSHGoalsF]]</f>
        <v>0.91346457764089384</v>
      </c>
      <c r="AA24">
        <v>411</v>
      </c>
      <c r="AB24">
        <v>449.93534512465197</v>
      </c>
      <c r="AC24">
        <v>-452</v>
      </c>
      <c r="AD24">
        <v>-449.04172149864399</v>
      </c>
      <c r="AE24" s="2">
        <f>Table1[[#This Row],[HTGoalsF]]/Table1[[#This Row],[xHTGoalsF]]</f>
        <v>0.99128063274357658</v>
      </c>
      <c r="AF24">
        <v>348</v>
      </c>
      <c r="AG24">
        <v>351.06103005042797</v>
      </c>
      <c r="AH24" s="2">
        <f>Table1[[#This Row],[HTGoalsA]]/Table1[[#This Row],[xHTGoalsA]]</f>
        <v>0.92620528683940606</v>
      </c>
      <c r="AI24">
        <v>326</v>
      </c>
      <c r="AJ24">
        <v>351.97380605810002</v>
      </c>
      <c r="AK24" s="2">
        <v>1.0409911717583</v>
      </c>
      <c r="AL24">
        <v>7214</v>
      </c>
      <c r="AM24">
        <v>6929.93388965546</v>
      </c>
      <c r="AN24" s="2">
        <v>1.0599638979410899</v>
      </c>
      <c r="AO24">
        <v>7347</v>
      </c>
      <c r="AP24">
        <v>6931.3681477935597</v>
      </c>
      <c r="AQ24" s="2">
        <v>0.85635090531454905</v>
      </c>
      <c r="AR24">
        <v>2526</v>
      </c>
      <c r="AS24">
        <v>2949.7253804760799</v>
      </c>
      <c r="AT24" s="2">
        <v>0.84209001309193898</v>
      </c>
      <c r="AU24">
        <v>2486</v>
      </c>
      <c r="AV24">
        <v>2952.1784623380599</v>
      </c>
      <c r="AW24" s="2">
        <v>1.1602256775659501</v>
      </c>
      <c r="AX24">
        <v>9167</v>
      </c>
      <c r="AY24">
        <v>7901.0490607581796</v>
      </c>
      <c r="AZ24" s="2">
        <v>1.16276021381691</v>
      </c>
      <c r="BA24">
        <v>9187</v>
      </c>
      <c r="BB24">
        <v>7901.0271342553497</v>
      </c>
      <c r="BC24" s="2">
        <v>1.4509052684153401</v>
      </c>
      <c r="BD24">
        <v>1517</v>
      </c>
      <c r="BE24">
        <v>1045.55413301162</v>
      </c>
      <c r="BF24" s="2">
        <v>1.5663402689560799</v>
      </c>
      <c r="BG24">
        <v>1652</v>
      </c>
      <c r="BH24">
        <v>1054.6878176738701</v>
      </c>
      <c r="BI24" s="11">
        <f>Table1[[#This Row],[xRCard]]/Table1[[#This Row],[Matches]]</f>
        <v>0.10304324945682686</v>
      </c>
      <c r="BJ24" s="2">
        <v>1.5028637767867901</v>
      </c>
      <c r="BK24">
        <v>94</v>
      </c>
      <c r="BL24">
        <v>62.547252420293901</v>
      </c>
      <c r="BM24" s="11">
        <f>Table1[[#This Row],[xRCardA]]/Table1[[#This Row],[Matches]]</f>
        <v>0.10399412796778401</v>
      </c>
      <c r="BN24" s="2">
        <v>1.58417257799447</v>
      </c>
      <c r="BO24">
        <v>100</v>
      </c>
      <c r="BP24">
        <v>63.124435676444897</v>
      </c>
    </row>
    <row r="25" spans="1:68" x14ac:dyDescent="0.45">
      <c r="A25">
        <v>8</v>
      </c>
      <c r="B25" t="s">
        <v>70</v>
      </c>
      <c r="C25" s="2">
        <v>0.98588694079579597</v>
      </c>
      <c r="D25">
        <v>683</v>
      </c>
      <c r="E25">
        <v>692.77720571964403</v>
      </c>
      <c r="F25">
        <v>564</v>
      </c>
      <c r="G25" s="2">
        <v>0.98223917638185698</v>
      </c>
      <c r="H25" s="2">
        <v>0.99918568778558603</v>
      </c>
      <c r="I25" s="2">
        <v>1.0142943728854099</v>
      </c>
      <c r="J25">
        <v>178</v>
      </c>
      <c r="K25">
        <v>149</v>
      </c>
      <c r="L25">
        <v>237</v>
      </c>
      <c r="M25">
        <v>181.218591438874</v>
      </c>
      <c r="N25">
        <v>149.121431403022</v>
      </c>
      <c r="O25">
        <v>233.659977158103</v>
      </c>
      <c r="P25">
        <v>-159</v>
      </c>
      <c r="Q25">
        <v>-128.10976590418699</v>
      </c>
      <c r="R25">
        <v>-55.8019084118298</v>
      </c>
      <c r="S25">
        <v>24.911674316017098</v>
      </c>
      <c r="T25" s="2">
        <v>0.91755060421922596</v>
      </c>
      <c r="U25" s="2">
        <v>0.96905042489638804</v>
      </c>
      <c r="V25">
        <v>621</v>
      </c>
      <c r="W25">
        <v>676.801908411829</v>
      </c>
      <c r="X25">
        <v>780</v>
      </c>
      <c r="Y25">
        <v>804.91167431601696</v>
      </c>
      <c r="Z25" s="2">
        <f>Table1[[#This Row],[SHGoalsF]]/Table1[[#This Row],[xSHGoalsF]]</f>
        <v>0.90855483688446648</v>
      </c>
      <c r="AA25">
        <v>345</v>
      </c>
      <c r="AB25">
        <v>379.723915380873</v>
      </c>
      <c r="AC25">
        <v>-451</v>
      </c>
      <c r="AD25">
        <v>-451.45278727529899</v>
      </c>
      <c r="AE25" s="2">
        <f>Table1[[#This Row],[HTGoalsF]]/Table1[[#This Row],[xHTGoalsF]]</f>
        <v>0.9290489584371211</v>
      </c>
      <c r="AF25">
        <v>276</v>
      </c>
      <c r="AG25">
        <v>297.07799303095601</v>
      </c>
      <c r="AH25" s="2">
        <f>Table1[[#This Row],[HTGoalsA]]/Table1[[#This Row],[xHTGoalsA]]</f>
        <v>0.93080132389513393</v>
      </c>
      <c r="AI25">
        <v>329</v>
      </c>
      <c r="AJ25">
        <v>353.458887040717</v>
      </c>
      <c r="AK25" s="2">
        <v>1.02754835034199</v>
      </c>
      <c r="AL25">
        <v>6285</v>
      </c>
      <c r="AM25">
        <v>6116.50050132256</v>
      </c>
      <c r="AN25" s="2">
        <v>1.08869364174015</v>
      </c>
      <c r="AO25">
        <v>7324</v>
      </c>
      <c r="AP25">
        <v>6727.3287169137802</v>
      </c>
      <c r="AQ25" s="2">
        <v>0.83803209354361996</v>
      </c>
      <c r="AR25">
        <v>2169</v>
      </c>
      <c r="AS25">
        <v>2588.2063666898198</v>
      </c>
      <c r="AT25" s="2">
        <v>0.89162926155532896</v>
      </c>
      <c r="AU25">
        <v>2581</v>
      </c>
      <c r="AV25">
        <v>2894.7008709626498</v>
      </c>
      <c r="AW25" s="2">
        <v>1.2524574690616801</v>
      </c>
      <c r="AX25">
        <v>9251</v>
      </c>
      <c r="AY25">
        <v>7386.2787587754501</v>
      </c>
      <c r="AZ25" s="2">
        <v>1.2200103034658001</v>
      </c>
      <c r="BA25">
        <v>8888</v>
      </c>
      <c r="BB25">
        <v>7285.1843748786096</v>
      </c>
      <c r="BC25" s="2">
        <v>1.55540029811821</v>
      </c>
      <c r="BD25">
        <v>1551</v>
      </c>
      <c r="BE25">
        <v>997.17095456164202</v>
      </c>
      <c r="BF25" s="2">
        <v>1.50133748111884</v>
      </c>
      <c r="BG25">
        <v>1430</v>
      </c>
      <c r="BH25">
        <v>952.484047047383</v>
      </c>
      <c r="BI25" s="11">
        <f>Table1[[#This Row],[xRCard]]/Table1[[#This Row],[Matches]]</f>
        <v>0.10715766391706702</v>
      </c>
      <c r="BJ25" s="2">
        <v>1.53879443610205</v>
      </c>
      <c r="BK25">
        <v>93</v>
      </c>
      <c r="BL25">
        <v>60.436922449225797</v>
      </c>
      <c r="BM25" s="11">
        <f>Table1[[#This Row],[xRCardA]]/Table1[[#This Row],[Matches]]</f>
        <v>0.10005643132708139</v>
      </c>
      <c r="BN25" s="2">
        <v>1.6125651853708001</v>
      </c>
      <c r="BO25">
        <v>91</v>
      </c>
      <c r="BP25">
        <v>56.431827268473903</v>
      </c>
    </row>
    <row r="26" spans="1:68" x14ac:dyDescent="0.45">
      <c r="A26">
        <v>19</v>
      </c>
      <c r="B26" t="s">
        <v>81</v>
      </c>
      <c r="C26" s="2">
        <v>0.98289788780595599</v>
      </c>
      <c r="D26">
        <v>302</v>
      </c>
      <c r="E26">
        <v>307.25470442726203</v>
      </c>
      <c r="F26">
        <v>263</v>
      </c>
      <c r="G26" s="2">
        <v>0.97012899035267197</v>
      </c>
      <c r="H26" s="2">
        <v>1.0268716593149101</v>
      </c>
      <c r="I26" s="2">
        <v>1.00448021997721</v>
      </c>
      <c r="J26">
        <v>77</v>
      </c>
      <c r="K26">
        <v>71</v>
      </c>
      <c r="L26">
        <v>115</v>
      </c>
      <c r="M26">
        <v>79.370888578443598</v>
      </c>
      <c r="N26">
        <v>69.142038691931901</v>
      </c>
      <c r="O26">
        <v>114.487072729624</v>
      </c>
      <c r="P26">
        <v>-70</v>
      </c>
      <c r="Q26">
        <v>-85.123424151064299</v>
      </c>
      <c r="R26">
        <v>-11.243176693464401</v>
      </c>
      <c r="S26">
        <v>26.366600844528701</v>
      </c>
      <c r="T26" s="2">
        <v>0.96328676832947502</v>
      </c>
      <c r="U26" s="2">
        <v>0.93262940478918599</v>
      </c>
      <c r="V26">
        <v>295</v>
      </c>
      <c r="W26">
        <v>306.24317669346402</v>
      </c>
      <c r="X26">
        <v>365</v>
      </c>
      <c r="Y26">
        <v>391.36660084452802</v>
      </c>
      <c r="Z26" s="2">
        <f>Table1[[#This Row],[SHGoalsF]]/Table1[[#This Row],[xSHGoalsF]]</f>
        <v>0.94314486333582714</v>
      </c>
      <c r="AA26">
        <v>162</v>
      </c>
      <c r="AB26">
        <v>171.76576610619401</v>
      </c>
      <c r="AC26">
        <v>-186</v>
      </c>
      <c r="AD26">
        <v>-219.41209982460299</v>
      </c>
      <c r="AE26" s="2">
        <f>Table1[[#This Row],[HTGoalsF]]/Table1[[#This Row],[xHTGoalsF]]</f>
        <v>0.9890136895050472</v>
      </c>
      <c r="AF26">
        <v>133</v>
      </c>
      <c r="AG26">
        <v>134.47741058726899</v>
      </c>
      <c r="AH26" s="2">
        <f>Table1[[#This Row],[HTGoalsA]]/Table1[[#This Row],[xHTGoalsA]]</f>
        <v>1.0409730419284555</v>
      </c>
      <c r="AI26">
        <v>179</v>
      </c>
      <c r="AJ26">
        <v>171.95450101992401</v>
      </c>
      <c r="AK26" s="2">
        <v>1.096201636427</v>
      </c>
      <c r="AL26">
        <v>3076</v>
      </c>
      <c r="AM26">
        <v>2806.0530998895601</v>
      </c>
      <c r="AN26" s="2">
        <v>0.83292726808248796</v>
      </c>
      <c r="AO26">
        <v>2675</v>
      </c>
      <c r="AP26">
        <v>3211.56492590068</v>
      </c>
      <c r="AQ26" s="2">
        <v>0.869886579884949</v>
      </c>
      <c r="AR26">
        <v>1023</v>
      </c>
      <c r="AS26">
        <v>1176.0153836782899</v>
      </c>
      <c r="AT26" s="2">
        <v>0.74709607394459798</v>
      </c>
      <c r="AU26">
        <v>1033</v>
      </c>
      <c r="AV26">
        <v>1382.68696092305</v>
      </c>
      <c r="AW26" s="2">
        <v>1.06285068396394</v>
      </c>
      <c r="AX26">
        <v>3671</v>
      </c>
      <c r="AY26">
        <v>3453.91883863577</v>
      </c>
      <c r="AZ26" s="2">
        <v>0.89935921361021698</v>
      </c>
      <c r="BA26">
        <v>3039</v>
      </c>
      <c r="BB26">
        <v>3379.0725151975798</v>
      </c>
      <c r="BC26" s="2">
        <v>1.3105055838052999</v>
      </c>
      <c r="BD26">
        <v>618</v>
      </c>
      <c r="BE26">
        <v>471.57372516149098</v>
      </c>
      <c r="BF26" s="2">
        <v>1.2830829308468401</v>
      </c>
      <c r="BG26">
        <v>565</v>
      </c>
      <c r="BH26">
        <v>440.345659985591</v>
      </c>
      <c r="BI26" s="11">
        <f>Table1[[#This Row],[xRCard]]/Table1[[#This Row],[Matches]]</f>
        <v>0.10816241960548784</v>
      </c>
      <c r="BJ26" s="2">
        <v>0.91398949792296902</v>
      </c>
      <c r="BK26">
        <v>26</v>
      </c>
      <c r="BL26">
        <v>28.4467163562433</v>
      </c>
      <c r="BM26" s="11">
        <f>Table1[[#This Row],[xRCardA]]/Table1[[#This Row],[Matches]]</f>
        <v>9.7479627382222045E-2</v>
      </c>
      <c r="BN26" s="2">
        <v>1.0921654214941301</v>
      </c>
      <c r="BO26">
        <v>28</v>
      </c>
      <c r="BP26">
        <v>25.637142001524399</v>
      </c>
    </row>
    <row r="27" spans="1:68" x14ac:dyDescent="0.45">
      <c r="A27">
        <v>2</v>
      </c>
      <c r="B27" t="s">
        <v>64</v>
      </c>
      <c r="C27" s="2">
        <v>0.968640518974624</v>
      </c>
      <c r="D27">
        <v>594</v>
      </c>
      <c r="E27">
        <v>613.23059315006901</v>
      </c>
      <c r="F27">
        <v>491</v>
      </c>
      <c r="G27" s="2">
        <v>0.95849203328528498</v>
      </c>
      <c r="H27" s="2">
        <v>1.0070765432747399</v>
      </c>
      <c r="I27" s="2">
        <v>1.0288571640350299</v>
      </c>
      <c r="J27">
        <v>155</v>
      </c>
      <c r="K27">
        <v>129</v>
      </c>
      <c r="L27">
        <v>207</v>
      </c>
      <c r="M27">
        <v>161.71235087758501</v>
      </c>
      <c r="N27">
        <v>128.09354051731401</v>
      </c>
      <c r="O27">
        <v>201.19410860510001</v>
      </c>
      <c r="P27">
        <v>-150</v>
      </c>
      <c r="Q27">
        <v>-97.269350756224497</v>
      </c>
      <c r="R27">
        <v>-15.385299203006401</v>
      </c>
      <c r="S27">
        <v>-37.345350040768999</v>
      </c>
      <c r="T27" s="2">
        <v>0.97420241708914201</v>
      </c>
      <c r="U27" s="2">
        <v>1.05383853484289</v>
      </c>
      <c r="V27">
        <v>581</v>
      </c>
      <c r="W27">
        <v>596.38529920300596</v>
      </c>
      <c r="X27">
        <v>731</v>
      </c>
      <c r="Y27">
        <v>693.65464995923003</v>
      </c>
      <c r="Z27" s="2">
        <f>Table1[[#This Row],[SHGoalsF]]/Table1[[#This Row],[xSHGoalsF]]</f>
        <v>1.0015448745603195</v>
      </c>
      <c r="AA27">
        <v>335</v>
      </c>
      <c r="AB27">
        <v>334.483265312566</v>
      </c>
      <c r="AC27">
        <v>-411</v>
      </c>
      <c r="AD27">
        <v>-389.41640996499802</v>
      </c>
      <c r="AE27" s="2">
        <f>Table1[[#This Row],[HTGoalsF]]/Table1[[#This Row],[xHTGoalsF]]</f>
        <v>0.93928251089072778</v>
      </c>
      <c r="AF27">
        <v>246</v>
      </c>
      <c r="AG27">
        <v>261.90203389043899</v>
      </c>
      <c r="AH27" s="2">
        <f>Table1[[#This Row],[HTGoalsA]]/Table1[[#This Row],[xHTGoalsA]]</f>
        <v>1.0518072941983454</v>
      </c>
      <c r="AI27">
        <v>320</v>
      </c>
      <c r="AJ27">
        <v>304.238239994232</v>
      </c>
      <c r="AK27" s="2">
        <v>1.11554873292173</v>
      </c>
      <c r="AL27">
        <v>5975</v>
      </c>
      <c r="AM27">
        <v>5356.10845467131</v>
      </c>
      <c r="AN27" s="2">
        <v>1.0614223390267099</v>
      </c>
      <c r="AO27">
        <v>6176</v>
      </c>
      <c r="AP27">
        <v>5818.60751646055</v>
      </c>
      <c r="AQ27" s="2">
        <v>0.89804830038782701</v>
      </c>
      <c r="AR27">
        <v>2037</v>
      </c>
      <c r="AS27">
        <v>2268.2521631857699</v>
      </c>
      <c r="AT27" s="2">
        <v>0.900416944493175</v>
      </c>
      <c r="AU27">
        <v>2254</v>
      </c>
      <c r="AV27">
        <v>2503.2847435681301</v>
      </c>
      <c r="AW27" s="2">
        <v>1.1606595533075501</v>
      </c>
      <c r="AX27">
        <v>7469</v>
      </c>
      <c r="AY27">
        <v>6435.1342120223499</v>
      </c>
      <c r="AZ27" s="2">
        <v>1.1768931492831101</v>
      </c>
      <c r="BA27">
        <v>7477</v>
      </c>
      <c r="BB27">
        <v>6353.1680888400997</v>
      </c>
      <c r="BC27" s="2">
        <v>1.4847266473333001</v>
      </c>
      <c r="BD27">
        <v>1285</v>
      </c>
      <c r="BE27">
        <v>865.47917915258699</v>
      </c>
      <c r="BF27" s="2">
        <v>1.5617862767855299</v>
      </c>
      <c r="BG27">
        <v>1301</v>
      </c>
      <c r="BH27">
        <v>833.02050948847602</v>
      </c>
      <c r="BI27" s="11">
        <f>Table1[[#This Row],[xRCard]]/Table1[[#This Row],[Matches]]</f>
        <v>0.10695786432934623</v>
      </c>
      <c r="BJ27" s="2">
        <v>1.5995030455025101</v>
      </c>
      <c r="BK27">
        <v>84</v>
      </c>
      <c r="BL27">
        <v>52.516311385709002</v>
      </c>
      <c r="BM27" s="11">
        <f>Table1[[#This Row],[xRCardA]]/Table1[[#This Row],[Matches]]</f>
        <v>0.1001897247768835</v>
      </c>
      <c r="BN27" s="2">
        <v>1.62624251725288</v>
      </c>
      <c r="BO27">
        <v>80</v>
      </c>
      <c r="BP27">
        <v>49.193154865449799</v>
      </c>
    </row>
    <row r="28" spans="1:68" x14ac:dyDescent="0.45">
      <c r="A28">
        <v>0</v>
      </c>
      <c r="B28" t="s">
        <v>62</v>
      </c>
      <c r="C28" s="2">
        <v>0.96595279581425997</v>
      </c>
      <c r="D28">
        <v>525</v>
      </c>
      <c r="E28">
        <v>543.50481956775604</v>
      </c>
      <c r="F28">
        <v>416</v>
      </c>
      <c r="G28" s="2">
        <v>0.97031804839624203</v>
      </c>
      <c r="H28" s="2">
        <v>0.94826134252412797</v>
      </c>
      <c r="I28" s="2">
        <v>1.0605589072842401</v>
      </c>
      <c r="J28">
        <v>141</v>
      </c>
      <c r="K28">
        <v>102</v>
      </c>
      <c r="L28">
        <v>173</v>
      </c>
      <c r="M28">
        <v>145.31317873871001</v>
      </c>
      <c r="N28">
        <v>107.565283351624</v>
      </c>
      <c r="O28">
        <v>163.121537909664</v>
      </c>
      <c r="P28">
        <v>-66</v>
      </c>
      <c r="Q28">
        <v>-48.086272262095399</v>
      </c>
      <c r="R28">
        <v>-0.52819797945494396</v>
      </c>
      <c r="S28">
        <v>-17.385529758449501</v>
      </c>
      <c r="T28" s="2">
        <v>0.99899491981308297</v>
      </c>
      <c r="U28" s="2">
        <v>1.0303087363732699</v>
      </c>
      <c r="V28">
        <v>525</v>
      </c>
      <c r="W28">
        <v>525.52819797945494</v>
      </c>
      <c r="X28">
        <v>591</v>
      </c>
      <c r="Y28">
        <v>573.61447024154995</v>
      </c>
      <c r="Z28" s="2">
        <f>Table1[[#This Row],[SHGoalsF]]/Table1[[#This Row],[xSHGoalsF]]</f>
        <v>0.95587823575780884</v>
      </c>
      <c r="AA28">
        <v>282</v>
      </c>
      <c r="AB28">
        <v>295.01665531325102</v>
      </c>
      <c r="AC28">
        <v>-343</v>
      </c>
      <c r="AD28">
        <v>-321.441224155626</v>
      </c>
      <c r="AE28" s="2">
        <f>Table1[[#This Row],[HTGoalsF]]/Table1[[#This Row],[xHTGoalsF]]</f>
        <v>1.0541771452715545</v>
      </c>
      <c r="AF28">
        <v>243</v>
      </c>
      <c r="AG28">
        <v>230.51154266620301</v>
      </c>
      <c r="AH28" s="2">
        <f>Table1[[#This Row],[HTGoalsA]]/Table1[[#This Row],[xHTGoalsA]]</f>
        <v>0.98345087692410849</v>
      </c>
      <c r="AI28">
        <v>248</v>
      </c>
      <c r="AJ28">
        <v>252.17324608592301</v>
      </c>
      <c r="AK28" s="2">
        <v>1.0396827910828199</v>
      </c>
      <c r="AL28">
        <v>4817</v>
      </c>
      <c r="AM28">
        <v>4633.1439178512301</v>
      </c>
      <c r="AN28" s="2">
        <v>1.0475832550936399</v>
      </c>
      <c r="AO28">
        <v>5099</v>
      </c>
      <c r="AP28">
        <v>4867.39357011216</v>
      </c>
      <c r="AQ28" s="2">
        <v>0.87149363393533796</v>
      </c>
      <c r="AR28">
        <v>1714</v>
      </c>
      <c r="AS28">
        <v>1966.73840548922</v>
      </c>
      <c r="AT28" s="2">
        <v>0.86861836285196803</v>
      </c>
      <c r="AU28">
        <v>1810</v>
      </c>
      <c r="AV28">
        <v>2083.7689800353201</v>
      </c>
      <c r="AW28" s="2">
        <v>1.1014231487995101</v>
      </c>
      <c r="AX28">
        <v>5977</v>
      </c>
      <c r="AY28">
        <v>5426.6155623427303</v>
      </c>
      <c r="AZ28" s="2">
        <v>1.1684226838318199</v>
      </c>
      <c r="BA28">
        <v>6294</v>
      </c>
      <c r="BB28">
        <v>5386.7492364654699</v>
      </c>
      <c r="BC28" s="2">
        <v>1.43527958306528</v>
      </c>
      <c r="BD28">
        <v>1040</v>
      </c>
      <c r="BE28">
        <v>724.59750160934004</v>
      </c>
      <c r="BF28" s="2">
        <v>1.5652875208975301</v>
      </c>
      <c r="BG28">
        <v>1116</v>
      </c>
      <c r="BH28">
        <v>712.96805545353595</v>
      </c>
      <c r="BI28" s="11">
        <f>Table1[[#This Row],[xRCard]]/Table1[[#This Row],[Matches]]</f>
        <v>0.10457451945528774</v>
      </c>
      <c r="BJ28" s="2">
        <v>1.3332413827891301</v>
      </c>
      <c r="BK28">
        <v>58</v>
      </c>
      <c r="BL28">
        <v>43.503000093399699</v>
      </c>
      <c r="BM28" s="11">
        <f>Table1[[#This Row],[xRCardA]]/Table1[[#This Row],[Matches]]</f>
        <v>0.10206370902487621</v>
      </c>
      <c r="BN28" s="2">
        <v>1.2247252347994999</v>
      </c>
      <c r="BO28">
        <v>52</v>
      </c>
      <c r="BP28">
        <v>42.458502954348504</v>
      </c>
    </row>
    <row r="29" spans="1:68" x14ac:dyDescent="0.45">
      <c r="A29">
        <v>16</v>
      </c>
      <c r="B29" t="s">
        <v>78</v>
      </c>
      <c r="C29" s="2">
        <v>0.952487022803022</v>
      </c>
      <c r="D29">
        <v>486</v>
      </c>
      <c r="E29">
        <v>510.243172205934</v>
      </c>
      <c r="F29">
        <v>413</v>
      </c>
      <c r="G29" s="2">
        <v>0.95012128748942204</v>
      </c>
      <c r="H29" s="2">
        <v>0.96149998267464998</v>
      </c>
      <c r="I29" s="2">
        <v>1.0627417625070299</v>
      </c>
      <c r="J29">
        <v>128</v>
      </c>
      <c r="K29">
        <v>102</v>
      </c>
      <c r="L29">
        <v>183</v>
      </c>
      <c r="M29">
        <v>134.71964230821899</v>
      </c>
      <c r="N29">
        <v>106.084245281275</v>
      </c>
      <c r="O29">
        <v>172.19611241050401</v>
      </c>
      <c r="P29">
        <v>-97</v>
      </c>
      <c r="Q29">
        <v>-94.967557182902794</v>
      </c>
      <c r="R29">
        <v>-16.105360966641101</v>
      </c>
      <c r="S29">
        <v>14.0729181495439</v>
      </c>
      <c r="T29" s="2">
        <v>0.96792433975284498</v>
      </c>
      <c r="U29" s="2">
        <v>0.97643015162509905</v>
      </c>
      <c r="V29">
        <v>486</v>
      </c>
      <c r="W29">
        <v>502.105360966641</v>
      </c>
      <c r="X29">
        <v>583</v>
      </c>
      <c r="Y29">
        <v>597.07291814954397</v>
      </c>
      <c r="Z29" s="2">
        <f>Table1[[#This Row],[SHGoalsF]]/Table1[[#This Row],[xSHGoalsF]]</f>
        <v>0.97622644597337038</v>
      </c>
      <c r="AA29">
        <v>275</v>
      </c>
      <c r="AB29">
        <v>281.696937359451</v>
      </c>
      <c r="AC29">
        <v>-311</v>
      </c>
      <c r="AD29">
        <v>-334.65592400700098</v>
      </c>
      <c r="AE29" s="2">
        <f>Table1[[#This Row],[HTGoalsF]]/Table1[[#This Row],[xHTGoalsF]]</f>
        <v>0.95731368405430517</v>
      </c>
      <c r="AF29">
        <v>211</v>
      </c>
      <c r="AG29">
        <v>220.40842360718901</v>
      </c>
      <c r="AH29" s="2">
        <f>Table1[[#This Row],[HTGoalsA]]/Table1[[#This Row],[xHTGoalsA]]</f>
        <v>1.0365182365142578</v>
      </c>
      <c r="AI29">
        <v>272</v>
      </c>
      <c r="AJ29">
        <v>262.41699414254202</v>
      </c>
      <c r="AK29" s="2">
        <v>1.10333904059238</v>
      </c>
      <c r="AL29">
        <v>4966</v>
      </c>
      <c r="AM29">
        <v>4500.8830625024602</v>
      </c>
      <c r="AN29" s="2">
        <v>1.03424778696775</v>
      </c>
      <c r="AO29">
        <v>5125</v>
      </c>
      <c r="AP29">
        <v>4955.2922080941999</v>
      </c>
      <c r="AQ29" s="2">
        <v>0.92459794640014004</v>
      </c>
      <c r="AR29">
        <v>1758</v>
      </c>
      <c r="AS29">
        <v>1901.36697452623</v>
      </c>
      <c r="AT29" s="2">
        <v>0.90877775875476097</v>
      </c>
      <c r="AU29">
        <v>1935</v>
      </c>
      <c r="AV29">
        <v>2129.2334471866898</v>
      </c>
      <c r="AW29" s="2">
        <v>1.1908239518011201</v>
      </c>
      <c r="AX29">
        <v>6426</v>
      </c>
      <c r="AY29">
        <v>5396.2636460919803</v>
      </c>
      <c r="AZ29" s="2">
        <v>1.19157642429271</v>
      </c>
      <c r="BA29">
        <v>6335</v>
      </c>
      <c r="BB29">
        <v>5316.4865222642202</v>
      </c>
      <c r="BC29" s="2">
        <v>1.52055610208731</v>
      </c>
      <c r="BD29">
        <v>1108</v>
      </c>
      <c r="BE29">
        <v>728.68077572344203</v>
      </c>
      <c r="BF29" s="2">
        <v>1.56344600677304</v>
      </c>
      <c r="BG29">
        <v>1092</v>
      </c>
      <c r="BH29">
        <v>698.45712309176099</v>
      </c>
      <c r="BI29" s="11">
        <f>Table1[[#This Row],[xRCard]]/Table1[[#This Row],[Matches]]</f>
        <v>0.10624956468619759</v>
      </c>
      <c r="BJ29" s="10">
        <v>1.9142650711951099</v>
      </c>
      <c r="BK29">
        <v>84</v>
      </c>
      <c r="BL29">
        <v>43.881070215399603</v>
      </c>
      <c r="BM29" s="11">
        <f>Table1[[#This Row],[xRCardA]]/Table1[[#This Row],[Matches]]</f>
        <v>9.9112847428907747E-2</v>
      </c>
      <c r="BN29" s="2">
        <v>1.51464789146515</v>
      </c>
      <c r="BO29">
        <v>62</v>
      </c>
      <c r="BP29">
        <v>40.9336059881389</v>
      </c>
    </row>
    <row r="30" spans="1:68" x14ac:dyDescent="0.45">
      <c r="A30">
        <v>12</v>
      </c>
      <c r="B30" t="s">
        <v>74</v>
      </c>
      <c r="C30" s="2">
        <v>0.94606464605990204</v>
      </c>
      <c r="D30">
        <v>476</v>
      </c>
      <c r="E30">
        <v>503.136864888047</v>
      </c>
      <c r="F30">
        <v>412</v>
      </c>
      <c r="G30" s="2">
        <v>0.88998477293165201</v>
      </c>
      <c r="H30" s="2">
        <v>1.1494454246591499</v>
      </c>
      <c r="I30" s="2">
        <v>0.98958616656944798</v>
      </c>
      <c r="J30">
        <v>117</v>
      </c>
      <c r="K30">
        <v>125</v>
      </c>
      <c r="L30">
        <v>170</v>
      </c>
      <c r="M30">
        <v>131.46292336507699</v>
      </c>
      <c r="N30">
        <v>108.748094792814</v>
      </c>
      <c r="O30">
        <v>171.78898184210701</v>
      </c>
      <c r="P30">
        <v>-142</v>
      </c>
      <c r="Q30">
        <v>-99.729414486052505</v>
      </c>
      <c r="R30">
        <v>-47.971698034568497</v>
      </c>
      <c r="S30">
        <v>5.7011125206211002</v>
      </c>
      <c r="T30" s="2">
        <v>0.90229233532888697</v>
      </c>
      <c r="U30" s="2">
        <v>0.99034856647502501</v>
      </c>
      <c r="V30">
        <v>443</v>
      </c>
      <c r="W30">
        <v>490.97169803456802</v>
      </c>
      <c r="X30">
        <v>585</v>
      </c>
      <c r="Y30">
        <v>590.701112520621</v>
      </c>
      <c r="Z30" s="2">
        <f>Table1[[#This Row],[SHGoalsF]]/Table1[[#This Row],[xSHGoalsF]]</f>
        <v>0.88192790808149957</v>
      </c>
      <c r="AA30">
        <v>243</v>
      </c>
      <c r="AB30">
        <v>275.53272526391601</v>
      </c>
      <c r="AC30">
        <v>-318</v>
      </c>
      <c r="AD30">
        <v>-331.37473347890801</v>
      </c>
      <c r="AE30" s="2">
        <f>Table1[[#This Row],[HTGoalsF]]/Table1[[#This Row],[xHTGoalsF]]</f>
        <v>0.92833714080558805</v>
      </c>
      <c r="AF30">
        <v>200</v>
      </c>
      <c r="AG30">
        <v>215.43897277065199</v>
      </c>
      <c r="AH30" s="2">
        <f>Table1[[#This Row],[HTGoalsA]]/Table1[[#This Row],[xHTGoalsA]]</f>
        <v>1.0295905915419916</v>
      </c>
      <c r="AI30">
        <v>267</v>
      </c>
      <c r="AJ30">
        <v>259.32637904171298</v>
      </c>
      <c r="AK30" s="2">
        <v>1.11607831698402</v>
      </c>
      <c r="AL30">
        <v>4971</v>
      </c>
      <c r="AM30">
        <v>4453.9885099041403</v>
      </c>
      <c r="AN30" s="2">
        <v>1.0892995629062701</v>
      </c>
      <c r="AO30">
        <v>5374</v>
      </c>
      <c r="AP30">
        <v>4933.44547542279</v>
      </c>
      <c r="AQ30" s="2">
        <v>0.83822292183976599</v>
      </c>
      <c r="AR30">
        <v>1577</v>
      </c>
      <c r="AS30">
        <v>1881.3611020547301</v>
      </c>
      <c r="AT30" s="2">
        <v>0.89355912191253195</v>
      </c>
      <c r="AU30">
        <v>1894</v>
      </c>
      <c r="AV30">
        <v>2119.6135247840898</v>
      </c>
      <c r="AW30" s="2">
        <v>1.1106913781971699</v>
      </c>
      <c r="AX30">
        <v>5999</v>
      </c>
      <c r="AY30">
        <v>5401.1403327333701</v>
      </c>
      <c r="AZ30" s="2">
        <v>1.19440588212878</v>
      </c>
      <c r="BA30">
        <v>6358</v>
      </c>
      <c r="BB30">
        <v>5323.1486005981096</v>
      </c>
      <c r="BC30" s="2">
        <v>1.35808855007361</v>
      </c>
      <c r="BD30">
        <v>990</v>
      </c>
      <c r="BE30">
        <v>728.96572167281602</v>
      </c>
      <c r="BF30" s="2">
        <v>1.41667997356752</v>
      </c>
      <c r="BG30">
        <v>983</v>
      </c>
      <c r="BH30">
        <v>693.87583529156495</v>
      </c>
      <c r="BI30" s="11">
        <f>Table1[[#This Row],[xRCard]]/Table1[[#This Row],[Matches]]</f>
        <v>0.10725578211774683</v>
      </c>
      <c r="BJ30" s="2">
        <v>1.31253249241686</v>
      </c>
      <c r="BK30">
        <v>58</v>
      </c>
      <c r="BL30">
        <v>44.189382232511697</v>
      </c>
      <c r="BM30" s="11">
        <f>Table1[[#This Row],[xRCardA]]/Table1[[#This Row],[Matches]]</f>
        <v>9.9568571197863345E-2</v>
      </c>
      <c r="BN30" s="2">
        <v>1.36511279073174</v>
      </c>
      <c r="BO30">
        <v>56</v>
      </c>
      <c r="BP30">
        <v>41.022251333519698</v>
      </c>
    </row>
    <row r="31" spans="1:68" x14ac:dyDescent="0.45">
      <c r="A31">
        <v>33</v>
      </c>
      <c r="B31" t="s">
        <v>95</v>
      </c>
      <c r="C31" s="2">
        <v>0.94062936880106796</v>
      </c>
      <c r="D31">
        <v>313</v>
      </c>
      <c r="E31">
        <v>332.75592957399499</v>
      </c>
      <c r="F31">
        <v>299</v>
      </c>
      <c r="G31" s="2">
        <v>0.83862074057361502</v>
      </c>
      <c r="H31" s="2">
        <v>1.2695598200642699</v>
      </c>
      <c r="I31" s="2">
        <v>0.94416365137241598</v>
      </c>
      <c r="J31">
        <v>71</v>
      </c>
      <c r="K31">
        <v>100</v>
      </c>
      <c r="L31">
        <v>128</v>
      </c>
      <c r="M31">
        <v>84.662823806904697</v>
      </c>
      <c r="N31">
        <v>78.767458153280899</v>
      </c>
      <c r="O31">
        <v>135.56971803981401</v>
      </c>
      <c r="P31">
        <v>-130</v>
      </c>
      <c r="Q31">
        <v>-117.595951899173</v>
      </c>
      <c r="R31">
        <v>-28.2335112198631</v>
      </c>
      <c r="S31">
        <v>15.8294631190368</v>
      </c>
      <c r="T31" s="2">
        <v>0.91577956774928004</v>
      </c>
      <c r="U31" s="2">
        <v>0.965043212934941</v>
      </c>
      <c r="V31">
        <v>307</v>
      </c>
      <c r="W31">
        <v>335.23351121986298</v>
      </c>
      <c r="X31">
        <v>437</v>
      </c>
      <c r="Y31">
        <v>452.82946311903601</v>
      </c>
      <c r="Z31" s="2">
        <f>Table1[[#This Row],[SHGoalsF]]/Table1[[#This Row],[xSHGoalsF]]</f>
        <v>0.93675469570159065</v>
      </c>
      <c r="AA31">
        <v>176</v>
      </c>
      <c r="AB31">
        <v>187.88269843492299</v>
      </c>
      <c r="AC31">
        <v>-243</v>
      </c>
      <c r="AD31">
        <v>-254.43683382108199</v>
      </c>
      <c r="AE31" s="2">
        <f>Table1[[#This Row],[HTGoalsF]]/Table1[[#This Row],[xHTGoalsF]]</f>
        <v>0.88903479746118419</v>
      </c>
      <c r="AF31">
        <v>131</v>
      </c>
      <c r="AG31">
        <v>147.35081278493999</v>
      </c>
      <c r="AH31" s="2">
        <f>Table1[[#This Row],[HTGoalsA]]/Table1[[#This Row],[xHTGoalsA]]</f>
        <v>0.97785890880373394</v>
      </c>
      <c r="AI31">
        <v>194</v>
      </c>
      <c r="AJ31">
        <v>198.39262929795299</v>
      </c>
      <c r="AK31" s="2">
        <v>1.0650766732636501</v>
      </c>
      <c r="AL31">
        <v>3335</v>
      </c>
      <c r="AM31">
        <v>3131.2299703088302</v>
      </c>
      <c r="AN31" s="2">
        <v>1.04832069399454</v>
      </c>
      <c r="AO31">
        <v>3871</v>
      </c>
      <c r="AP31">
        <v>3692.5723418182702</v>
      </c>
      <c r="AQ31" s="2">
        <v>0.84754805211898598</v>
      </c>
      <c r="AR31">
        <v>1112</v>
      </c>
      <c r="AS31">
        <v>1312.02000549685</v>
      </c>
      <c r="AT31" s="2">
        <v>0.85147328493264696</v>
      </c>
      <c r="AU31">
        <v>1361</v>
      </c>
      <c r="AV31">
        <v>1598.40599121986</v>
      </c>
      <c r="AW31" s="2">
        <v>1.10148565537842</v>
      </c>
      <c r="AX31">
        <v>4345</v>
      </c>
      <c r="AY31">
        <v>3944.6723421080101</v>
      </c>
      <c r="AZ31" s="2">
        <v>1.1094493542478501</v>
      </c>
      <c r="BA31">
        <v>4266</v>
      </c>
      <c r="BB31">
        <v>3845.1507350617999</v>
      </c>
      <c r="BC31" s="2">
        <v>1.25111203708048</v>
      </c>
      <c r="BD31">
        <v>677</v>
      </c>
      <c r="BE31">
        <v>541.11860483718306</v>
      </c>
      <c r="BF31" s="2">
        <v>1.36288051530817</v>
      </c>
      <c r="BG31">
        <v>675</v>
      </c>
      <c r="BH31">
        <v>495.27452510932</v>
      </c>
      <c r="BI31" s="11">
        <f>Table1[[#This Row],[xRCard]]/Table1[[#This Row],[Matches]]</f>
        <v>0.11000485612774782</v>
      </c>
      <c r="BJ31" s="2">
        <v>1.1249123334545099</v>
      </c>
      <c r="BK31">
        <v>37</v>
      </c>
      <c r="BL31">
        <v>32.8914519821966</v>
      </c>
      <c r="BM31" s="11">
        <f>Table1[[#This Row],[xRCardA]]/Table1[[#This Row],[Matches]]</f>
        <v>9.7089950497958863E-2</v>
      </c>
      <c r="BN31" s="2">
        <v>1.41233716894603</v>
      </c>
      <c r="BO31">
        <v>41</v>
      </c>
      <c r="BP31">
        <v>29.029895198889701</v>
      </c>
    </row>
    <row r="32" spans="1:68" x14ac:dyDescent="0.45">
      <c r="A32">
        <v>3</v>
      </c>
      <c r="B32" t="s">
        <v>65</v>
      </c>
      <c r="C32" s="2">
        <v>0.94041211591767704</v>
      </c>
      <c r="D32">
        <v>311</v>
      </c>
      <c r="E32">
        <v>330.70607527904701</v>
      </c>
      <c r="F32">
        <v>262</v>
      </c>
      <c r="G32" s="2">
        <v>0.90421957469633996</v>
      </c>
      <c r="H32" s="2">
        <v>1.0786920915053699</v>
      </c>
      <c r="I32" s="2">
        <v>1.0280085778536601</v>
      </c>
      <c r="J32">
        <v>79</v>
      </c>
      <c r="K32">
        <v>74</v>
      </c>
      <c r="L32">
        <v>109</v>
      </c>
      <c r="M32">
        <v>87.368159472250099</v>
      </c>
      <c r="N32">
        <v>68.601596862297299</v>
      </c>
      <c r="O32">
        <v>106.03024366545201</v>
      </c>
      <c r="P32">
        <v>-76</v>
      </c>
      <c r="Q32">
        <v>-48.547306602728597</v>
      </c>
      <c r="R32">
        <v>-14.271377801166899</v>
      </c>
      <c r="S32">
        <v>-13.181315596104399</v>
      </c>
      <c r="T32" s="2">
        <v>0.95543973395578596</v>
      </c>
      <c r="U32" s="2">
        <v>1.0357392837009001</v>
      </c>
      <c r="V32">
        <v>306</v>
      </c>
      <c r="W32">
        <v>320.27137780116601</v>
      </c>
      <c r="X32">
        <v>382</v>
      </c>
      <c r="Y32">
        <v>368.81868440389502</v>
      </c>
      <c r="Z32" s="2">
        <f>Table1[[#This Row],[SHGoalsF]]/Table1[[#This Row],[xSHGoalsF]]</f>
        <v>0.94107430799362091</v>
      </c>
      <c r="AA32">
        <v>169</v>
      </c>
      <c r="AB32">
        <v>179.58199322252199</v>
      </c>
      <c r="AC32">
        <v>-196</v>
      </c>
      <c r="AD32">
        <v>-206.67457655956599</v>
      </c>
      <c r="AE32" s="2">
        <f>Table1[[#This Row],[HTGoalsF]]/Table1[[#This Row],[xHTGoalsF]]</f>
        <v>0.97377638270510969</v>
      </c>
      <c r="AF32">
        <v>137</v>
      </c>
      <c r="AG32">
        <v>140.689384578644</v>
      </c>
      <c r="AH32" s="2">
        <f>Table1[[#This Row],[HTGoalsA]]/Table1[[#This Row],[xHTGoalsA]]</f>
        <v>1.1471277154182848</v>
      </c>
      <c r="AI32">
        <v>186</v>
      </c>
      <c r="AJ32">
        <v>162.144107844328</v>
      </c>
      <c r="AK32" s="2">
        <v>1.1689400421826099</v>
      </c>
      <c r="AL32">
        <v>3358</v>
      </c>
      <c r="AM32">
        <v>2872.6879727124601</v>
      </c>
      <c r="AN32" s="2">
        <v>1.0323385510574301</v>
      </c>
      <c r="AO32">
        <v>3202</v>
      </c>
      <c r="AP32">
        <v>3101.6956566430199</v>
      </c>
      <c r="AQ32" s="2">
        <v>0.93916510578658796</v>
      </c>
      <c r="AR32">
        <v>1143</v>
      </c>
      <c r="AS32">
        <v>1217.0384024677801</v>
      </c>
      <c r="AT32" s="2">
        <v>0.91573394100488203</v>
      </c>
      <c r="AU32">
        <v>1219</v>
      </c>
      <c r="AV32">
        <v>1331.1726751793501</v>
      </c>
      <c r="AW32" s="2">
        <v>1.33463523124288</v>
      </c>
      <c r="AX32">
        <v>4577</v>
      </c>
      <c r="AY32">
        <v>3429.4014520639098</v>
      </c>
      <c r="AZ32" s="2">
        <v>1.2786854395601599</v>
      </c>
      <c r="BA32">
        <v>4333</v>
      </c>
      <c r="BB32">
        <v>3388.6363807274101</v>
      </c>
      <c r="BC32" s="2">
        <v>1.67878929590851</v>
      </c>
      <c r="BD32">
        <v>775</v>
      </c>
      <c r="BE32">
        <v>461.64220959044798</v>
      </c>
      <c r="BF32" s="2">
        <v>1.50491683359817</v>
      </c>
      <c r="BG32">
        <v>669</v>
      </c>
      <c r="BH32">
        <v>444.54283789254703</v>
      </c>
      <c r="BI32" s="11">
        <f>Table1[[#This Row],[xRCard]]/Table1[[#This Row],[Matches]]</f>
        <v>0.10629010175654199</v>
      </c>
      <c r="BJ32" s="10">
        <v>2.0109159223954798</v>
      </c>
      <c r="BK32">
        <v>56</v>
      </c>
      <c r="BL32">
        <v>27.848006660214001</v>
      </c>
      <c r="BM32" s="11">
        <f>Table1[[#This Row],[xRCardA]]/Table1[[#This Row],[Matches]]</f>
        <v>0.10110213458731526</v>
      </c>
      <c r="BN32" s="2">
        <v>1.81208940462088</v>
      </c>
      <c r="BO32">
        <v>48</v>
      </c>
      <c r="BP32">
        <v>26.488759261876599</v>
      </c>
    </row>
    <row r="33" spans="1:68" x14ac:dyDescent="0.45">
      <c r="A33">
        <v>4</v>
      </c>
      <c r="B33" t="s">
        <v>66</v>
      </c>
      <c r="C33" s="2">
        <v>0.93254865749489402</v>
      </c>
      <c r="D33">
        <v>156</v>
      </c>
      <c r="E33">
        <v>167.28349641193199</v>
      </c>
      <c r="F33">
        <v>149</v>
      </c>
      <c r="G33" s="2">
        <v>0.89999751745038103</v>
      </c>
      <c r="H33" s="2">
        <v>1.0340630118538301</v>
      </c>
      <c r="I33" s="2">
        <v>1.0429076233965699</v>
      </c>
      <c r="J33">
        <v>38</v>
      </c>
      <c r="K33">
        <v>42</v>
      </c>
      <c r="L33">
        <v>69</v>
      </c>
      <c r="M33">
        <v>42.222338687834203</v>
      </c>
      <c r="N33">
        <v>40.616480348430201</v>
      </c>
      <c r="O33">
        <v>66.161180963735404</v>
      </c>
      <c r="P33">
        <v>-58</v>
      </c>
      <c r="Q33">
        <v>-58.200063919247498</v>
      </c>
      <c r="R33">
        <v>-35.432250852909398</v>
      </c>
      <c r="S33">
        <v>35.632314772157002</v>
      </c>
      <c r="T33" s="2">
        <v>0.78963499761187494</v>
      </c>
      <c r="U33" s="2">
        <v>0.842774783428481</v>
      </c>
      <c r="V33">
        <v>133</v>
      </c>
      <c r="W33">
        <v>168.43225085290899</v>
      </c>
      <c r="X33">
        <v>191</v>
      </c>
      <c r="Y33">
        <v>226.632314772157</v>
      </c>
      <c r="Z33" s="2">
        <f>Table1[[#This Row],[SHGoalsF]]/Table1[[#This Row],[xSHGoalsF]]</f>
        <v>0.90922675260868158</v>
      </c>
      <c r="AA33">
        <v>86</v>
      </c>
      <c r="AB33">
        <v>94.585866235518907</v>
      </c>
      <c r="AC33">
        <v>-107</v>
      </c>
      <c r="AD33">
        <v>-127.425637341138</v>
      </c>
      <c r="AE33" s="2">
        <f>Table1[[#This Row],[HTGoalsF]]/Table1[[#This Row],[xHTGoalsF]]</f>
        <v>0.63645634438996901</v>
      </c>
      <c r="AF33">
        <v>47</v>
      </c>
      <c r="AG33">
        <v>73.846384617390498</v>
      </c>
      <c r="AH33" s="2">
        <f>Table1[[#This Row],[HTGoalsA]]/Table1[[#This Row],[xHTGoalsA]]</f>
        <v>0.84671719863219541</v>
      </c>
      <c r="AI33">
        <v>84</v>
      </c>
      <c r="AJ33">
        <v>99.206677431018704</v>
      </c>
      <c r="AK33" s="2">
        <v>1.0397135839859999</v>
      </c>
      <c r="AL33">
        <v>1627</v>
      </c>
      <c r="AM33">
        <v>1564.85403774612</v>
      </c>
      <c r="AN33" s="2">
        <v>0.84225413230574397</v>
      </c>
      <c r="AO33">
        <v>1551</v>
      </c>
      <c r="AP33">
        <v>1841.4869580443601</v>
      </c>
      <c r="AQ33" s="2">
        <v>0.81577813710387903</v>
      </c>
      <c r="AR33">
        <v>536</v>
      </c>
      <c r="AS33">
        <v>657.04138860949502</v>
      </c>
      <c r="AT33" s="2">
        <v>0.71320508940040195</v>
      </c>
      <c r="AU33">
        <v>567</v>
      </c>
      <c r="AV33">
        <v>795.00273964208702</v>
      </c>
      <c r="AW33" s="2">
        <v>1.1733147462932501</v>
      </c>
      <c r="AX33">
        <v>2303</v>
      </c>
      <c r="AY33">
        <v>1962.81518431065</v>
      </c>
      <c r="AZ33" s="2">
        <v>1.03171158039934</v>
      </c>
      <c r="BA33">
        <v>1970</v>
      </c>
      <c r="BB33">
        <v>1909.44837435813</v>
      </c>
      <c r="BC33" s="2">
        <v>1.6085326382059699</v>
      </c>
      <c r="BD33">
        <v>432</v>
      </c>
      <c r="BE33">
        <v>268.567755318796</v>
      </c>
      <c r="BF33" s="2">
        <v>1.4391323713453501</v>
      </c>
      <c r="BG33">
        <v>354</v>
      </c>
      <c r="BH33">
        <v>245.981542107254</v>
      </c>
      <c r="BI33" s="11">
        <f>Table1[[#This Row],[xRCard]]/Table1[[#This Row],[Matches]]</f>
        <v>0.10977148708608055</v>
      </c>
      <c r="BJ33" s="2">
        <v>0.97823718331667697</v>
      </c>
      <c r="BK33">
        <v>16</v>
      </c>
      <c r="BL33">
        <v>16.355951575826001</v>
      </c>
      <c r="BM33" s="11">
        <f>Table1[[#This Row],[xRCardA]]/Table1[[#This Row],[Matches]]</f>
        <v>9.6592331640014767E-2</v>
      </c>
      <c r="BN33" s="2">
        <v>0.97274524745709401</v>
      </c>
      <c r="BO33">
        <v>14</v>
      </c>
      <c r="BP33">
        <v>14.3922574143622</v>
      </c>
    </row>
    <row r="34" spans="1:68" hidden="1" x14ac:dyDescent="0.45">
      <c r="A34">
        <v>13</v>
      </c>
      <c r="B34" t="s">
        <v>75</v>
      </c>
      <c r="C34">
        <v>0.92909161601824897</v>
      </c>
      <c r="D34">
        <v>35</v>
      </c>
      <c r="E34">
        <v>37.671204213420097</v>
      </c>
      <c r="F34">
        <v>38</v>
      </c>
      <c r="G34">
        <v>1.07366057502069</v>
      </c>
      <c r="H34">
        <v>0.51390563657435395</v>
      </c>
      <c r="I34">
        <v>1.21329410588855</v>
      </c>
      <c r="J34">
        <v>10</v>
      </c>
      <c r="K34">
        <v>5</v>
      </c>
      <c r="L34">
        <v>23</v>
      </c>
      <c r="M34">
        <v>9.3139305220434707</v>
      </c>
      <c r="N34">
        <v>9.7294126472897204</v>
      </c>
      <c r="O34">
        <v>18.956656830666802</v>
      </c>
      <c r="P34">
        <v>-31</v>
      </c>
      <c r="Q34">
        <v>-21.218489512524801</v>
      </c>
      <c r="R34">
        <v>-2.0088051721591</v>
      </c>
      <c r="S34">
        <v>-7.7727053153160099</v>
      </c>
      <c r="T34">
        <v>0.94979092318515501</v>
      </c>
      <c r="U34">
        <v>1.12694837090785</v>
      </c>
      <c r="V34">
        <v>38</v>
      </c>
      <c r="W34">
        <v>40.0088051721591</v>
      </c>
      <c r="X34">
        <v>69</v>
      </c>
      <c r="Y34">
        <v>61.227294684683898</v>
      </c>
      <c r="Z34">
        <f>Table1[[#This Row],[SHGoalsF]]/Table1[[#This Row],[xSHGoalsF]]</f>
        <v>0.94608085405899822</v>
      </c>
      <c r="AA34">
        <v>21</v>
      </c>
      <c r="AB34">
        <v>22.1968343507884</v>
      </c>
      <c r="AC34">
        <v>-37</v>
      </c>
      <c r="AD34">
        <v>-34.235782912416902</v>
      </c>
      <c r="AE34">
        <f>Table1[[#This Row],[HTGoalsF]]/Table1[[#This Row],[xHTGoalsF]]</f>
        <v>0.95441431891431083</v>
      </c>
      <c r="AF34">
        <v>17</v>
      </c>
      <c r="AG34">
        <v>17.811970821370601</v>
      </c>
      <c r="AH34">
        <f>Table1[[#This Row],[HTGoalsA]]/Table1[[#This Row],[xHTGoalsA]]</f>
        <v>1.1855578994607883</v>
      </c>
      <c r="AI34">
        <v>32</v>
      </c>
      <c r="AJ34">
        <v>26.991511772267</v>
      </c>
      <c r="AK34">
        <v>1.1004907269462301</v>
      </c>
      <c r="AL34">
        <v>422</v>
      </c>
      <c r="AM34">
        <v>383.465293861232</v>
      </c>
      <c r="AN34">
        <v>1.20291435756624</v>
      </c>
      <c r="AO34">
        <v>586</v>
      </c>
      <c r="AP34">
        <v>487.15022504644702</v>
      </c>
      <c r="AQ34">
        <v>0.82983887961914604</v>
      </c>
      <c r="AR34">
        <v>133</v>
      </c>
      <c r="AS34">
        <v>160.27207602159999</v>
      </c>
      <c r="AT34">
        <v>0.96515449736094305</v>
      </c>
      <c r="AU34">
        <v>205</v>
      </c>
      <c r="AV34">
        <v>212.40122753459499</v>
      </c>
      <c r="AW34">
        <v>1.3265560370799001</v>
      </c>
      <c r="AX34">
        <v>665</v>
      </c>
      <c r="AY34">
        <v>501.29808422103002</v>
      </c>
      <c r="AZ34">
        <v>1.3005769433644601</v>
      </c>
      <c r="BA34">
        <v>628</v>
      </c>
      <c r="BB34">
        <v>482.86262739321199</v>
      </c>
      <c r="BC34">
        <v>1.38831608041405</v>
      </c>
      <c r="BD34">
        <v>97</v>
      </c>
      <c r="BE34">
        <v>69.868815443721004</v>
      </c>
      <c r="BF34">
        <v>1.48374941614784</v>
      </c>
      <c r="BG34">
        <v>91</v>
      </c>
      <c r="BH34">
        <v>61.331110907026797</v>
      </c>
      <c r="BI34">
        <f>Table1[[#This Row],[xRCard]]/Table1[[#This Row],[Matches]]</f>
        <v>0.10980576503255395</v>
      </c>
      <c r="BJ34">
        <v>2.1569186753804801</v>
      </c>
      <c r="BK34">
        <v>9</v>
      </c>
      <c r="BL34">
        <v>4.1726190712370501</v>
      </c>
      <c r="BM34">
        <f>Table1[[#This Row],[xRCardA]]/Table1[[#This Row],[Matches]]</f>
        <v>9.149611439894316E-2</v>
      </c>
      <c r="BN34">
        <v>2.3009317627580601</v>
      </c>
      <c r="BO34">
        <v>8</v>
      </c>
      <c r="BP34">
        <v>3.47685234715984</v>
      </c>
    </row>
    <row r="35" spans="1:68" x14ac:dyDescent="0.45">
      <c r="A35">
        <v>18</v>
      </c>
      <c r="B35" t="s">
        <v>80</v>
      </c>
      <c r="C35" s="2">
        <v>0.88683019830023602</v>
      </c>
      <c r="D35">
        <v>104</v>
      </c>
      <c r="E35">
        <v>117.271604191348</v>
      </c>
      <c r="F35">
        <v>111</v>
      </c>
      <c r="G35" s="2">
        <v>0.89937135455010497</v>
      </c>
      <c r="H35" s="2">
        <v>0.84531799132472796</v>
      </c>
      <c r="I35" s="2">
        <v>1.1344545319919499</v>
      </c>
      <c r="J35">
        <v>27</v>
      </c>
      <c r="K35">
        <v>23</v>
      </c>
      <c r="L35">
        <v>61</v>
      </c>
      <c r="M35">
        <v>30.020969495416299</v>
      </c>
      <c r="N35">
        <v>27.208695705098901</v>
      </c>
      <c r="O35">
        <v>53.770334799484601</v>
      </c>
      <c r="P35">
        <v>-75</v>
      </c>
      <c r="Q35">
        <v>-58.260429267834198</v>
      </c>
      <c r="R35">
        <v>-2.7784036182620402</v>
      </c>
      <c r="S35">
        <v>-13.9611671139037</v>
      </c>
      <c r="T35" s="2">
        <v>0.97718475907295099</v>
      </c>
      <c r="U35" s="2">
        <v>1.07754531003173</v>
      </c>
      <c r="V35">
        <v>119</v>
      </c>
      <c r="W35">
        <v>121.778403618262</v>
      </c>
      <c r="X35">
        <v>194</v>
      </c>
      <c r="Y35">
        <v>180.038832886096</v>
      </c>
      <c r="Z35" s="2">
        <f>Table1[[#This Row],[SHGoalsF]]/Table1[[#This Row],[xSHGoalsF]]</f>
        <v>1.0731794021826127</v>
      </c>
      <c r="AA35">
        <v>73</v>
      </c>
      <c r="AB35">
        <v>68.022177700703097</v>
      </c>
      <c r="AC35">
        <v>-107</v>
      </c>
      <c r="AD35">
        <v>-100.584427571389</v>
      </c>
      <c r="AE35" s="2">
        <f>Table1[[#This Row],[HTGoalsF]]/Table1[[#This Row],[xHTGoalsF]]</f>
        <v>0.85571483516246238</v>
      </c>
      <c r="AF35">
        <v>46</v>
      </c>
      <c r="AG35">
        <v>53.756225917558901</v>
      </c>
      <c r="AH35" s="2">
        <f>Table1[[#This Row],[HTGoalsA]]/Table1[[#This Row],[xHTGoalsA]]</f>
        <v>1.0949676063322833</v>
      </c>
      <c r="AI35">
        <v>87</v>
      </c>
      <c r="AJ35">
        <v>79.454405314707202</v>
      </c>
      <c r="AK35" s="2">
        <v>1.0710585843490801</v>
      </c>
      <c r="AL35">
        <v>1227</v>
      </c>
      <c r="AM35">
        <v>1145.5955985317901</v>
      </c>
      <c r="AN35" s="2">
        <v>1.01901170979415</v>
      </c>
      <c r="AO35">
        <v>1450</v>
      </c>
      <c r="AP35">
        <v>1422.94733815464</v>
      </c>
      <c r="AQ35" s="2">
        <v>0.97593247669946803</v>
      </c>
      <c r="AR35">
        <v>465</v>
      </c>
      <c r="AS35">
        <v>476.46739001103401</v>
      </c>
      <c r="AT35" s="2">
        <v>0.92119893137074105</v>
      </c>
      <c r="AU35">
        <v>566</v>
      </c>
      <c r="AV35">
        <v>614.41669190583298</v>
      </c>
      <c r="AW35" s="2">
        <v>0.94284072839784605</v>
      </c>
      <c r="AX35">
        <v>1373</v>
      </c>
      <c r="AY35">
        <v>1456.2374732507701</v>
      </c>
      <c r="AZ35" s="2">
        <v>1.34132502298805</v>
      </c>
      <c r="BA35">
        <v>1893</v>
      </c>
      <c r="BB35">
        <v>1411.2910499372999</v>
      </c>
      <c r="BC35" s="2">
        <v>1.3642964519129599</v>
      </c>
      <c r="BD35">
        <v>275</v>
      </c>
      <c r="BE35">
        <v>201.56909417627199</v>
      </c>
      <c r="BF35" s="2">
        <v>1.65447112262436</v>
      </c>
      <c r="BG35">
        <v>300</v>
      </c>
      <c r="BH35">
        <v>181.32682758713301</v>
      </c>
      <c r="BI35" s="11">
        <f>Table1[[#This Row],[xRCard]]/Table1[[#This Row],[Matches]]</f>
        <v>0.10678368380864504</v>
      </c>
      <c r="BJ35" s="2">
        <v>1.09676977736588</v>
      </c>
      <c r="BK35">
        <v>13</v>
      </c>
      <c r="BL35">
        <v>11.8529889027596</v>
      </c>
      <c r="BM35" s="11">
        <f>Table1[[#This Row],[xRCardA]]/Table1[[#This Row],[Matches]]</f>
        <v>9.3970931234073865E-2</v>
      </c>
      <c r="BN35" s="2">
        <v>1.7256630325204401</v>
      </c>
      <c r="BO35">
        <v>18</v>
      </c>
      <c r="BP35">
        <v>10.4307733669822</v>
      </c>
    </row>
    <row r="36" spans="1:68" hidden="1" x14ac:dyDescent="0.45">
      <c r="A36">
        <v>17</v>
      </c>
      <c r="B36" t="s">
        <v>79</v>
      </c>
      <c r="C36">
        <v>0.87062288705732604</v>
      </c>
      <c r="D36">
        <v>36</v>
      </c>
      <c r="E36">
        <v>41.349705521386703</v>
      </c>
      <c r="F36">
        <v>37</v>
      </c>
      <c r="G36">
        <v>0.84867608495548397</v>
      </c>
      <c r="H36">
        <v>0.94384663782146905</v>
      </c>
      <c r="I36">
        <v>1.12694101624641</v>
      </c>
      <c r="J36">
        <v>9</v>
      </c>
      <c r="K36">
        <v>9</v>
      </c>
      <c r="L36">
        <v>19</v>
      </c>
      <c r="M36">
        <v>10.604752696044301</v>
      </c>
      <c r="N36">
        <v>9.5354474332538395</v>
      </c>
      <c r="O36">
        <v>16.859799870701799</v>
      </c>
      <c r="P36">
        <v>-30</v>
      </c>
      <c r="Q36">
        <v>-15.072336195300601</v>
      </c>
      <c r="R36">
        <v>-2.5922890606224702</v>
      </c>
      <c r="S36">
        <v>-12.335374744076899</v>
      </c>
      <c r="T36">
        <v>0.93767380639127296</v>
      </c>
      <c r="U36">
        <v>1.21769092601185</v>
      </c>
      <c r="V36">
        <v>39</v>
      </c>
      <c r="W36">
        <v>41.592289060622399</v>
      </c>
      <c r="X36">
        <v>69</v>
      </c>
      <c r="Y36">
        <v>56.664625255923099</v>
      </c>
      <c r="Z36">
        <f>Table1[[#This Row],[SHGoalsF]]/Table1[[#This Row],[xSHGoalsF]]</f>
        <v>1.1592625972463777</v>
      </c>
      <c r="AA36">
        <v>27</v>
      </c>
      <c r="AB36">
        <v>23.290667760810798</v>
      </c>
      <c r="AC36">
        <v>-43</v>
      </c>
      <c r="AD36">
        <v>-31.896085307147299</v>
      </c>
      <c r="AE36">
        <f>Table1[[#This Row],[HTGoalsF]]/Table1[[#This Row],[xHTGoalsF]]</f>
        <v>0.65567961457729051</v>
      </c>
      <c r="AF36">
        <v>12</v>
      </c>
      <c r="AG36">
        <v>18.3016212998116</v>
      </c>
      <c r="AH36">
        <f>Table1[[#This Row],[HTGoalsA]]/Table1[[#This Row],[xHTGoalsA]]</f>
        <v>1.0497187179289174</v>
      </c>
      <c r="AI36">
        <v>26</v>
      </c>
      <c r="AJ36">
        <v>24.7685399487757</v>
      </c>
      <c r="AK36">
        <v>1.35411711019418</v>
      </c>
      <c r="AL36">
        <v>525</v>
      </c>
      <c r="AM36">
        <v>387.70649602434401</v>
      </c>
      <c r="AN36">
        <v>0.99688163215686698</v>
      </c>
      <c r="AO36">
        <v>457</v>
      </c>
      <c r="AP36">
        <v>458.42955197321402</v>
      </c>
      <c r="AQ36">
        <v>1.01069573972839</v>
      </c>
      <c r="AR36">
        <v>165</v>
      </c>
      <c r="AS36">
        <v>163.25387900055901</v>
      </c>
      <c r="AT36">
        <v>0.91143383250364596</v>
      </c>
      <c r="AU36">
        <v>181</v>
      </c>
      <c r="AV36">
        <v>198.58819537432001</v>
      </c>
      <c r="AW36">
        <v>1.22585912520498</v>
      </c>
      <c r="AX36">
        <v>598</v>
      </c>
      <c r="AY36">
        <v>487.821143314491</v>
      </c>
      <c r="AZ36">
        <v>1.2233633201959</v>
      </c>
      <c r="BA36">
        <v>578</v>
      </c>
      <c r="BB36">
        <v>472.46798269825399</v>
      </c>
      <c r="BC36">
        <v>1.2571000097251499</v>
      </c>
      <c r="BD36">
        <v>84</v>
      </c>
      <c r="BE36">
        <v>66.820459271466703</v>
      </c>
      <c r="BF36">
        <v>1.3651599624700099</v>
      </c>
      <c r="BG36">
        <v>83</v>
      </c>
      <c r="BH36">
        <v>60.798735885739298</v>
      </c>
      <c r="BI36">
        <f>Table1[[#This Row],[xRCard]]/Table1[[#This Row],[Matches]]</f>
        <v>0.11173502423892594</v>
      </c>
      <c r="BJ36">
        <v>0.96754002466529598</v>
      </c>
      <c r="BK36">
        <v>4</v>
      </c>
      <c r="BL36">
        <v>4.1341958968402599</v>
      </c>
      <c r="BM36">
        <f>Table1[[#This Row],[xRCardA]]/Table1[[#This Row],[Matches]]</f>
        <v>9.7463190633140281E-2</v>
      </c>
      <c r="BN36">
        <v>1.3865248434539199</v>
      </c>
      <c r="BO36">
        <v>5</v>
      </c>
      <c r="BP36">
        <v>3.6061380534261902</v>
      </c>
    </row>
    <row r="37" spans="1:68" x14ac:dyDescent="0.45">
      <c r="A37">
        <v>15</v>
      </c>
      <c r="B37" t="s">
        <v>77</v>
      </c>
      <c r="C37" s="2">
        <v>0.85966655735467001</v>
      </c>
      <c r="D37">
        <v>67</v>
      </c>
      <c r="E37">
        <v>77.937194865611005</v>
      </c>
      <c r="F37">
        <v>76</v>
      </c>
      <c r="G37" s="2">
        <v>0.71762131408624397</v>
      </c>
      <c r="H37" s="2">
        <v>1.2879623604647701</v>
      </c>
      <c r="I37" s="2">
        <v>0.99782640254515598</v>
      </c>
      <c r="J37">
        <v>14</v>
      </c>
      <c r="K37">
        <v>25</v>
      </c>
      <c r="L37">
        <v>37</v>
      </c>
      <c r="M37">
        <v>19.508896579843501</v>
      </c>
      <c r="N37">
        <v>19.410505126080299</v>
      </c>
      <c r="O37">
        <v>37.080598294076097</v>
      </c>
      <c r="P37">
        <v>-41</v>
      </c>
      <c r="Q37">
        <v>-39.708476819816397</v>
      </c>
      <c r="R37">
        <v>-4.6449507223527098</v>
      </c>
      <c r="S37">
        <v>3.3534275421691802</v>
      </c>
      <c r="T37" s="2">
        <v>0.94310792423467005</v>
      </c>
      <c r="U37" s="2">
        <v>0.97236643735502304</v>
      </c>
      <c r="V37">
        <v>77</v>
      </c>
      <c r="W37">
        <v>81.644950722352704</v>
      </c>
      <c r="X37">
        <v>118</v>
      </c>
      <c r="Y37">
        <v>121.353427542169</v>
      </c>
      <c r="Z37" s="2">
        <f>Table1[[#This Row],[SHGoalsF]]/Table1[[#This Row],[xSHGoalsF]]</f>
        <v>1.0525063034632793</v>
      </c>
      <c r="AA37">
        <v>48</v>
      </c>
      <c r="AB37">
        <v>45.605427579916302</v>
      </c>
      <c r="AC37">
        <v>-68</v>
      </c>
      <c r="AD37">
        <v>-67.916274525346395</v>
      </c>
      <c r="AE37" s="2">
        <f>Table1[[#This Row],[HTGoalsF]]/Table1[[#This Row],[xHTGoalsF]]</f>
        <v>0.80467213412856209</v>
      </c>
      <c r="AF37">
        <v>29</v>
      </c>
      <c r="AG37">
        <v>36.039523142436401</v>
      </c>
      <c r="AH37" s="2">
        <f>Table1[[#This Row],[HTGoalsA]]/Table1[[#This Row],[xHTGoalsA]]</f>
        <v>0.9356785902171727</v>
      </c>
      <c r="AI37">
        <v>50</v>
      </c>
      <c r="AJ37">
        <v>53.437153016822698</v>
      </c>
      <c r="AK37" s="2">
        <v>1.1321793925320001</v>
      </c>
      <c r="AL37">
        <v>880</v>
      </c>
      <c r="AM37">
        <v>777.26198321978495</v>
      </c>
      <c r="AN37" s="2">
        <v>0.92006195515816402</v>
      </c>
      <c r="AO37">
        <v>893</v>
      </c>
      <c r="AP37">
        <v>970.58681210928603</v>
      </c>
      <c r="AQ37" s="2">
        <v>0.88799918970852099</v>
      </c>
      <c r="AR37">
        <v>286</v>
      </c>
      <c r="AS37">
        <v>322.07236596001502</v>
      </c>
      <c r="AT37" s="2">
        <v>0.78348838165335399</v>
      </c>
      <c r="AU37">
        <v>329</v>
      </c>
      <c r="AV37">
        <v>419.91688416071702</v>
      </c>
      <c r="AW37" s="2">
        <v>1.1065917214951499</v>
      </c>
      <c r="AX37">
        <v>1108</v>
      </c>
      <c r="AY37">
        <v>1001.27262700189</v>
      </c>
      <c r="AZ37" s="2">
        <v>1.05628928558377</v>
      </c>
      <c r="BA37">
        <v>1022</v>
      </c>
      <c r="BB37">
        <v>967.53797841959499</v>
      </c>
      <c r="BC37" s="2">
        <v>1.3194915433516401</v>
      </c>
      <c r="BD37">
        <v>184</v>
      </c>
      <c r="BE37">
        <v>139.44765385355899</v>
      </c>
      <c r="BF37" s="2">
        <v>1.2082805880208101</v>
      </c>
      <c r="BG37">
        <v>150</v>
      </c>
      <c r="BH37">
        <v>124.143350052245</v>
      </c>
      <c r="BI37" s="11">
        <f>Table1[[#This Row],[xRCard]]/Table1[[#This Row],[Matches]]</f>
        <v>0.11121244112062012</v>
      </c>
      <c r="BJ37" s="2">
        <v>0.59156577286938306</v>
      </c>
      <c r="BK37">
        <v>5</v>
      </c>
      <c r="BL37">
        <v>8.4521455251671291</v>
      </c>
      <c r="BM37" s="11">
        <f>Table1[[#This Row],[xRCardA]]/Table1[[#This Row],[Matches]]</f>
        <v>9.159273585105987E-2</v>
      </c>
      <c r="BN37" s="2">
        <v>0.86193918859929997</v>
      </c>
      <c r="BO37">
        <v>6</v>
      </c>
      <c r="BP37">
        <v>6.9610479246805497</v>
      </c>
    </row>
    <row r="38" spans="1:68" hidden="1" x14ac:dyDescent="0.45">
      <c r="A38">
        <v>5</v>
      </c>
      <c r="B38" t="s">
        <v>67</v>
      </c>
      <c r="C38">
        <v>0.83864982751054296</v>
      </c>
      <c r="D38">
        <v>35</v>
      </c>
      <c r="E38">
        <v>41.733747330389697</v>
      </c>
      <c r="F38">
        <v>37</v>
      </c>
      <c r="G38">
        <v>0.83880800489116403</v>
      </c>
      <c r="H38">
        <v>0.83811641900196798</v>
      </c>
      <c r="I38">
        <v>1.19579496202853</v>
      </c>
      <c r="J38">
        <v>9</v>
      </c>
      <c r="K38">
        <v>8</v>
      </c>
      <c r="L38">
        <v>20</v>
      </c>
      <c r="M38">
        <v>10.729511339329299</v>
      </c>
      <c r="N38">
        <v>9.5452133124016605</v>
      </c>
      <c r="O38">
        <v>16.725275348268902</v>
      </c>
      <c r="P38">
        <v>-21</v>
      </c>
      <c r="Q38">
        <v>-14.658639835436899</v>
      </c>
      <c r="R38">
        <v>-5.7118647080985099</v>
      </c>
      <c r="S38">
        <v>-0.62949545646458205</v>
      </c>
      <c r="T38">
        <v>0.863063788970586</v>
      </c>
      <c r="U38">
        <v>1.0111671070103401</v>
      </c>
      <c r="V38">
        <v>36</v>
      </c>
      <c r="W38">
        <v>41.711864708098503</v>
      </c>
      <c r="X38">
        <v>57</v>
      </c>
      <c r="Y38">
        <v>56.370504543535397</v>
      </c>
      <c r="Z38">
        <f>Table1[[#This Row],[SHGoalsF]]/Table1[[#This Row],[xSHGoalsF]]</f>
        <v>0.76945321674246092</v>
      </c>
      <c r="AA38">
        <v>18</v>
      </c>
      <c r="AB38">
        <v>23.393235102979201</v>
      </c>
      <c r="AC38">
        <v>-28</v>
      </c>
      <c r="AD38">
        <v>-31.7155580258915</v>
      </c>
      <c r="AE38">
        <f>Table1[[#This Row],[HTGoalsF]]/Table1[[#This Row],[xHTGoalsF]]</f>
        <v>0.98260625319755601</v>
      </c>
      <c r="AF38">
        <v>18</v>
      </c>
      <c r="AG38">
        <v>18.318629605119199</v>
      </c>
      <c r="AH38">
        <f>Table1[[#This Row],[HTGoalsA]]/Table1[[#This Row],[xHTGoalsA]]</f>
        <v>1.1762345531452179</v>
      </c>
      <c r="AI38">
        <v>29</v>
      </c>
      <c r="AJ38">
        <v>24.654946517643801</v>
      </c>
      <c r="AK38">
        <v>1.00131157578773</v>
      </c>
      <c r="AL38">
        <v>390</v>
      </c>
      <c r="AM38">
        <v>389.48915545412001</v>
      </c>
      <c r="AN38">
        <v>1.14596666520943</v>
      </c>
      <c r="AO38">
        <v>524</v>
      </c>
      <c r="AP38">
        <v>457.25588353325497</v>
      </c>
      <c r="AQ38">
        <v>0.93185490555318395</v>
      </c>
      <c r="AR38">
        <v>152</v>
      </c>
      <c r="AS38">
        <v>163.11552270014201</v>
      </c>
      <c r="AT38">
        <v>1.0334313327487601</v>
      </c>
      <c r="AU38">
        <v>204</v>
      </c>
      <c r="AV38">
        <v>197.40063372898899</v>
      </c>
      <c r="AW38">
        <v>1.03415539972407</v>
      </c>
      <c r="AX38">
        <v>505</v>
      </c>
      <c r="AY38">
        <v>488.321194411151</v>
      </c>
      <c r="AZ38">
        <v>1.1420685009829801</v>
      </c>
      <c r="BA38">
        <v>543</v>
      </c>
      <c r="BB38">
        <v>475.45309194031603</v>
      </c>
      <c r="BC38">
        <v>1.3432096888963201</v>
      </c>
      <c r="BD38">
        <v>90</v>
      </c>
      <c r="BE38">
        <v>67.003685831026402</v>
      </c>
      <c r="BF38">
        <v>1.4847878745138801</v>
      </c>
      <c r="BG38">
        <v>91</v>
      </c>
      <c r="BH38">
        <v>61.288216021963898</v>
      </c>
      <c r="BI38">
        <f>Table1[[#This Row],[xRCard]]/Table1[[#This Row],[Matches]]</f>
        <v>0.11112142840892865</v>
      </c>
      <c r="BJ38">
        <v>1.7025446117644301</v>
      </c>
      <c r="BK38">
        <v>7</v>
      </c>
      <c r="BL38">
        <v>4.1114928511303601</v>
      </c>
      <c r="BM38">
        <f>Table1[[#This Row],[xRCardA]]/Table1[[#This Row],[Matches]]</f>
        <v>9.6921983478114315E-2</v>
      </c>
      <c r="BN38">
        <v>0.83656027426831903</v>
      </c>
      <c r="BO38">
        <v>3</v>
      </c>
      <c r="BP38">
        <v>3.5861133886902299</v>
      </c>
    </row>
    <row r="39" spans="1:68" hidden="1" x14ac:dyDescent="0.45">
      <c r="A39">
        <v>29</v>
      </c>
      <c r="B39" t="s">
        <v>91</v>
      </c>
      <c r="C39">
        <v>0.83332958084985098</v>
      </c>
      <c r="D39">
        <v>28</v>
      </c>
      <c r="E39">
        <v>33.600151300815199</v>
      </c>
      <c r="F39">
        <v>37</v>
      </c>
      <c r="G39">
        <v>0.86506098157975198</v>
      </c>
      <c r="H39">
        <v>0.75071805638124001</v>
      </c>
      <c r="I39">
        <v>1.1744473635783701</v>
      </c>
      <c r="J39">
        <v>7</v>
      </c>
      <c r="K39">
        <v>7</v>
      </c>
      <c r="L39">
        <v>23</v>
      </c>
      <c r="M39">
        <v>8.0919150777287108</v>
      </c>
      <c r="N39">
        <v>9.3244060676291394</v>
      </c>
      <c r="O39">
        <v>19.583678854642098</v>
      </c>
      <c r="P39">
        <v>-31</v>
      </c>
      <c r="Q39">
        <v>-25.379174823950901</v>
      </c>
      <c r="R39">
        <v>-4.4747835536432596</v>
      </c>
      <c r="S39">
        <v>-1.1460416224058001</v>
      </c>
      <c r="T39">
        <v>0.88059214412171705</v>
      </c>
      <c r="U39">
        <v>1.01823340410035</v>
      </c>
      <c r="V39">
        <v>33</v>
      </c>
      <c r="W39">
        <v>37.474783553643199</v>
      </c>
      <c r="X39">
        <v>64</v>
      </c>
      <c r="Y39">
        <v>62.853958377594097</v>
      </c>
      <c r="Z39">
        <f>Table1[[#This Row],[SHGoalsF]]/Table1[[#This Row],[xSHGoalsF]]</f>
        <v>0.90420910887156769</v>
      </c>
      <c r="AA39">
        <v>19</v>
      </c>
      <c r="AB39">
        <v>21.012838527706901</v>
      </c>
      <c r="AC39">
        <v>-41</v>
      </c>
      <c r="AD39">
        <v>-35.258062574387402</v>
      </c>
      <c r="AE39">
        <f>Table1[[#This Row],[HTGoalsF]]/Table1[[#This Row],[xHTGoalsF]]</f>
        <v>0.8504462855356798</v>
      </c>
      <c r="AF39">
        <v>14</v>
      </c>
      <c r="AG39">
        <v>16.461945025936199</v>
      </c>
      <c r="AH39">
        <f>Table1[[#This Row],[HTGoalsA]]/Table1[[#This Row],[xHTGoalsA]]</f>
        <v>0.83345727074847675</v>
      </c>
      <c r="AI39">
        <v>23</v>
      </c>
      <c r="AJ39">
        <v>27.595895803206702</v>
      </c>
      <c r="AK39">
        <v>1.01531269614978</v>
      </c>
      <c r="AL39">
        <v>371</v>
      </c>
      <c r="AM39">
        <v>365.40466932688298</v>
      </c>
      <c r="AN39">
        <v>1.0067516962260901</v>
      </c>
      <c r="AO39">
        <v>493</v>
      </c>
      <c r="AP39">
        <v>489.69373664634497</v>
      </c>
      <c r="AQ39">
        <v>0.75011705867320599</v>
      </c>
      <c r="AR39">
        <v>113</v>
      </c>
      <c r="AS39">
        <v>150.64315454960001</v>
      </c>
      <c r="AT39">
        <v>0.88902341335977697</v>
      </c>
      <c r="AU39">
        <v>190</v>
      </c>
      <c r="AV39">
        <v>213.71765596358799</v>
      </c>
      <c r="AW39">
        <v>1.5620178396665001</v>
      </c>
      <c r="AX39">
        <v>764</v>
      </c>
      <c r="AY39">
        <v>489.11093112938801</v>
      </c>
      <c r="AZ39">
        <v>1.4242136039747699</v>
      </c>
      <c r="BA39">
        <v>664</v>
      </c>
      <c r="BB39">
        <v>466.22220020007398</v>
      </c>
      <c r="BC39">
        <v>1.2819382612956201</v>
      </c>
      <c r="BD39">
        <v>88</v>
      </c>
      <c r="BE39">
        <v>68.6460515743249</v>
      </c>
      <c r="BF39">
        <v>1.3009032484604801</v>
      </c>
      <c r="BG39">
        <v>76</v>
      </c>
      <c r="BH39">
        <v>58.420947207211498</v>
      </c>
      <c r="BI39">
        <f>Table1[[#This Row],[xRCard]]/Table1[[#This Row],[Matches]]</f>
        <v>0.11330965440727243</v>
      </c>
      <c r="BJ39">
        <v>1.4311416181651799</v>
      </c>
      <c r="BK39">
        <v>6</v>
      </c>
      <c r="BL39">
        <v>4.1924572130690798</v>
      </c>
      <c r="BM39">
        <f>Table1[[#This Row],[xRCardA]]/Table1[[#This Row],[Matches]]</f>
        <v>8.9907647466323515E-2</v>
      </c>
      <c r="BN39">
        <v>0.90182630027608401</v>
      </c>
      <c r="BO39">
        <v>3</v>
      </c>
      <c r="BP39">
        <v>3.3265829562539699</v>
      </c>
    </row>
    <row r="40" spans="1:68" hidden="1" x14ac:dyDescent="0.45">
      <c r="A40">
        <v>20</v>
      </c>
      <c r="B40" t="s">
        <v>82</v>
      </c>
      <c r="C40">
        <v>0.78429882062116596</v>
      </c>
      <c r="D40">
        <v>30</v>
      </c>
      <c r="E40">
        <v>38.250726905645301</v>
      </c>
      <c r="F40">
        <v>38</v>
      </c>
      <c r="G40">
        <v>0.74003632333629399</v>
      </c>
      <c r="H40">
        <v>0.91150857710098498</v>
      </c>
      <c r="I40">
        <v>1.1785337525794799</v>
      </c>
      <c r="J40">
        <v>7</v>
      </c>
      <c r="K40">
        <v>9</v>
      </c>
      <c r="L40">
        <v>22</v>
      </c>
      <c r="M40">
        <v>9.4589951591051697</v>
      </c>
      <c r="N40">
        <v>9.8737414283298595</v>
      </c>
      <c r="O40">
        <v>18.6672634125649</v>
      </c>
      <c r="P40">
        <v>-29</v>
      </c>
      <c r="Q40">
        <v>-20.113207808285001</v>
      </c>
      <c r="R40">
        <v>-4.6466840181324596</v>
      </c>
      <c r="S40">
        <v>-4.2401081735824899</v>
      </c>
      <c r="T40">
        <v>0.88568110461213501</v>
      </c>
      <c r="U40">
        <v>1.069784656393</v>
      </c>
      <c r="V40">
        <v>36</v>
      </c>
      <c r="W40">
        <v>40.646684018132397</v>
      </c>
      <c r="X40">
        <v>65</v>
      </c>
      <c r="Y40">
        <v>60.759891826417501</v>
      </c>
      <c r="Z40">
        <f>Table1[[#This Row],[SHGoalsF]]/Table1[[#This Row],[xSHGoalsF]]</f>
        <v>1.0968607030444946</v>
      </c>
      <c r="AA40">
        <v>25</v>
      </c>
      <c r="AB40">
        <v>22.792319873078601</v>
      </c>
      <c r="AC40">
        <v>-41</v>
      </c>
      <c r="AD40">
        <v>-34.004011913489798</v>
      </c>
      <c r="AE40">
        <f>Table1[[#This Row],[HTGoalsF]]/Table1[[#This Row],[xHTGoalsF]]</f>
        <v>0.61609586937025329</v>
      </c>
      <c r="AF40">
        <v>11</v>
      </c>
      <c r="AG40">
        <v>17.8543641450538</v>
      </c>
      <c r="AH40">
        <f>Table1[[#This Row],[HTGoalsA]]/Table1[[#This Row],[xHTGoalsA]]</f>
        <v>0.89699909246505305</v>
      </c>
      <c r="AI40">
        <v>24</v>
      </c>
      <c r="AJ40">
        <v>26.7558799129276</v>
      </c>
      <c r="AK40">
        <v>1.01656213862267</v>
      </c>
      <c r="AL40">
        <v>393</v>
      </c>
      <c r="AM40">
        <v>386.59712482747898</v>
      </c>
      <c r="AN40">
        <v>0.83062666533422502</v>
      </c>
      <c r="AO40">
        <v>402</v>
      </c>
      <c r="AP40">
        <v>483.971941640284</v>
      </c>
      <c r="AQ40">
        <v>0.82954731603600096</v>
      </c>
      <c r="AR40">
        <v>133</v>
      </c>
      <c r="AS40">
        <v>160.32840734816801</v>
      </c>
      <c r="AT40">
        <v>0.71173065749133801</v>
      </c>
      <c r="AU40">
        <v>150</v>
      </c>
      <c r="AV40">
        <v>210.75388339840501</v>
      </c>
      <c r="AW40">
        <v>1.31785890280037</v>
      </c>
      <c r="AX40">
        <v>661</v>
      </c>
      <c r="AY40">
        <v>501.57114589081601</v>
      </c>
      <c r="AZ40">
        <v>1.33202040703122</v>
      </c>
      <c r="BA40">
        <v>645</v>
      </c>
      <c r="BB40">
        <v>484.22681559178199</v>
      </c>
      <c r="BC40">
        <v>1.5365605393836399</v>
      </c>
      <c r="BD40">
        <v>107</v>
      </c>
      <c r="BE40">
        <v>69.636045738178694</v>
      </c>
      <c r="BF40">
        <v>1.44697707263188</v>
      </c>
      <c r="BG40">
        <v>89</v>
      </c>
      <c r="BH40">
        <v>61.507539879757303</v>
      </c>
      <c r="BI40">
        <f>Table1[[#This Row],[xRCard]]/Table1[[#This Row],[Matches]]</f>
        <v>0.11324546783512159</v>
      </c>
      <c r="BJ40">
        <v>1.39426980929594</v>
      </c>
      <c r="BK40">
        <v>6</v>
      </c>
      <c r="BL40">
        <v>4.3033277777346202</v>
      </c>
      <c r="BM40">
        <f>Table1[[#This Row],[xRCardA]]/Table1[[#This Row],[Matches]]</f>
        <v>9.4544671610174477E-2</v>
      </c>
      <c r="BN40">
        <v>1.9483967015647801</v>
      </c>
      <c r="BO40">
        <v>7</v>
      </c>
      <c r="BP40">
        <v>3.5926975211866301</v>
      </c>
    </row>
    <row r="41" spans="1:68" hidden="1" x14ac:dyDescent="0.45">
      <c r="A41">
        <v>21</v>
      </c>
      <c r="B41" t="s">
        <v>83</v>
      </c>
      <c r="C41">
        <v>0.63046824620145403</v>
      </c>
      <c r="D41">
        <v>20</v>
      </c>
      <c r="E41">
        <v>31.722454097409599</v>
      </c>
      <c r="F41">
        <v>36</v>
      </c>
      <c r="G41">
        <v>0.39398174715543199</v>
      </c>
      <c r="H41">
        <v>1.23891226693953</v>
      </c>
      <c r="I41">
        <v>1.12781890408946</v>
      </c>
      <c r="J41">
        <v>3</v>
      </c>
      <c r="K41">
        <v>11</v>
      </c>
      <c r="L41">
        <v>22</v>
      </c>
      <c r="M41">
        <v>7.6145659580936096</v>
      </c>
      <c r="N41">
        <v>8.8787562231287591</v>
      </c>
      <c r="O41">
        <v>19.5066778187776</v>
      </c>
      <c r="P41">
        <v>-37</v>
      </c>
      <c r="Q41">
        <v>-30.013224155620399</v>
      </c>
      <c r="R41">
        <v>-14.3965871663241</v>
      </c>
      <c r="S41">
        <v>7.4098113219446002</v>
      </c>
      <c r="T41">
        <v>0.59327753552407803</v>
      </c>
      <c r="U41">
        <v>0.88671712741267805</v>
      </c>
      <c r="V41">
        <v>21</v>
      </c>
      <c r="W41">
        <v>35.396587166324103</v>
      </c>
      <c r="X41">
        <v>58</v>
      </c>
      <c r="Y41">
        <v>65.409811321944602</v>
      </c>
      <c r="Z41">
        <f>Table1[[#This Row],[SHGoalsF]]/Table1[[#This Row],[xSHGoalsF]]</f>
        <v>0.60613965086455501</v>
      </c>
      <c r="AA41">
        <v>12</v>
      </c>
      <c r="AB41">
        <v>19.797417943016999</v>
      </c>
      <c r="AC41">
        <v>-33</v>
      </c>
      <c r="AD41">
        <v>-36.760475000171603</v>
      </c>
      <c r="AE41">
        <f>Table1[[#This Row],[HTGoalsF]]/Table1[[#This Row],[xHTGoalsF]]</f>
        <v>0.57695380254949336</v>
      </c>
      <c r="AF41">
        <v>9</v>
      </c>
      <c r="AG41">
        <v>15.599169223306999</v>
      </c>
      <c r="AH41">
        <f>Table1[[#This Row],[HTGoalsA]]/Table1[[#This Row],[xHTGoalsA]]</f>
        <v>0.87262056332524951</v>
      </c>
      <c r="AI41">
        <v>25</v>
      </c>
      <c r="AJ41">
        <v>28.6493363217729</v>
      </c>
      <c r="AK41">
        <v>1.0635519978916801</v>
      </c>
      <c r="AL41">
        <v>374</v>
      </c>
      <c r="AM41">
        <v>351.651824021197</v>
      </c>
      <c r="AN41">
        <v>1.0086104821672199</v>
      </c>
      <c r="AO41">
        <v>496</v>
      </c>
      <c r="AP41">
        <v>491.76566054938701</v>
      </c>
      <c r="AQ41">
        <v>0.81348006942693596</v>
      </c>
      <c r="AR41">
        <v>117</v>
      </c>
      <c r="AS41">
        <v>143.826510811041</v>
      </c>
      <c r="AT41">
        <v>0.82321034139826099</v>
      </c>
      <c r="AU41">
        <v>176</v>
      </c>
      <c r="AV41">
        <v>213.79711982365899</v>
      </c>
      <c r="AW41">
        <v>0.97931486020196601</v>
      </c>
      <c r="AX41">
        <v>468</v>
      </c>
      <c r="AY41">
        <v>477.88512052546901</v>
      </c>
      <c r="AZ41">
        <v>1.16595243306382</v>
      </c>
      <c r="BA41">
        <v>525</v>
      </c>
      <c r="BB41">
        <v>450.27565886237102</v>
      </c>
      <c r="BC41">
        <v>1.32956650572877</v>
      </c>
      <c r="BD41">
        <v>90</v>
      </c>
      <c r="BE41">
        <v>67.691235912015202</v>
      </c>
      <c r="BF41">
        <v>1.34964719859178</v>
      </c>
      <c r="BG41">
        <v>76</v>
      </c>
      <c r="BH41">
        <v>56.311012299582998</v>
      </c>
      <c r="BI41">
        <f>Table1[[#This Row],[xRCard]]/Table1[[#This Row],[Matches]]</f>
        <v>0.11591346352575638</v>
      </c>
      <c r="BJ41">
        <v>1.9171390057967099</v>
      </c>
      <c r="BK41">
        <v>8</v>
      </c>
      <c r="BL41">
        <v>4.1728846869272296</v>
      </c>
      <c r="BM41">
        <f>Table1[[#This Row],[xRCardA]]/Table1[[#This Row],[Matches]]</f>
        <v>8.7708505662521391E-2</v>
      </c>
      <c r="BN41">
        <v>1.2668225307433201</v>
      </c>
      <c r="BO41">
        <v>4</v>
      </c>
      <c r="BP41">
        <v>3.1575062038507702</v>
      </c>
    </row>
    <row r="42" spans="1:68" x14ac:dyDescent="0.45">
      <c r="C42" s="2">
        <f>SUBTOTAL(101,Table1[rPoints])</f>
        <v>1.0006629978123558</v>
      </c>
      <c r="D42">
        <f>AVERAGE(D2:D37)</f>
        <v>452.16666666666669</v>
      </c>
      <c r="F42">
        <f>SUBTOTAL(101,Table1[Matches])</f>
        <v>353</v>
      </c>
      <c r="G42" s="2">
        <f>SUBTOTAL(101,Table1[rWins])</f>
        <v>0.99950539196161536</v>
      </c>
      <c r="H42" s="2">
        <f>SUBTOTAL(101,Table1[rDraws])</f>
        <v>0.99605249029321408</v>
      </c>
      <c r="I42" s="2">
        <f>SUBTOTAL(101,Table1[rLosses])</f>
        <v>1.0030898155710453</v>
      </c>
      <c r="T42" s="2">
        <f>SUBTOTAL(101,Table1[rGoalsF])</f>
        <v>0.9731969082287194</v>
      </c>
      <c r="Z42" s="2">
        <f>SUBTOTAL(101,Table1[rSHGoalsF])</f>
        <v>0.97699631063000103</v>
      </c>
      <c r="AE42" s="2">
        <f>SUBTOTAL(101,Table1[rHTGoalsF])</f>
        <v>0.96841227308168942</v>
      </c>
      <c r="AK42" s="2">
        <f>SUBTOTAL(101,Table1[rShotsF])</f>
        <v>1.066558528743615</v>
      </c>
      <c r="AQ42" s="2">
        <f>SUBTOTAL(101,Table1[rShotsTF])</f>
        <v>0.88075137183592245</v>
      </c>
      <c r="AW42" s="2">
        <f>SUBTOTAL(101,Table1[rFouls])</f>
        <v>1.1643941926868355</v>
      </c>
      <c r="AX42">
        <f>SUBTOTAL(109,Table1[Fouls])</f>
        <v>175879</v>
      </c>
      <c r="AY42">
        <f>SUBTOTAL(109,Table1[xFouls])</f>
        <v>150778.32619463609</v>
      </c>
      <c r="BC42" s="2">
        <f>SUBTOTAL(101,Table1[rYCard])</f>
        <v>1.4612273001555334</v>
      </c>
      <c r="BD42">
        <f>SUBTOTAL(109,Table1[YCard])</f>
        <v>29834</v>
      </c>
      <c r="BE42">
        <f>SUBTOTAL(109,Table1[xYCard])</f>
        <v>20106.833485379884</v>
      </c>
      <c r="BJ42" s="2">
        <f>SUBTOTAL(101,Table1[rRCard])</f>
        <v>1.4070729454904838</v>
      </c>
      <c r="BK42">
        <f>SUBTOTAL(109,Table1[RCard])</f>
        <v>1775</v>
      </c>
      <c r="BL42">
        <f>SUBTOTAL(109,Table1[xRCard])</f>
        <v>1184.688985371115</v>
      </c>
      <c r="BN42" s="2">
        <f>SUBTOTAL(101,Table1[rRCardA])</f>
        <v>1.5113040203329149</v>
      </c>
    </row>
    <row r="44" spans="1:68" x14ac:dyDescent="0.45">
      <c r="F44" t="s">
        <v>105</v>
      </c>
      <c r="AW44" s="2">
        <f>AX44/AY44</f>
        <v>1.1664740181089559</v>
      </c>
      <c r="AX44">
        <v>175879</v>
      </c>
      <c r="AY44">
        <v>150778.32619463609</v>
      </c>
      <c r="BC44" s="2">
        <v>1.4612273001555334</v>
      </c>
      <c r="BD44">
        <v>29834</v>
      </c>
      <c r="BE44">
        <v>20106.833485379884</v>
      </c>
      <c r="BJ44" s="2">
        <v>1.4070729454904838</v>
      </c>
      <c r="BK44">
        <v>1775</v>
      </c>
      <c r="BL44">
        <v>1184.688985371115</v>
      </c>
      <c r="BN44">
        <v>1.5113040203329149</v>
      </c>
    </row>
    <row r="45" spans="1:68" x14ac:dyDescent="0.45">
      <c r="F45" t="s">
        <v>106</v>
      </c>
    </row>
    <row r="46" spans="1:68" x14ac:dyDescent="0.45">
      <c r="F46" t="s">
        <v>107</v>
      </c>
    </row>
    <row r="47" spans="1:68" x14ac:dyDescent="0.45">
      <c r="F47" t="s">
        <v>108</v>
      </c>
    </row>
    <row r="49" spans="6:15" x14ac:dyDescent="0.45">
      <c r="F49" t="s">
        <v>109</v>
      </c>
    </row>
    <row r="51" spans="6:15" x14ac:dyDescent="0.45">
      <c r="F51" t="s">
        <v>110</v>
      </c>
    </row>
    <row r="54" spans="6:15" x14ac:dyDescent="0.45">
      <c r="G54" t="s">
        <v>85</v>
      </c>
    </row>
    <row r="55" spans="6:15" x14ac:dyDescent="0.45">
      <c r="G55" s="1">
        <v>1.0517551976339501</v>
      </c>
      <c r="H55" s="1">
        <v>0.83743559507143694</v>
      </c>
      <c r="I55" s="1">
        <v>1.05773834196324</v>
      </c>
      <c r="J55" s="1">
        <v>298</v>
      </c>
      <c r="K55" s="1">
        <v>127</v>
      </c>
      <c r="L55" s="1">
        <v>183</v>
      </c>
      <c r="M55" s="1">
        <v>283.33589476941597</v>
      </c>
      <c r="N55" s="1">
        <v>151.65345340875501</v>
      </c>
      <c r="O55" s="1">
        <v>173.010651821827</v>
      </c>
    </row>
  </sheetData>
  <pageMargins left="0.7" right="0.7" top="0.75" bottom="0.75" header="0.3" footer="0.3"/>
  <pageSetup orientation="portrait" horizontalDpi="360" verticalDpi="36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2000-2021_LaLiga_06-12-2021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Jaime Eduardo González Meléndez</cp:lastModifiedBy>
  <dcterms:created xsi:type="dcterms:W3CDTF">2021-12-06T20:52:24Z</dcterms:created>
  <dcterms:modified xsi:type="dcterms:W3CDTF">2021-12-10T16:27:19Z</dcterms:modified>
</cp:coreProperties>
</file>