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WCQ 2022 07 11 2021\"/>
    </mc:Choice>
  </mc:AlternateContent>
  <xr:revisionPtr revIDLastSave="0" documentId="13_ncr:1_{25935035-8C4F-44B9-90E1-80B2DA7174AD}" xr6:coauthVersionLast="47" xr6:coauthVersionMax="47" xr10:uidLastSave="{00000000-0000-0000-0000-000000000000}"/>
  <bookViews>
    <workbookView minimized="1" xWindow="16170" yWindow="172" windowWidth="6330" windowHeight="14228" firstSheet="4" activeTab="5" xr2:uid="{7FC9A298-342F-4D90-8D50-1A7509162F03}"/>
  </bookViews>
  <sheets>
    <sheet name="CONCACAF_xV" sheetId="1" r:id="rId1"/>
    <sheet name="xValuesTable" sheetId="10" r:id="rId2"/>
    <sheet name="xValues" sheetId="11" r:id="rId3"/>
    <sheet name="Resúmenes" sheetId="2" r:id="rId4"/>
    <sheet name="WCQ PtsAvg" sheetId="6" r:id="rId5"/>
    <sheet name="WCQ Pts StdD" sheetId="7" r:id="rId6"/>
    <sheet name="PvsXP" sheetId="12" r:id="rId7"/>
    <sheet name="GvsXG" sheetId="13" r:id="rId8"/>
    <sheet name="GvsCG" sheetId="17" r:id="rId9"/>
    <sheet name="Misc" sheetId="15" r:id="rId10"/>
    <sheet name="Comparaciones" sheetId="16" r:id="rId11"/>
    <sheet name="Equivalent UEFA" sheetId="14" r:id="rId12"/>
    <sheet name="National teams" sheetId="3" r:id="rId13"/>
    <sheet name="Equivalent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AA26" i="1"/>
  <c r="Z26" i="1"/>
  <c r="Y26" i="1"/>
  <c r="AE14" i="11" l="1"/>
  <c r="AC14" i="11"/>
  <c r="AA14" i="11"/>
  <c r="Y14" i="11"/>
  <c r="AD14" i="11"/>
  <c r="AB14" i="11"/>
  <c r="Z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I14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J11" i="11"/>
  <c r="N11" i="11"/>
  <c r="O11" i="11"/>
  <c r="P11" i="11"/>
  <c r="Q11" i="11"/>
  <c r="R11" i="11"/>
  <c r="S11" i="11"/>
  <c r="T11" i="11"/>
  <c r="U11" i="11"/>
  <c r="V11" i="11"/>
  <c r="M11" i="11"/>
  <c r="G11" i="11"/>
  <c r="F11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J5" i="11"/>
  <c r="N5" i="11"/>
  <c r="O5" i="11"/>
  <c r="P5" i="11"/>
  <c r="Q5" i="11"/>
  <c r="R5" i="11"/>
  <c r="S5" i="11"/>
  <c r="T5" i="11"/>
  <c r="U5" i="11"/>
  <c r="V5" i="11"/>
  <c r="M5" i="11"/>
  <c r="G5" i="11"/>
  <c r="F5" i="11"/>
  <c r="G26" i="1"/>
  <c r="F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V26" i="1"/>
  <c r="U26" i="1"/>
  <c r="T26" i="1"/>
  <c r="S26" i="1"/>
  <c r="R26" i="1"/>
  <c r="Q26" i="1"/>
  <c r="M26" i="1"/>
  <c r="N26" i="1"/>
  <c r="O26" i="1"/>
  <c r="P26" i="1"/>
  <c r="E7" i="7"/>
  <c r="E8" i="7"/>
  <c r="E9" i="7"/>
  <c r="E10" i="7"/>
  <c r="E11" i="7"/>
  <c r="E12" i="7"/>
  <c r="E13" i="7"/>
  <c r="E14" i="7"/>
  <c r="E15" i="7"/>
  <c r="E6" i="7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J16" i="2"/>
  <c r="H16" i="2"/>
  <c r="C16" i="2"/>
  <c r="C212" i="3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D2" i="1"/>
  <c r="AC2" i="1"/>
  <c r="AB2" i="1"/>
  <c r="AE16" i="1" l="1"/>
  <c r="AF16" i="1" s="1"/>
  <c r="AI16" i="1" s="1"/>
  <c r="AE8" i="1"/>
  <c r="AF8" i="1" s="1"/>
  <c r="AI8" i="1" s="1"/>
  <c r="AE21" i="1"/>
  <c r="AF21" i="1" s="1"/>
  <c r="AG21" i="1" s="1"/>
  <c r="AE24" i="1"/>
  <c r="AF24" i="1" s="1"/>
  <c r="AH24" i="1" s="1"/>
  <c r="AE13" i="1"/>
  <c r="AF13" i="1" s="1"/>
  <c r="AI13" i="1" s="1"/>
  <c r="AE5" i="1"/>
  <c r="AF5" i="1" s="1"/>
  <c r="AH5" i="1" s="1"/>
  <c r="AE15" i="1"/>
  <c r="AF15" i="1" s="1"/>
  <c r="AI15" i="1" s="1"/>
  <c r="AE7" i="1"/>
  <c r="AF7" i="1" s="1"/>
  <c r="AG7" i="1" s="1"/>
  <c r="AE2" i="1"/>
  <c r="AF2" i="1" s="1"/>
  <c r="AG2" i="1" s="1"/>
  <c r="AE4" i="1"/>
  <c r="AF4" i="1" s="1"/>
  <c r="AG4" i="1" s="1"/>
  <c r="AE19" i="1"/>
  <c r="AF19" i="1" s="1"/>
  <c r="AH19" i="1" s="1"/>
  <c r="AE3" i="1"/>
  <c r="AF3" i="1" s="1"/>
  <c r="AG3" i="1" s="1"/>
  <c r="AE22" i="1"/>
  <c r="AF22" i="1" s="1"/>
  <c r="AH22" i="1" s="1"/>
  <c r="AE18" i="1"/>
  <c r="AF18" i="1" s="1"/>
  <c r="AI18" i="1" s="1"/>
  <c r="AE14" i="1"/>
  <c r="AF14" i="1" s="1"/>
  <c r="AI14" i="1" s="1"/>
  <c r="AE10" i="1"/>
  <c r="AF10" i="1" s="1"/>
  <c r="AH10" i="1" s="1"/>
  <c r="AE6" i="1"/>
  <c r="AF6" i="1" s="1"/>
  <c r="AG6" i="1" s="1"/>
  <c r="AE20" i="1"/>
  <c r="AF20" i="1" s="1"/>
  <c r="AI20" i="1" s="1"/>
  <c r="AE12" i="1"/>
  <c r="AF12" i="1" s="1"/>
  <c r="AG12" i="1" s="1"/>
  <c r="AE23" i="1"/>
  <c r="AF23" i="1" s="1"/>
  <c r="AG23" i="1" s="1"/>
  <c r="AE11" i="1"/>
  <c r="AF11" i="1" s="1"/>
  <c r="AH11" i="1" s="1"/>
  <c r="AE25" i="1"/>
  <c r="AF25" i="1" s="1"/>
  <c r="AH25" i="1" s="1"/>
  <c r="AE17" i="1"/>
  <c r="AF17" i="1" s="1"/>
  <c r="AG17" i="1" s="1"/>
  <c r="AE9" i="1"/>
  <c r="AF9" i="1" s="1"/>
  <c r="AG9" i="1" s="1"/>
  <c r="AG16" i="1" l="1"/>
  <c r="AG8" i="1"/>
  <c r="AH8" i="1"/>
  <c r="AH16" i="1"/>
  <c r="AH21" i="1"/>
  <c r="AG20" i="1"/>
  <c r="AH4" i="1"/>
  <c r="AI4" i="1"/>
  <c r="AI10" i="1"/>
  <c r="AG19" i="1"/>
  <c r="AG24" i="1"/>
  <c r="AI7" i="1"/>
  <c r="AI21" i="1"/>
  <c r="AI6" i="1"/>
  <c r="AI9" i="1"/>
  <c r="AG5" i="1"/>
  <c r="AG26" i="1" s="1"/>
  <c r="AI24" i="1"/>
  <c r="AI3" i="1"/>
  <c r="AH9" i="1"/>
  <c r="AG15" i="1"/>
  <c r="AG11" i="1"/>
  <c r="AG13" i="1"/>
  <c r="AI5" i="1"/>
  <c r="AH2" i="1"/>
  <c r="AH6" i="1"/>
  <c r="AI17" i="1"/>
  <c r="AH13" i="1"/>
  <c r="AH14" i="1"/>
  <c r="AH7" i="1"/>
  <c r="AH17" i="1"/>
  <c r="AG10" i="1"/>
  <c r="AH15" i="1"/>
  <c r="AI23" i="1"/>
  <c r="AG22" i="1"/>
  <c r="AG25" i="1"/>
  <c r="AI25" i="1"/>
  <c r="AI22" i="1"/>
  <c r="AI11" i="1"/>
  <c r="AH12" i="1"/>
  <c r="AI12" i="1"/>
  <c r="AH3" i="1"/>
  <c r="AI19" i="1"/>
  <c r="AH20" i="1"/>
  <c r="AI2" i="1"/>
  <c r="AG14" i="1"/>
  <c r="AH18" i="1"/>
  <c r="AG18" i="1"/>
  <c r="AH23" i="1"/>
  <c r="AI26" i="1" l="1"/>
  <c r="AH26" i="1"/>
</calcChain>
</file>

<file path=xl/sharedStrings.xml><?xml version="1.0" encoding="utf-8"?>
<sst xmlns="http://schemas.openxmlformats.org/spreadsheetml/2006/main" count="1301" uniqueCount="361">
  <si>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</si>
  <si>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</si>
  <si>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</si>
  <si>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</si>
  <si>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</si>
  <si>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</si>
  <si>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</si>
  <si>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</si>
  <si>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</si>
  <si>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</si>
  <si>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</si>
  <si>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</si>
  <si>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</si>
  <si>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</si>
  <si>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</si>
  <si>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</si>
  <si>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</si>
  <si>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</si>
  <si>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</si>
  <si>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</si>
  <si>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</si>
  <si>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</si>
  <si>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HO</t>
  </si>
  <si>
    <t>AO</t>
  </si>
  <si>
    <t>OddH</t>
  </si>
  <si>
    <t>OddD</t>
  </si>
  <si>
    <t>OddA</t>
  </si>
  <si>
    <t>2021-2022</t>
  </si>
  <si>
    <t>WCQ</t>
  </si>
  <si>
    <t>Canada</t>
  </si>
  <si>
    <t>Honduras</t>
  </si>
  <si>
    <t>D</t>
  </si>
  <si>
    <t>A</t>
  </si>
  <si>
    <t>Panama</t>
  </si>
  <si>
    <t>Costa Rica</t>
  </si>
  <si>
    <t>Mexico</t>
  </si>
  <si>
    <t>Jamaica</t>
  </si>
  <si>
    <t>El Salvador</t>
  </si>
  <si>
    <t>USA</t>
  </si>
  <si>
    <t>H</t>
  </si>
  <si>
    <t>1/OddH</t>
  </si>
  <si>
    <t>1/OddD</t>
  </si>
  <si>
    <t>1/OddA</t>
  </si>
  <si>
    <t>OddSum</t>
  </si>
  <si>
    <t>Margin</t>
  </si>
  <si>
    <t>ProbH</t>
  </si>
  <si>
    <t>ProbD</t>
  </si>
  <si>
    <t>ProbA</t>
  </si>
  <si>
    <t>C</t>
  </si>
  <si>
    <t>Team</t>
  </si>
  <si>
    <t>Group</t>
  </si>
  <si>
    <t>Equipo</t>
  </si>
  <si>
    <t>Puntos</t>
  </si>
  <si>
    <t>Bélgica</t>
  </si>
  <si>
    <t>-</t>
  </si>
  <si>
    <t>Francia</t>
  </si>
  <si>
    <t>Brasil</t>
  </si>
  <si>
    <t>Inglaterra</t>
  </si>
  <si>
    <t>Portugal</t>
  </si>
  <si>
    <t>España</t>
  </si>
  <si>
    <t>Argentina</t>
  </si>
  <si>
    <t>Uruguay</t>
  </si>
  <si>
    <t>México</t>
  </si>
  <si>
    <t>Italia</t>
  </si>
  <si>
    <t>Croacia</t>
  </si>
  <si>
    <t>Dinamarca</t>
  </si>
  <si>
    <t>Alemania</t>
  </si>
  <si>
    <t>Países Bajos</t>
  </si>
  <si>
    <t>Colombia</t>
  </si>
  <si>
    <t>Suiza</t>
  </si>
  <si>
    <t>Chile</t>
  </si>
  <si>
    <t>Gales</t>
  </si>
  <si>
    <t>Polonia</t>
  </si>
  <si>
    <t>Senegal</t>
  </si>
  <si>
    <t>Suecia</t>
  </si>
  <si>
    <t>Estados Unidos</t>
  </si>
  <si>
    <t>Austria</t>
  </si>
  <si>
    <t>Ucrania</t>
  </si>
  <si>
    <t>Perú</t>
  </si>
  <si>
    <t>Túnez</t>
  </si>
  <si>
    <t>Japón</t>
  </si>
  <si>
    <t>Venezuela</t>
  </si>
  <si>
    <t>RI de Irán</t>
  </si>
  <si>
    <t>Serbia</t>
  </si>
  <si>
    <t>Argelia</t>
  </si>
  <si>
    <t>Turquía</t>
  </si>
  <si>
    <t>Marruecos</t>
  </si>
  <si>
    <t>Eslovaquia</t>
  </si>
  <si>
    <t>Paraguay</t>
  </si>
  <si>
    <t>Nigeria</t>
  </si>
  <si>
    <t>Rumanía</t>
  </si>
  <si>
    <t>República de Corea</t>
  </si>
  <si>
    <t>Rusia</t>
  </si>
  <si>
    <t>Hungría</t>
  </si>
  <si>
    <t>Australia</t>
  </si>
  <si>
    <t>República de Irlanda</t>
  </si>
  <si>
    <t>República Checa</t>
  </si>
  <si>
    <t>Noruega</t>
  </si>
  <si>
    <t>Irlanda del Norte</t>
  </si>
  <si>
    <t>Islandia</t>
  </si>
  <si>
    <t>Escocia</t>
  </si>
  <si>
    <t>Egipto</t>
  </si>
  <si>
    <t>Camerún</t>
  </si>
  <si>
    <t>Ghana</t>
  </si>
  <si>
    <t>Grecia</t>
  </si>
  <si>
    <t>Malí</t>
  </si>
  <si>
    <t>Finlandia</t>
  </si>
  <si>
    <t>Bosnia-Herzegovina</t>
  </si>
  <si>
    <t>Ecuador</t>
  </si>
  <si>
    <t>Qatar</t>
  </si>
  <si>
    <t>Burkina Faso</t>
  </si>
  <si>
    <t>RD Congo</t>
  </si>
  <si>
    <t>Costa de Marfil</t>
  </si>
  <si>
    <t>Eslovenia</t>
  </si>
  <si>
    <t>Montenegro</t>
  </si>
  <si>
    <t>ARY de Macedonia</t>
  </si>
  <si>
    <t>Albania</t>
  </si>
  <si>
    <t>Arabia Saudí</t>
  </si>
  <si>
    <t>Bulgaria</t>
  </si>
  <si>
    <t>Irak</t>
  </si>
  <si>
    <t>Sudáfrica</t>
  </si>
  <si>
    <t>Guinea</t>
  </si>
  <si>
    <t>Canadá</t>
  </si>
  <si>
    <t>Emiratos Árabes Unidos</t>
  </si>
  <si>
    <t>RP China</t>
  </si>
  <si>
    <t>Siria</t>
  </si>
  <si>
    <t>Curaçao</t>
  </si>
  <si>
    <t>Panamá</t>
  </si>
  <si>
    <t>Bolivia</t>
  </si>
  <si>
    <t>Islas de Cabo Verde</t>
  </si>
  <si>
    <t>Omán</t>
  </si>
  <si>
    <t>Benín</t>
  </si>
  <si>
    <t>Uganda</t>
  </si>
  <si>
    <t>Haití</t>
  </si>
  <si>
    <t>Uzbekistán</t>
  </si>
  <si>
    <t>Gabón</t>
  </si>
  <si>
    <t>Israel</t>
  </si>
  <si>
    <t>Bielorrusia</t>
  </si>
  <si>
    <t>Georgia</t>
  </si>
  <si>
    <t>Congo</t>
  </si>
  <si>
    <t>Zambia</t>
  </si>
  <si>
    <t>Líbano</t>
  </si>
  <si>
    <t>Vietnam</t>
  </si>
  <si>
    <t>Madagascar</t>
  </si>
  <si>
    <t>Jordania</t>
  </si>
  <si>
    <t>Kirguizistán</t>
  </si>
  <si>
    <t>Bahréin</t>
  </si>
  <si>
    <t>Luxemburgo</t>
  </si>
  <si>
    <t>Armenia</t>
  </si>
  <si>
    <t>Chipre</t>
  </si>
  <si>
    <t>Mauritania</t>
  </si>
  <si>
    <t>Palestina</t>
  </si>
  <si>
    <t>Trinidad y Tobago</t>
  </si>
  <si>
    <t>Kenia</t>
  </si>
  <si>
    <t>India</t>
  </si>
  <si>
    <t>Mozambique</t>
  </si>
  <si>
    <t>Islas Faroe</t>
  </si>
  <si>
    <t>Azerbaiyán</t>
  </si>
  <si>
    <t>Estonia</t>
  </si>
  <si>
    <t>Tailandia</t>
  </si>
  <si>
    <t>Libia</t>
  </si>
  <si>
    <t>Zimbabue</t>
  </si>
  <si>
    <t>Níger</t>
  </si>
  <si>
    <t>República Centroafricana</t>
  </si>
  <si>
    <t>RDP de Corea</t>
  </si>
  <si>
    <t>Sierra Leona</t>
  </si>
  <si>
    <t>Kosovo</t>
  </si>
  <si>
    <t>Nueva Zelanda</t>
  </si>
  <si>
    <t>Guinea-Bissau</t>
  </si>
  <si>
    <t>Tayikistán</t>
  </si>
  <si>
    <t>Namibia</t>
  </si>
  <si>
    <t>Kazajistán</t>
  </si>
  <si>
    <t>Malaui</t>
  </si>
  <si>
    <t>Filipinas</t>
  </si>
  <si>
    <t>Angola</t>
  </si>
  <si>
    <t>Antigua y Barbuda</t>
  </si>
  <si>
    <t>Sudán</t>
  </si>
  <si>
    <t>Togo</t>
  </si>
  <si>
    <t>Lituania</t>
  </si>
  <si>
    <t>Guatemala</t>
  </si>
  <si>
    <t>Comoras</t>
  </si>
  <si>
    <t>Turkmenistán</t>
  </si>
  <si>
    <t>Ruanda</t>
  </si>
  <si>
    <t>Guinea Ecuatorial</t>
  </si>
  <si>
    <t>Tanzania</t>
  </si>
  <si>
    <t>Letonia</t>
  </si>
  <si>
    <t>Myanmar</t>
  </si>
  <si>
    <t>Burundi</t>
  </si>
  <si>
    <t>China Taipei</t>
  </si>
  <si>
    <t>San Cristóbal y Nieves</t>
  </si>
  <si>
    <t>Surinam</t>
  </si>
  <si>
    <t>Islas Salomón</t>
  </si>
  <si>
    <t>Lesoto</t>
  </si>
  <si>
    <t>Hong Kong</t>
  </si>
  <si>
    <t>Yemen</t>
  </si>
  <si>
    <t>Etiopía</t>
  </si>
  <si>
    <t>Botsuana</t>
  </si>
  <si>
    <t>Kuwait</t>
  </si>
  <si>
    <t>Nicaragua</t>
  </si>
  <si>
    <t>Afganistán</t>
  </si>
  <si>
    <t>Andorra</t>
  </si>
  <si>
    <t>Liberia</t>
  </si>
  <si>
    <t>Suazilandia</t>
  </si>
  <si>
    <t>Malasia</t>
  </si>
  <si>
    <t>Maldivas</t>
  </si>
  <si>
    <t>Nueva Caledonia</t>
  </si>
  <si>
    <t>Gambia</t>
  </si>
  <si>
    <t>Singapur</t>
  </si>
  <si>
    <t>República Dominicana</t>
  </si>
  <si>
    <t>Granada</t>
  </si>
  <si>
    <t>Tahití</t>
  </si>
  <si>
    <t>Barbados</t>
  </si>
  <si>
    <t>Fiyi</t>
  </si>
  <si>
    <t>Vanuatu</t>
  </si>
  <si>
    <t>Papúa Nueva Guinea</t>
  </si>
  <si>
    <t>Guyana</t>
  </si>
  <si>
    <t>San Vicente y las Granadinas</t>
  </si>
  <si>
    <t>Bermuda</t>
  </si>
  <si>
    <t>Belice</t>
  </si>
  <si>
    <t>Nepal</t>
  </si>
  <si>
    <t>Mauricio</t>
  </si>
  <si>
    <t>Indonesia</t>
  </si>
  <si>
    <t>Camboya</t>
  </si>
  <si>
    <t>Santa Lucía</t>
  </si>
  <si>
    <t>Malta</t>
  </si>
  <si>
    <t>Moldavia</t>
  </si>
  <si>
    <t>Chad</t>
  </si>
  <si>
    <t>Puerto Rico</t>
  </si>
  <si>
    <t>Cuba</t>
  </si>
  <si>
    <t>Liechtenstein</t>
  </si>
  <si>
    <t>Macao</t>
  </si>
  <si>
    <t>Montserrat</t>
  </si>
  <si>
    <t>Yibuti</t>
  </si>
  <si>
    <t>Dominica</t>
  </si>
  <si>
    <t>Bangladesh</t>
  </si>
  <si>
    <t>Santo Tomé y Príncipe</t>
  </si>
  <si>
    <t>Laos</t>
  </si>
  <si>
    <t>Bután</t>
  </si>
  <si>
    <t>Mongolia</t>
  </si>
  <si>
    <t>Brunéi Darussalam</t>
  </si>
  <si>
    <t>Samoa Americana</t>
  </si>
  <si>
    <t>Islas Caimán</t>
  </si>
  <si>
    <t>Samoa</t>
  </si>
  <si>
    <t>Gibraltar</t>
  </si>
  <si>
    <t>Bahamas</t>
  </si>
  <si>
    <t>Timor Oriental</t>
  </si>
  <si>
    <t>Somalia</t>
  </si>
  <si>
    <t>Guam</t>
  </si>
  <si>
    <t>Pakistán</t>
  </si>
  <si>
    <t>Aruba</t>
  </si>
  <si>
    <t>Seychelles</t>
  </si>
  <si>
    <t>Tonga</t>
  </si>
  <si>
    <t>Islas Turcas y Caicos</t>
  </si>
  <si>
    <t>Eritrea</t>
  </si>
  <si>
    <t>Sri Lanka</t>
  </si>
  <si>
    <t>Islas Vírgenes de los EE.UU.</t>
  </si>
  <si>
    <t>Islas Vírgenes Británicas</t>
  </si>
  <si>
    <t>Anguilla</t>
  </si>
  <si>
    <t>San Marino</t>
  </si>
  <si>
    <t>Ranking</t>
  </si>
  <si>
    <t>Federation</t>
  </si>
  <si>
    <t>UEFA</t>
  </si>
  <si>
    <t>CONMEBOL</t>
  </si>
  <si>
    <t>CONCACAF</t>
  </si>
  <si>
    <t>CAF</t>
  </si>
  <si>
    <t>AFC</t>
  </si>
  <si>
    <t>OFC</t>
  </si>
  <si>
    <t>E</t>
  </si>
  <si>
    <t>G</t>
  </si>
  <si>
    <t>I</t>
  </si>
  <si>
    <t>J</t>
  </si>
  <si>
    <t>Confederation</t>
  </si>
  <si>
    <t>B</t>
  </si>
  <si>
    <t>WC_spots</t>
  </si>
  <si>
    <t>Teams</t>
  </si>
  <si>
    <t>F</t>
  </si>
  <si>
    <t>Pts_Avg</t>
  </si>
  <si>
    <t>Pts_StD</t>
  </si>
  <si>
    <t>Best_team</t>
  </si>
  <si>
    <t>Best_Pts</t>
  </si>
  <si>
    <t>Worst_team</t>
  </si>
  <si>
    <t>Worst_Pts</t>
  </si>
  <si>
    <t>Irán</t>
  </si>
  <si>
    <t>Differential</t>
  </si>
  <si>
    <t>Points Average</t>
  </si>
  <si>
    <t>UEFA-A</t>
  </si>
  <si>
    <t>UEFA-B</t>
  </si>
  <si>
    <t>UEFA-C</t>
  </si>
  <si>
    <t>UEFA-D</t>
  </si>
  <si>
    <t>UEFA-H</t>
  </si>
  <si>
    <t>UEFA-J</t>
  </si>
  <si>
    <t>UEFA-E</t>
  </si>
  <si>
    <t>UEFA-F</t>
  </si>
  <si>
    <t>UEFA-G</t>
  </si>
  <si>
    <t>UEFA-I</t>
  </si>
  <si>
    <t>Standard Deviation</t>
  </si>
  <si>
    <t>AFC-A</t>
  </si>
  <si>
    <t>AFC-B</t>
  </si>
  <si>
    <t>xFTHG</t>
  </si>
  <si>
    <t>xFTAG</t>
  </si>
  <si>
    <t>xHTHG</t>
  </si>
  <si>
    <t>xHTAG</t>
  </si>
  <si>
    <t>xHS</t>
  </si>
  <si>
    <t>xAS</t>
  </si>
  <si>
    <t>xHST</t>
  </si>
  <si>
    <t>xAST</t>
  </si>
  <si>
    <t>xHF</t>
  </si>
  <si>
    <t>xAF</t>
  </si>
  <si>
    <t>xHY</t>
  </si>
  <si>
    <t>xAY</t>
  </si>
  <si>
    <t>xHR</t>
  </si>
  <si>
    <t>xAR</t>
  </si>
  <si>
    <t>Pts</t>
  </si>
  <si>
    <t>GD</t>
  </si>
  <si>
    <t>Wins</t>
  </si>
  <si>
    <t>Draws</t>
  </si>
  <si>
    <t>Losses</t>
  </si>
  <si>
    <t>Goals</t>
  </si>
  <si>
    <t>xGoals</t>
  </si>
  <si>
    <t>Shots</t>
  </si>
  <si>
    <t>xShots</t>
  </si>
  <si>
    <t>ShotsT</t>
  </si>
  <si>
    <t>xShotsT</t>
  </si>
  <si>
    <t>Fouls</t>
  </si>
  <si>
    <t>xFouls</t>
  </si>
  <si>
    <t>YC</t>
  </si>
  <si>
    <t>xYC</t>
  </si>
  <si>
    <t>RC</t>
  </si>
  <si>
    <t>xRC</t>
  </si>
  <si>
    <t>GoalsC</t>
  </si>
  <si>
    <t>xGoalsC</t>
  </si>
  <si>
    <t>ShotsA</t>
  </si>
  <si>
    <t>xShotsA</t>
  </si>
  <si>
    <t>ShotsTA</t>
  </si>
  <si>
    <t>xShotsTA</t>
  </si>
  <si>
    <t>FoulsA</t>
  </si>
  <si>
    <t>xFoulsA</t>
  </si>
  <si>
    <t>YCA</t>
  </si>
  <si>
    <t>xYCA</t>
  </si>
  <si>
    <t>RCA</t>
  </si>
  <si>
    <t>xRCA</t>
  </si>
  <si>
    <t>Points</t>
  </si>
  <si>
    <t>xPoints</t>
  </si>
  <si>
    <t>team</t>
  </si>
  <si>
    <t>Shots Against %</t>
  </si>
  <si>
    <t>Shots in Favor %</t>
  </si>
  <si>
    <t>Shots on Target Against %</t>
  </si>
  <si>
    <t>Shots on Target in Favor %</t>
  </si>
  <si>
    <t>Fouls Committed %</t>
  </si>
  <si>
    <t>Fouls Received %</t>
  </si>
  <si>
    <t>Home</t>
  </si>
  <si>
    <t>Away</t>
  </si>
  <si>
    <t>Irlanda</t>
  </si>
  <si>
    <t>Bielorusia</t>
  </si>
  <si>
    <t>Azerbiayán</t>
  </si>
  <si>
    <t>AVG</t>
  </si>
  <si>
    <t>StdDev</t>
  </si>
  <si>
    <t>Goals Obtained</t>
  </si>
  <si>
    <t>Expected Goals</t>
  </si>
  <si>
    <t>Goals Against</t>
  </si>
  <si>
    <t>Expected Goals 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</si>
</sst>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1" fontId="0" fillId="0" borderId="0" xfId="0" applyNumberFormat="1"/>
    <xf numFmtId="0" fontId="0" fillId="0" borderId="1" xfId="0" applyBorder="1"/>
    <xf numFmtId="0" fontId="0" fillId="0" borderId="0" xfId="0" applyFont="1" applyBorder="1"/>
    <xf numFmtId="9" fontId="0" fillId="0" borderId="0" xfId="1" applyFont="1"/>
    <xf numFmtId="164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13"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CC00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Qatar 2022 World Cup Qualifiers</a:t>
            </a:r>
            <a:br>
              <a:rPr lang="en-US" sz="2000" baseline="0"/>
            </a:br>
            <a:r>
              <a:rPr lang="en-US" sz="2000" b="0" i="0" u="none" strike="noStrike" baseline="0">
                <a:effectLst/>
              </a:rPr>
              <a:t>Points' Average per Group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'WCQ PtsAvg'!$F$1</c:f>
              <c:strCache>
                <c:ptCount val="1"/>
                <c:pt idx="0">
                  <c:v>Points Average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DF-4030-80DA-09B7142181D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DF-4030-80DA-09B7142181D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AA-41ED-93EA-7F06B9BF05C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F-4030-80DA-09B714218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'WCQ PtsAvg'!$E$2:$E$15</c:f>
              <c:strCache>
                <c:ptCount val="14"/>
                <c:pt idx="0">
                  <c:v>CONMEBOL</c:v>
                </c:pt>
                <c:pt idx="1">
                  <c:v>UEFA-E</c:v>
                </c:pt>
                <c:pt idx="2">
                  <c:v>UEFA-D</c:v>
                </c:pt>
                <c:pt idx="3">
                  <c:v>CONCACAF</c:v>
                </c:pt>
                <c:pt idx="4">
                  <c:v>UEFA-C</c:v>
                </c:pt>
                <c:pt idx="5">
                  <c:v>UEFA-B</c:v>
                </c:pt>
                <c:pt idx="6">
                  <c:v>UEFA-A</c:v>
                </c:pt>
                <c:pt idx="7">
                  <c:v>AFC-A</c:v>
                </c:pt>
                <c:pt idx="8">
                  <c:v>AFC-B</c:v>
                </c:pt>
                <c:pt idx="9">
                  <c:v>UEFA-H</c:v>
                </c:pt>
                <c:pt idx="10">
                  <c:v>UEFA-J</c:v>
                </c:pt>
                <c:pt idx="11">
                  <c:v>UEFA-F</c:v>
                </c:pt>
                <c:pt idx="12">
                  <c:v>UEFA-I</c:v>
                </c:pt>
                <c:pt idx="13">
                  <c:v>UEFA-G</c:v>
                </c:pt>
              </c:strCache>
            </c:strRef>
          </c:cat>
          <c:val>
            <c:numRef>
              <c:f>'WCQ PtsAvg'!$F$2:$F$15</c:f>
              <c:numCache>
                <c:formatCode>0</c:formatCode>
                <c:ptCount val="14"/>
                <c:pt idx="0">
                  <c:v>1539.7</c:v>
                </c:pt>
                <c:pt idx="1">
                  <c:v>1449.4</c:v>
                </c:pt>
                <c:pt idx="2">
                  <c:v>1447.8</c:v>
                </c:pt>
                <c:pt idx="3">
                  <c:v>1424.875</c:v>
                </c:pt>
                <c:pt idx="4">
                  <c:v>1424.4</c:v>
                </c:pt>
                <c:pt idx="5">
                  <c:v>1407</c:v>
                </c:pt>
                <c:pt idx="6">
                  <c:v>1405</c:v>
                </c:pt>
                <c:pt idx="7">
                  <c:v>1368.5</c:v>
                </c:pt>
                <c:pt idx="8">
                  <c:v>1366</c:v>
                </c:pt>
                <c:pt idx="9">
                  <c:v>1352</c:v>
                </c:pt>
                <c:pt idx="10">
                  <c:v>1339</c:v>
                </c:pt>
                <c:pt idx="11">
                  <c:v>1332</c:v>
                </c:pt>
                <c:pt idx="12">
                  <c:v>1318</c:v>
                </c:pt>
                <c:pt idx="13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F-4030-80DA-09B7142181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27"/>
        <c:axId val="557174096"/>
        <c:axId val="529385824"/>
      </c:barChart>
      <c:catAx>
        <c:axId val="5571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9385824"/>
        <c:crosses val="autoZero"/>
        <c:auto val="1"/>
        <c:lblAlgn val="ctr"/>
        <c:lblOffset val="100"/>
        <c:noMultiLvlLbl val="0"/>
      </c:catAx>
      <c:valAx>
        <c:axId val="529385824"/>
        <c:scaling>
          <c:orientation val="minMax"/>
          <c:max val="1800"/>
          <c:min val="800"/>
        </c:scaling>
        <c:delete val="1"/>
        <c:axPos val="l"/>
        <c:numFmt formatCode="0" sourceLinked="1"/>
        <c:majorTickMark val="none"/>
        <c:minorTickMark val="none"/>
        <c:tickLblPos val="nextTo"/>
        <c:crossAx val="5571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Qatar</a:t>
            </a:r>
            <a:r>
              <a:rPr lang="en-US" sz="2000" baseline="0"/>
              <a:t> 2022 World Cup Qualifiers</a:t>
            </a:r>
            <a:br>
              <a:rPr lang="en-US" sz="2000"/>
            </a:br>
            <a:r>
              <a:rPr lang="en-US" sz="2000"/>
              <a:t>Standard Deviation per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'WCQ Pts StdD'!$J$1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63-49B9-90D3-660F8C1D8FE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3-49B9-90D3-660F8C1D8FE8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3-49B9-90D3-660F8C1D8FE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3-49B9-90D3-660F8C1D8F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'WCQ Pts StdD'!$I$2:$I$15</c:f>
              <c:strCache>
                <c:ptCount val="14"/>
                <c:pt idx="0">
                  <c:v>AFC-A</c:v>
                </c:pt>
                <c:pt idx="1">
                  <c:v>AFC-B</c:v>
                </c:pt>
                <c:pt idx="2">
                  <c:v>CONCACAF</c:v>
                </c:pt>
                <c:pt idx="3">
                  <c:v>CONMEBOL</c:v>
                </c:pt>
                <c:pt idx="4">
                  <c:v>UEFA-A</c:v>
                </c:pt>
                <c:pt idx="5">
                  <c:v>UEFA-B</c:v>
                </c:pt>
                <c:pt idx="6">
                  <c:v>UEFA-C</c:v>
                </c:pt>
                <c:pt idx="7">
                  <c:v>UEFA-D</c:v>
                </c:pt>
                <c:pt idx="8">
                  <c:v>UEFA-H</c:v>
                </c:pt>
                <c:pt idx="9">
                  <c:v>UEFA-J</c:v>
                </c:pt>
                <c:pt idx="10">
                  <c:v>UEFA-E</c:v>
                </c:pt>
                <c:pt idx="11">
                  <c:v>UEFA-F</c:v>
                </c:pt>
                <c:pt idx="12">
                  <c:v>UEFA-G</c:v>
                </c:pt>
                <c:pt idx="13">
                  <c:v>UEFA-I</c:v>
                </c:pt>
              </c:strCache>
            </c:strRef>
          </c:cat>
          <c:val>
            <c:numRef>
              <c:f>'WCQ Pts StdD'!$J$2:$J$15</c:f>
              <c:numCache>
                <c:formatCode>0</c:formatCode>
                <c:ptCount val="14"/>
                <c:pt idx="0">
                  <c:v>91.657510000000002</c:v>
                </c:pt>
                <c:pt idx="1">
                  <c:v>94.263459999999995</c:v>
                </c:pt>
                <c:pt idx="2">
                  <c:v>113.0543</c:v>
                </c:pt>
                <c:pt idx="3">
                  <c:v>126.3655</c:v>
                </c:pt>
                <c:pt idx="4">
                  <c:v>197.32210000000001</c:v>
                </c:pt>
                <c:pt idx="5">
                  <c:v>201.66</c:v>
                </c:pt>
                <c:pt idx="6">
                  <c:v>206.6</c:v>
                </c:pt>
                <c:pt idx="7">
                  <c:v>221.3</c:v>
                </c:pt>
                <c:pt idx="8">
                  <c:v>235</c:v>
                </c:pt>
                <c:pt idx="9">
                  <c:v>238</c:v>
                </c:pt>
                <c:pt idx="10">
                  <c:v>238.3</c:v>
                </c:pt>
                <c:pt idx="11">
                  <c:v>245</c:v>
                </c:pt>
                <c:pt idx="12">
                  <c:v>273</c:v>
                </c:pt>
                <c:pt idx="13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9B9-90D3-660F8C1D8F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327424"/>
        <c:axId val="554329720"/>
      </c:barChart>
      <c:catAx>
        <c:axId val="5543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329720"/>
        <c:crosses val="autoZero"/>
        <c:auto val="1"/>
        <c:lblAlgn val="ctr"/>
        <c:lblOffset val="100"/>
        <c:noMultiLvlLbl val="0"/>
      </c:catAx>
      <c:valAx>
        <c:axId val="55432972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54327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Qatar</a:t>
            </a:r>
            <a:r>
              <a:rPr lang="es-MX" sz="2000" baseline="0"/>
              <a:t> 2022 World Cup Qualifiers</a:t>
            </a:r>
          </a:p>
          <a:p>
            <a:pPr>
              <a:defRPr/>
            </a:pPr>
            <a:r>
              <a:rPr lang="es-MX" sz="2000" baseline="0"/>
              <a:t>Points and Expected Points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PvsXP!$B$1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PvsXP!$A$2:$A$9</c:f>
              <c:strCache>
                <c:ptCount val="8"/>
                <c:pt idx="0">
                  <c:v>Mexico</c:v>
                </c:pt>
                <c:pt idx="1">
                  <c:v>USA</c:v>
                </c:pt>
                <c:pt idx="2">
                  <c:v>Canada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PvsXP!$B$2:$B$9</c:f>
              <c:numCache>
                <c:formatCode>0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3-4AFC-B6CB-F7850EC550B5}"/>
            </c:ext>
          </c:extLst>
        </c:ser>
        <c:ser>
          <c:idx val="1"/>
          <c:order val="1"/>
          <c:tx>
            <c:strRef>
              <c:f>PvsXP!$C$1</c:f>
              <c:strCache>
                <c:ptCount val="1"/>
                <c:pt idx="0">
                  <c:v>xPoints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PvsXP!$A$2:$A$9</c:f>
              <c:strCache>
                <c:ptCount val="8"/>
                <c:pt idx="0">
                  <c:v>Mexico</c:v>
                </c:pt>
                <c:pt idx="1">
                  <c:v>USA</c:v>
                </c:pt>
                <c:pt idx="2">
                  <c:v>Canada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PvsXP!$C$2:$C$9</c:f>
              <c:numCache>
                <c:formatCode>0.0</c:formatCode>
                <c:ptCount val="8"/>
                <c:pt idx="0">
                  <c:v>13.699038064511701</c:v>
                </c:pt>
                <c:pt idx="1">
                  <c:v>12.691626555401401</c:v>
                </c:pt>
                <c:pt idx="2">
                  <c:v>9.7345796665556996</c:v>
                </c:pt>
                <c:pt idx="3">
                  <c:v>6.2467414027560499</c:v>
                </c:pt>
                <c:pt idx="4">
                  <c:v>7.6335010659199396</c:v>
                </c:pt>
                <c:pt idx="5">
                  <c:v>4.8478080153010898</c:v>
                </c:pt>
                <c:pt idx="6">
                  <c:v>4.76410208290641</c:v>
                </c:pt>
                <c:pt idx="7">
                  <c:v>6.3856682493623804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3-4AFC-B6CB-F7850EC55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4857296"/>
        <c:axId val="404856968"/>
      </c:barChart>
      <c:catAx>
        <c:axId val="4048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4856968"/>
        <c:crosses val="autoZero"/>
        <c:auto val="1"/>
        <c:lblAlgn val="ctr"/>
        <c:lblOffset val="100"/>
        <c:noMultiLvlLbl val="0"/>
      </c:catAx>
      <c:valAx>
        <c:axId val="40485696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048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Qatar 2022 World</a:t>
            </a:r>
            <a:r>
              <a:rPr lang="es-MX" sz="2000" baseline="0"/>
              <a:t> Cup Qualifiers</a:t>
            </a:r>
          </a:p>
          <a:p>
            <a:pPr>
              <a:defRPr sz="2000"/>
            </a:pPr>
            <a:r>
              <a:rPr lang="es-MX" sz="2000"/>
              <a:t>Scored Goals and</a:t>
            </a:r>
            <a:r>
              <a:rPr lang="es-MX" sz="2000" baseline="0"/>
              <a:t> Expected Scored Goals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GvsXG!$B$1</c:f>
              <c:strCache>
                <c:ptCount val="1"/>
                <c:pt idx="0">
                  <c:v>Goals Obtained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GvsXG!$A$2:$A$9</c:f>
              <c:strCache>
                <c:ptCount val="8"/>
                <c:pt idx="0">
                  <c:v>Mexico</c:v>
                </c:pt>
                <c:pt idx="1">
                  <c:v>Canada</c:v>
                </c:pt>
                <c:pt idx="2">
                  <c:v>USA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GvsXG!$B$2:$B$9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B-4D6C-9AD0-9E5B2DAB2693}"/>
            </c:ext>
          </c:extLst>
        </c:ser>
        <c:ser>
          <c:idx val="1"/>
          <c:order val="1"/>
          <c:tx>
            <c:strRef>
              <c:f>GvsXG!$C$1</c:f>
              <c:strCache>
                <c:ptCount val="1"/>
                <c:pt idx="0">
                  <c:v>Expected Goals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GvsXG!$A$2:$A$9</c:f>
              <c:strCache>
                <c:ptCount val="8"/>
                <c:pt idx="0">
                  <c:v>Mexico</c:v>
                </c:pt>
                <c:pt idx="1">
                  <c:v>Canada</c:v>
                </c:pt>
                <c:pt idx="2">
                  <c:v>USA</c:v>
                </c:pt>
                <c:pt idx="3">
                  <c:v>Panama</c:v>
                </c:pt>
                <c:pt idx="4">
                  <c:v>Costa Rica</c:v>
                </c:pt>
                <c:pt idx="5">
                  <c:v>Jamaica</c:v>
                </c:pt>
                <c:pt idx="6">
                  <c:v>El Salvador</c:v>
                </c:pt>
                <c:pt idx="7">
                  <c:v>Honduras</c:v>
                </c:pt>
              </c:strCache>
            </c:strRef>
          </c:cat>
          <c:val>
            <c:numRef>
              <c:f>GvsXG!$C$2:$C$9</c:f>
              <c:numCache>
                <c:formatCode>0.0</c:formatCode>
                <c:ptCount val="8"/>
                <c:pt idx="0">
                  <c:v>13.769401206185201</c:v>
                </c:pt>
                <c:pt idx="1">
                  <c:v>9.4047744003876694</c:v>
                </c:pt>
                <c:pt idx="2">
                  <c:v>11.8986162892599</c:v>
                </c:pt>
                <c:pt idx="3">
                  <c:v>6.5566011659122303</c:v>
                </c:pt>
                <c:pt idx="4">
                  <c:v>7.4184172255811802</c:v>
                </c:pt>
                <c:pt idx="5">
                  <c:v>5.6128346766743702</c:v>
                </c:pt>
                <c:pt idx="6">
                  <c:v>5.5908874717167203</c:v>
                </c:pt>
                <c:pt idx="7">
                  <c:v>6.6776675619798898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B-4D6C-9AD0-9E5B2DAB26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7518608"/>
        <c:axId val="737519264"/>
      </c:barChart>
      <c:catAx>
        <c:axId val="7375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7519264"/>
        <c:crosses val="autoZero"/>
        <c:auto val="1"/>
        <c:lblAlgn val="ctr"/>
        <c:lblOffset val="100"/>
        <c:noMultiLvlLbl val="0"/>
      </c:catAx>
      <c:valAx>
        <c:axId val="737519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75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/>
              </a:rPr>
              <a:t>Qatar 2022 World Cup CONCACAF Qualifiers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GvsCG!$B$1</c:f>
              <c:strCache>
                <c:ptCount val="1"/>
                <c:pt idx="0">
                  <c:v>Goals Against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GvsCG!$A$2:$A$9</c:f>
              <c:strCache>
                <c:ptCount val="8"/>
                <c:pt idx="0">
                  <c:v>Mexico</c:v>
                </c:pt>
                <c:pt idx="1">
                  <c:v>USA</c:v>
                </c:pt>
                <c:pt idx="2">
                  <c:v>Canada</c:v>
                </c:pt>
                <c:pt idx="3">
                  <c:v>Costa Rica</c:v>
                </c:pt>
                <c:pt idx="4">
                  <c:v>Honduras</c:v>
                </c:pt>
                <c:pt idx="5">
                  <c:v>Panama</c:v>
                </c:pt>
                <c:pt idx="6">
                  <c:v>Jamaica</c:v>
                </c:pt>
                <c:pt idx="7">
                  <c:v>El Salvador</c:v>
                </c:pt>
              </c:strCache>
            </c:strRef>
          </c:cat>
          <c:val>
            <c:numRef>
              <c:f>GvsCG!$B$2:$B$9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0-41CF-BE09-CE0D658C5E3D}"/>
            </c:ext>
          </c:extLst>
        </c:ser>
        <c:ser>
          <c:idx val="1"/>
          <c:order val="1"/>
          <c:tx>
            <c:strRef>
              <c:f>GvsCG!$C$1</c:f>
              <c:strCache>
                <c:ptCount val="1"/>
                <c:pt idx="0">
                  <c:v>Expected Goals Against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GvsCG!$A$2:$A$9</c:f>
              <c:strCache>
                <c:ptCount val="8"/>
                <c:pt idx="0">
                  <c:v>Mexico</c:v>
                </c:pt>
                <c:pt idx="1">
                  <c:v>USA</c:v>
                </c:pt>
                <c:pt idx="2">
                  <c:v>Canada</c:v>
                </c:pt>
                <c:pt idx="3">
                  <c:v>Costa Rica</c:v>
                </c:pt>
                <c:pt idx="4">
                  <c:v>Honduras</c:v>
                </c:pt>
                <c:pt idx="5">
                  <c:v>Panama</c:v>
                </c:pt>
                <c:pt idx="6">
                  <c:v>Jamaica</c:v>
                </c:pt>
                <c:pt idx="7">
                  <c:v>El Salvador</c:v>
                </c:pt>
              </c:strCache>
            </c:strRef>
          </c:cat>
          <c:val>
            <c:numRef>
              <c:f>GvsCG!$C$2:$C$9</c:f>
              <c:numCache>
                <c:formatCode>0.0</c:formatCode>
                <c:ptCount val="8"/>
                <c:pt idx="0">
                  <c:v>4.4604159707709998</c:v>
                </c:pt>
                <c:pt idx="1">
                  <c:v>5.0716958002193699</c:v>
                </c:pt>
                <c:pt idx="2">
                  <c:v>7.1233143226386799</c:v>
                </c:pt>
                <c:pt idx="3">
                  <c:v>8.8407021606326595</c:v>
                </c:pt>
                <c:pt idx="4">
                  <c:v>9.8366957142604701</c:v>
                </c:pt>
                <c:pt idx="5">
                  <c:v>9.3274571811844496</c:v>
                </c:pt>
                <c:pt idx="6">
                  <c:v>11.3921558385897</c:v>
                </c:pt>
                <c:pt idx="7">
                  <c:v>10.876763009400801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0-41CF-BE09-CE0D658C5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696096"/>
        <c:axId val="639696424"/>
      </c:barChart>
      <c:catAx>
        <c:axId val="6396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9696424"/>
        <c:crosses val="autoZero"/>
        <c:auto val="1"/>
        <c:lblAlgn val="ctr"/>
        <c:lblOffset val="100"/>
        <c:noMultiLvlLbl val="0"/>
      </c:catAx>
      <c:valAx>
        <c:axId val="639696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96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Qatar 2022 World Cup Qualifiers</a:t>
            </a:r>
            <a:br>
              <a:rPr lang="es-MX" sz="2000"/>
            </a:br>
            <a:r>
              <a:rPr lang="es-MX" sz="2000"/>
              <a:t>Shots in Favor vs Shots Against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Misc!$B$1</c:f>
              <c:strCache>
                <c:ptCount val="1"/>
                <c:pt idx="0">
                  <c:v>Shots in Favor %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Misc!$A$2:$A$9</c:f>
              <c:strCache>
                <c:ptCount val="8"/>
                <c:pt idx="0">
                  <c:v>Mexico</c:v>
                </c:pt>
                <c:pt idx="1">
                  <c:v>USA</c:v>
                </c:pt>
                <c:pt idx="2">
                  <c:v>Canada</c:v>
                </c:pt>
                <c:pt idx="3">
                  <c:v>Costa Rica</c:v>
                </c:pt>
                <c:pt idx="4">
                  <c:v>Honduras</c:v>
                </c:pt>
                <c:pt idx="5">
                  <c:v>Panama</c:v>
                </c:pt>
                <c:pt idx="6">
                  <c:v>Jamaica</c:v>
                </c:pt>
                <c:pt idx="7">
                  <c:v>El Salvador</c:v>
                </c:pt>
              </c:strCache>
            </c:strRef>
          </c:cat>
          <c:val>
            <c:numRef>
              <c:f>Misc!$B$2:$B$9</c:f>
              <c:numCache>
                <c:formatCode>0%</c:formatCode>
                <c:ptCount val="8"/>
                <c:pt idx="0">
                  <c:v>1.0589615174187388</c:v>
                </c:pt>
                <c:pt idx="1">
                  <c:v>0.79779957351412112</c:v>
                </c:pt>
                <c:pt idx="2">
                  <c:v>0.91157244207684229</c:v>
                </c:pt>
                <c:pt idx="3">
                  <c:v>0.75458596858731919</c:v>
                </c:pt>
                <c:pt idx="4">
                  <c:v>1.4875679185880428</c:v>
                </c:pt>
                <c:pt idx="5">
                  <c:v>0.87436337522250029</c:v>
                </c:pt>
                <c:pt idx="6">
                  <c:v>0.87140651754555054</c:v>
                </c:pt>
                <c:pt idx="7">
                  <c:v>0.76080360614489861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C-4872-90D7-CFF223682C77}"/>
            </c:ext>
          </c:extLst>
        </c:ser>
        <c:ser>
          <c:idx val="1"/>
          <c:order val="1"/>
          <c:tx>
            <c:strRef>
              <c:f>Misc!$C$1</c:f>
              <c:strCache>
                <c:ptCount val="1"/>
                <c:pt idx="0">
                  <c:v>Shots Against 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Misc!$A$2:$A$9</c:f>
              <c:strCache>
                <c:ptCount val="8"/>
                <c:pt idx="0">
                  <c:v>Mexico</c:v>
                </c:pt>
                <c:pt idx="1">
                  <c:v>USA</c:v>
                </c:pt>
                <c:pt idx="2">
                  <c:v>Canada</c:v>
                </c:pt>
                <c:pt idx="3">
                  <c:v>Costa Rica</c:v>
                </c:pt>
                <c:pt idx="4">
                  <c:v>Honduras</c:v>
                </c:pt>
                <c:pt idx="5">
                  <c:v>Panama</c:v>
                </c:pt>
                <c:pt idx="6">
                  <c:v>Jamaica</c:v>
                </c:pt>
                <c:pt idx="7">
                  <c:v>El Salvador</c:v>
                </c:pt>
              </c:strCache>
            </c:strRef>
          </c:cat>
          <c:val>
            <c:numRef>
              <c:f>Misc!$C$2:$C$9</c:f>
              <c:numCache>
                <c:formatCode>0%</c:formatCode>
                <c:ptCount val="8"/>
                <c:pt idx="0">
                  <c:v>0.76818826471394241</c:v>
                </c:pt>
                <c:pt idx="1">
                  <c:v>0.88031888705787076</c:v>
                </c:pt>
                <c:pt idx="2">
                  <c:v>0.927479300473528</c:v>
                </c:pt>
                <c:pt idx="3">
                  <c:v>1.1109071223122071</c:v>
                </c:pt>
                <c:pt idx="4">
                  <c:v>1.0043926464635322</c:v>
                </c:pt>
                <c:pt idx="5">
                  <c:v>0.72104002516999399</c:v>
                </c:pt>
                <c:pt idx="6">
                  <c:v>1.1191163661377428</c:v>
                </c:pt>
                <c:pt idx="7">
                  <c:v>0.89416736626368898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C-4872-90D7-CFF223682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3263240"/>
        <c:axId val="1033266192"/>
      </c:barChart>
      <c:catAx>
        <c:axId val="103326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3266192"/>
        <c:crosses val="autoZero"/>
        <c:auto val="1"/>
        <c:lblAlgn val="ctr"/>
        <c:lblOffset val="100"/>
        <c:noMultiLvlLbl val="0"/>
      </c:catAx>
      <c:valAx>
        <c:axId val="10332661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332632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Qatar</a:t>
            </a:r>
            <a:r>
              <a:rPr lang="es-MX" sz="2000" baseline="0"/>
              <a:t> 2022 World Cup Qualifiers</a:t>
            </a:r>
          </a:p>
          <a:p>
            <a:pPr>
              <a:defRPr sz="2000"/>
            </a:pPr>
            <a:r>
              <a:rPr lang="es-MX" sz="2000" baseline="0"/>
              <a:t>Shots on Target in Favor vs Shots in Target Against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Misc!$D$1</c:f>
              <c:strCache>
                <c:ptCount val="1"/>
                <c:pt idx="0">
                  <c:v>Shots on Target in Favor %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Misc!$A$2:$A$9</c:f>
              <c:strCache>
                <c:ptCount val="8"/>
                <c:pt idx="0">
                  <c:v>Mexico</c:v>
                </c:pt>
                <c:pt idx="1">
                  <c:v>USA</c:v>
                </c:pt>
                <c:pt idx="2">
                  <c:v>Canada</c:v>
                </c:pt>
                <c:pt idx="3">
                  <c:v>Costa Rica</c:v>
                </c:pt>
                <c:pt idx="4">
                  <c:v>Honduras</c:v>
                </c:pt>
                <c:pt idx="5">
                  <c:v>Panama</c:v>
                </c:pt>
                <c:pt idx="6">
                  <c:v>Jamaica</c:v>
                </c:pt>
                <c:pt idx="7">
                  <c:v>El Salvador</c:v>
                </c:pt>
              </c:strCache>
            </c:strRef>
          </c:cat>
          <c:val>
            <c:numRef>
              <c:f>Misc!$D$2:$D$9</c:f>
              <c:numCache>
                <c:formatCode>0%</c:formatCode>
                <c:ptCount val="8"/>
                <c:pt idx="0">
                  <c:v>0.81381714209428146</c:v>
                </c:pt>
                <c:pt idx="1">
                  <c:v>0.62479854456836936</c:v>
                </c:pt>
                <c:pt idx="2">
                  <c:v>0.73517462483724261</c:v>
                </c:pt>
                <c:pt idx="3">
                  <c:v>0.88574749693618438</c:v>
                </c:pt>
                <c:pt idx="4">
                  <c:v>0.82686945181355997</c:v>
                </c:pt>
                <c:pt idx="5">
                  <c:v>0.66585371533134285</c:v>
                </c:pt>
                <c:pt idx="6">
                  <c:v>0.61438603177386009</c:v>
                </c:pt>
                <c:pt idx="7">
                  <c:v>0.55088722351653729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F-4231-B996-017D3C7B1796}"/>
            </c:ext>
          </c:extLst>
        </c:ser>
        <c:ser>
          <c:idx val="3"/>
          <c:order val="3"/>
          <c:tx>
            <c:strRef>
              <c:f>Misc!$E$1</c:f>
              <c:strCache>
                <c:ptCount val="1"/>
                <c:pt idx="0">
                  <c:v>Shots on Target Against %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Misc!$A$2:$A$9</c:f>
              <c:strCache>
                <c:ptCount val="8"/>
                <c:pt idx="0">
                  <c:v>Mexico</c:v>
                </c:pt>
                <c:pt idx="1">
                  <c:v>USA</c:v>
                </c:pt>
                <c:pt idx="2">
                  <c:v>Canada</c:v>
                </c:pt>
                <c:pt idx="3">
                  <c:v>Costa Rica</c:v>
                </c:pt>
                <c:pt idx="4">
                  <c:v>Honduras</c:v>
                </c:pt>
                <c:pt idx="5">
                  <c:v>Panama</c:v>
                </c:pt>
                <c:pt idx="6">
                  <c:v>Jamaica</c:v>
                </c:pt>
                <c:pt idx="7">
                  <c:v>El Salvador</c:v>
                </c:pt>
              </c:strCache>
            </c:strRef>
          </c:cat>
          <c:val>
            <c:numRef>
              <c:f>Misc!$E$2:$E$9</c:f>
              <c:numCache>
                <c:formatCode>0%</c:formatCode>
                <c:ptCount val="8"/>
                <c:pt idx="0">
                  <c:v>0.5046053877516562</c:v>
                </c:pt>
                <c:pt idx="1">
                  <c:v>0.65398385615484578</c:v>
                </c:pt>
                <c:pt idx="2">
                  <c:v>0.55519861242615853</c:v>
                </c:pt>
                <c:pt idx="3">
                  <c:v>0.74046926856894113</c:v>
                </c:pt>
                <c:pt idx="4">
                  <c:v>0.86552819830922023</c:v>
                </c:pt>
                <c:pt idx="5">
                  <c:v>0.62040240277870118</c:v>
                </c:pt>
                <c:pt idx="6">
                  <c:v>0.8949217350325579</c:v>
                </c:pt>
                <c:pt idx="7">
                  <c:v>0.76409420733025335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DF-4231-B996-017D3C7B1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816296"/>
        <c:axId val="678817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Misc!$B$1</c15:sqref>
                        </c15:formulaRef>
                      </c:ext>
                    </c:extLst>
                    <c:strCache>
                      <c:ptCount val="1"/>
                      <c:pt idx="0">
                        <c:v>Shots in Favor 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Misc!$A$2:$A$9</c15:sqref>
                        </c15:formulaRef>
                      </c:ext>
                    </c:extLst>
                    <c:strCache>
                      <c:ptCount val="8"/>
                      <c:pt idx="0">
                        <c:v>Mexico</c:v>
                      </c:pt>
                      <c:pt idx="1">
                        <c:v>USA</c:v>
                      </c:pt>
                      <c:pt idx="2">
                        <c:v>Canada</c:v>
                      </c:pt>
                      <c:pt idx="3">
                        <c:v>Costa Rica</c:v>
                      </c:pt>
                      <c:pt idx="4">
                        <c:v>Honduras</c:v>
                      </c:pt>
                      <c:pt idx="5">
                        <c:v>Panama</c:v>
                      </c:pt>
                      <c:pt idx="6">
                        <c:v>Jamaica</c:v>
                      </c:pt>
                      <c:pt idx="7">
                        <c:v>El Salvador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Misc!$B$2:$B$9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1.0589615174187388</c:v>
                      </c:pt>
                      <c:pt idx="1">
                        <c:v>0.79779957351412112</c:v>
                      </c:pt>
                      <c:pt idx="2">
                        <c:v>0.91157244207684229</c:v>
                      </c:pt>
                      <c:pt idx="3">
                        <c:v>0.75458596858731919</c:v>
                      </c:pt>
                      <c:pt idx="4">
                        <c:v>1.4875679185880428</c:v>
                      </c:pt>
                      <c:pt idx="5">
                        <c:v>0.87436337522250029</c:v>
                      </c:pt>
                      <c:pt idx="6">
                        <c:v>0.87140651754555054</c:v>
                      </c:pt>
                      <c:pt idx="7">
                        <c:v>0.76080360614489861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DF-4231-B996-017D3C7B179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Misc!$C$1</c15:sqref>
                        </c15:formulaRef>
                      </c:ext>
                    </c:extLst>
                    <c:strCache>
                      <c:ptCount val="1"/>
                      <c:pt idx="0">
                        <c:v>Shots Against %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Misc!$A$2:$A$9</c15:sqref>
                        </c15:formulaRef>
                      </c:ext>
                    </c:extLst>
                    <c:strCache>
                      <c:ptCount val="8"/>
                      <c:pt idx="0">
                        <c:v>Mexico</c:v>
                      </c:pt>
                      <c:pt idx="1">
                        <c:v>USA</c:v>
                      </c:pt>
                      <c:pt idx="2">
                        <c:v>Canada</c:v>
                      </c:pt>
                      <c:pt idx="3">
                        <c:v>Costa Rica</c:v>
                      </c:pt>
                      <c:pt idx="4">
                        <c:v>Honduras</c:v>
                      </c:pt>
                      <c:pt idx="5">
                        <c:v>Panama</c:v>
                      </c:pt>
                      <c:pt idx="6">
                        <c:v>Jamaica</c:v>
                      </c:pt>
                      <c:pt idx="7">
                        <c:v>El Salvador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Misc!$C$2:$C$9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0.76818826471394241</c:v>
                      </c:pt>
                      <c:pt idx="1">
                        <c:v>0.88031888705787076</c:v>
                      </c:pt>
                      <c:pt idx="2">
                        <c:v>0.927479300473528</c:v>
                      </c:pt>
                      <c:pt idx="3">
                        <c:v>1.1109071223122071</c:v>
                      </c:pt>
                      <c:pt idx="4">
                        <c:v>1.0043926464635322</c:v>
                      </c:pt>
                      <c:pt idx="5">
                        <c:v>0.72104002516999399</c:v>
                      </c:pt>
                      <c:pt idx="6">
                        <c:v>1.1191163661377428</c:v>
                      </c:pt>
                      <c:pt idx="7">
                        <c:v>0.89416736626368898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DF-4231-B996-017D3C7B1796}"/>
                  </c:ext>
                </c:extLst>
              </c15:ser>
            </c15:filteredBarSeries>
          </c:ext>
        </c:extLst>
      </c:barChart>
      <c:catAx>
        <c:axId val="67881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8817608"/>
        <c:crosses val="autoZero"/>
        <c:auto val="1"/>
        <c:lblAlgn val="ctr"/>
        <c:lblOffset val="100"/>
        <c:noMultiLvlLbl val="0"/>
      </c:catAx>
      <c:valAx>
        <c:axId val="678817608"/>
        <c:scaling>
          <c:orientation val="minMax"/>
          <c:max val="1.6"/>
        </c:scaling>
        <c:delete val="1"/>
        <c:axPos val="l"/>
        <c:numFmt formatCode="0%" sourceLinked="1"/>
        <c:majorTickMark val="none"/>
        <c:minorTickMark val="none"/>
        <c:tickLblPos val="nextTo"/>
        <c:crossAx val="6788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Qatar 2022 World</a:t>
            </a:r>
            <a:r>
              <a:rPr lang="es-MX" sz="2000" baseline="0"/>
              <a:t> Cup Qualifiers</a:t>
            </a:r>
          </a:p>
          <a:p>
            <a:pPr>
              <a:defRPr sz="2000"/>
            </a:pPr>
            <a:r>
              <a:rPr lang="es-MX" sz="2000" baseline="0"/>
              <a:t>Fouls Committed vs Fouls Received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Misc!$F$1</c:f>
              <c:strCache>
                <c:ptCount val="1"/>
                <c:pt idx="0">
                  <c:v>Fouls Committed %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Misc!$A$2:$A$9</c:f>
              <c:strCache>
                <c:ptCount val="8"/>
                <c:pt idx="0">
                  <c:v>Mexico</c:v>
                </c:pt>
                <c:pt idx="1">
                  <c:v>USA</c:v>
                </c:pt>
                <c:pt idx="2">
                  <c:v>Canada</c:v>
                </c:pt>
                <c:pt idx="3">
                  <c:v>Costa Rica</c:v>
                </c:pt>
                <c:pt idx="4">
                  <c:v>Honduras</c:v>
                </c:pt>
                <c:pt idx="5">
                  <c:v>Panama</c:v>
                </c:pt>
                <c:pt idx="6">
                  <c:v>Jamaica</c:v>
                </c:pt>
                <c:pt idx="7">
                  <c:v>El Salvador</c:v>
                </c:pt>
              </c:strCache>
            </c:strRef>
          </c:cat>
          <c:val>
            <c:numRef>
              <c:f>Misc!$F$2:$F$9</c:f>
              <c:numCache>
                <c:formatCode>0%</c:formatCode>
                <c:ptCount val="8"/>
                <c:pt idx="0">
                  <c:v>1.1535360147182838</c:v>
                </c:pt>
                <c:pt idx="1">
                  <c:v>1.0366525633777912</c:v>
                </c:pt>
                <c:pt idx="2">
                  <c:v>1.2180207657667572</c:v>
                </c:pt>
                <c:pt idx="3">
                  <c:v>1.1473087346998332</c:v>
                </c:pt>
                <c:pt idx="4">
                  <c:v>0.956748387349176</c:v>
                </c:pt>
                <c:pt idx="5">
                  <c:v>1.0948422668754789</c:v>
                </c:pt>
                <c:pt idx="6">
                  <c:v>1.1846174674617171</c:v>
                </c:pt>
                <c:pt idx="7">
                  <c:v>1.3074679428040326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F-4AAF-8F79-41200B98AC12}"/>
            </c:ext>
          </c:extLst>
        </c:ser>
        <c:ser>
          <c:idx val="5"/>
          <c:order val="5"/>
          <c:tx>
            <c:strRef>
              <c:f>Misc!$G$1</c:f>
              <c:strCache>
                <c:ptCount val="1"/>
                <c:pt idx="0">
                  <c:v>Fouls Received 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Misc!$A$2:$A$9</c:f>
              <c:strCache>
                <c:ptCount val="8"/>
                <c:pt idx="0">
                  <c:v>Mexico</c:v>
                </c:pt>
                <c:pt idx="1">
                  <c:v>USA</c:v>
                </c:pt>
                <c:pt idx="2">
                  <c:v>Canada</c:v>
                </c:pt>
                <c:pt idx="3">
                  <c:v>Costa Rica</c:v>
                </c:pt>
                <c:pt idx="4">
                  <c:v>Honduras</c:v>
                </c:pt>
                <c:pt idx="5">
                  <c:v>Panama</c:v>
                </c:pt>
                <c:pt idx="6">
                  <c:v>Jamaica</c:v>
                </c:pt>
                <c:pt idx="7">
                  <c:v>El Salvador</c:v>
                </c:pt>
              </c:strCache>
            </c:strRef>
          </c:cat>
          <c:val>
            <c:numRef>
              <c:f>Misc!$G$2:$G$9</c:f>
              <c:numCache>
                <c:formatCode>0%</c:formatCode>
                <c:ptCount val="8"/>
                <c:pt idx="0">
                  <c:v>0.80623972165869662</c:v>
                </c:pt>
                <c:pt idx="1">
                  <c:v>0.79920393777103504</c:v>
                </c:pt>
                <c:pt idx="2">
                  <c:v>1.3345691679208422</c:v>
                </c:pt>
                <c:pt idx="3">
                  <c:v>1.1148369268778953</c:v>
                </c:pt>
                <c:pt idx="4">
                  <c:v>1.2989117973025019</c:v>
                </c:pt>
                <c:pt idx="5">
                  <c:v>1.2407035067206247</c:v>
                </c:pt>
                <c:pt idx="6">
                  <c:v>1.0500554473402171</c:v>
                </c:pt>
                <c:pt idx="7">
                  <c:v>1.4946139549801365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F-4AAF-8F79-41200B98A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004856"/>
        <c:axId val="742005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Misc!$B$1</c15:sqref>
                        </c15:formulaRef>
                      </c:ext>
                    </c:extLst>
                    <c:strCache>
                      <c:ptCount val="1"/>
                      <c:pt idx="0">
                        <c:v>Shots in Favor 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Misc!$A$2:$A$9</c15:sqref>
                        </c15:formulaRef>
                      </c:ext>
                    </c:extLst>
                    <c:strCache>
                      <c:ptCount val="8"/>
                      <c:pt idx="0">
                        <c:v>Mexico</c:v>
                      </c:pt>
                      <c:pt idx="1">
                        <c:v>USA</c:v>
                      </c:pt>
                      <c:pt idx="2">
                        <c:v>Canada</c:v>
                      </c:pt>
                      <c:pt idx="3">
                        <c:v>Costa Rica</c:v>
                      </c:pt>
                      <c:pt idx="4">
                        <c:v>Honduras</c:v>
                      </c:pt>
                      <c:pt idx="5">
                        <c:v>Panama</c:v>
                      </c:pt>
                      <c:pt idx="6">
                        <c:v>Jamaica</c:v>
                      </c:pt>
                      <c:pt idx="7">
                        <c:v>El Salvador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Misc!$B$2:$B$9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1.0589615174187388</c:v>
                      </c:pt>
                      <c:pt idx="1">
                        <c:v>0.79779957351412112</c:v>
                      </c:pt>
                      <c:pt idx="2">
                        <c:v>0.91157244207684229</c:v>
                      </c:pt>
                      <c:pt idx="3">
                        <c:v>0.75458596858731919</c:v>
                      </c:pt>
                      <c:pt idx="4">
                        <c:v>1.4875679185880428</c:v>
                      </c:pt>
                      <c:pt idx="5">
                        <c:v>0.87436337522250029</c:v>
                      </c:pt>
                      <c:pt idx="6">
                        <c:v>0.87140651754555054</c:v>
                      </c:pt>
                      <c:pt idx="7">
                        <c:v>0.76080360614489861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A5F-4AAF-8F79-41200B98AC1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Misc!$C$1</c15:sqref>
                        </c15:formulaRef>
                      </c:ext>
                    </c:extLst>
                    <c:strCache>
                      <c:ptCount val="1"/>
                      <c:pt idx="0">
                        <c:v>Shots Against %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Misc!$A$2:$A$9</c15:sqref>
                        </c15:formulaRef>
                      </c:ext>
                    </c:extLst>
                    <c:strCache>
                      <c:ptCount val="8"/>
                      <c:pt idx="0">
                        <c:v>Mexico</c:v>
                      </c:pt>
                      <c:pt idx="1">
                        <c:v>USA</c:v>
                      </c:pt>
                      <c:pt idx="2">
                        <c:v>Canada</c:v>
                      </c:pt>
                      <c:pt idx="3">
                        <c:v>Costa Rica</c:v>
                      </c:pt>
                      <c:pt idx="4">
                        <c:v>Honduras</c:v>
                      </c:pt>
                      <c:pt idx="5">
                        <c:v>Panama</c:v>
                      </c:pt>
                      <c:pt idx="6">
                        <c:v>Jamaica</c:v>
                      </c:pt>
                      <c:pt idx="7">
                        <c:v>El Salvador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Misc!$C$2:$C$9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0.76818826471394241</c:v>
                      </c:pt>
                      <c:pt idx="1">
                        <c:v>0.88031888705787076</c:v>
                      </c:pt>
                      <c:pt idx="2">
                        <c:v>0.927479300473528</c:v>
                      </c:pt>
                      <c:pt idx="3">
                        <c:v>1.1109071223122071</c:v>
                      </c:pt>
                      <c:pt idx="4">
                        <c:v>1.0043926464635322</c:v>
                      </c:pt>
                      <c:pt idx="5">
                        <c:v>0.72104002516999399</c:v>
                      </c:pt>
                      <c:pt idx="6">
                        <c:v>1.1191163661377428</c:v>
                      </c:pt>
                      <c:pt idx="7">
                        <c:v>0.89416736626368898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5F-4AAF-8F79-41200B98AC1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Misc!$D$1</c15:sqref>
                        </c15:formulaRef>
                      </c:ext>
                    </c:extLst>
                    <c:strCache>
                      <c:ptCount val="1"/>
                      <c:pt idx="0">
                        <c:v>Shots on Target in Favor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Misc!$A$2:$A$9</c15:sqref>
                        </c15:formulaRef>
                      </c:ext>
                    </c:extLst>
                    <c:strCache>
                      <c:ptCount val="8"/>
                      <c:pt idx="0">
                        <c:v>Mexico</c:v>
                      </c:pt>
                      <c:pt idx="1">
                        <c:v>USA</c:v>
                      </c:pt>
                      <c:pt idx="2">
                        <c:v>Canada</c:v>
                      </c:pt>
                      <c:pt idx="3">
                        <c:v>Costa Rica</c:v>
                      </c:pt>
                      <c:pt idx="4">
                        <c:v>Honduras</c:v>
                      </c:pt>
                      <c:pt idx="5">
                        <c:v>Panama</c:v>
                      </c:pt>
                      <c:pt idx="6">
                        <c:v>Jamaica</c:v>
                      </c:pt>
                      <c:pt idx="7">
                        <c:v>El Salvador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Misc!$D$2:$D$9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0.81381714209428146</c:v>
                      </c:pt>
                      <c:pt idx="1">
                        <c:v>0.62479854456836936</c:v>
                      </c:pt>
                      <c:pt idx="2">
                        <c:v>0.73517462483724261</c:v>
                      </c:pt>
                      <c:pt idx="3">
                        <c:v>0.88574749693618438</c:v>
                      </c:pt>
                      <c:pt idx="4">
                        <c:v>0.82686945181355997</c:v>
                      </c:pt>
                      <c:pt idx="5">
                        <c:v>0.66585371533134285</c:v>
                      </c:pt>
                      <c:pt idx="6">
                        <c:v>0.61438603177386009</c:v>
                      </c:pt>
                      <c:pt idx="7">
                        <c:v>0.55088722351653729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5F-4AAF-8F79-41200B98AC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Misc!$E$1</c15:sqref>
                        </c15:formulaRef>
                      </c:ext>
                    </c:extLst>
                    <c:strCache>
                      <c:ptCount val="1"/>
                      <c:pt idx="0">
                        <c:v>Shots on Target Against %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Misc!$A$2:$A$9</c15:sqref>
                        </c15:formulaRef>
                      </c:ext>
                    </c:extLst>
                    <c:strCache>
                      <c:ptCount val="8"/>
                      <c:pt idx="0">
                        <c:v>Mexico</c:v>
                      </c:pt>
                      <c:pt idx="1">
                        <c:v>USA</c:v>
                      </c:pt>
                      <c:pt idx="2">
                        <c:v>Canada</c:v>
                      </c:pt>
                      <c:pt idx="3">
                        <c:v>Costa Rica</c:v>
                      </c:pt>
                      <c:pt idx="4">
                        <c:v>Honduras</c:v>
                      </c:pt>
                      <c:pt idx="5">
                        <c:v>Panama</c:v>
                      </c:pt>
                      <c:pt idx="6">
                        <c:v>Jamaica</c:v>
                      </c:pt>
                      <c:pt idx="7">
                        <c:v>El Salvador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Misc!$E$2:$E$9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0.5046053877516562</c:v>
                      </c:pt>
                      <c:pt idx="1">
                        <c:v>0.65398385615484578</c:v>
                      </c:pt>
                      <c:pt idx="2">
                        <c:v>0.55519861242615853</c:v>
                      </c:pt>
                      <c:pt idx="3">
                        <c:v>0.74046926856894113</c:v>
                      </c:pt>
                      <c:pt idx="4">
                        <c:v>0.86552819830922023</c:v>
                      </c:pt>
                      <c:pt idx="5">
                        <c:v>0.62040240277870118</c:v>
                      </c:pt>
                      <c:pt idx="6">
                        <c:v>0.8949217350325579</c:v>
                      </c:pt>
                      <c:pt idx="7">
                        <c:v>0.76409420733025335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5F-4AAF-8F79-41200B98AC12}"/>
                  </c:ext>
                </c:extLst>
              </c15:ser>
            </c15:filteredBarSeries>
          </c:ext>
        </c:extLst>
      </c:barChart>
      <c:catAx>
        <c:axId val="7420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2005512"/>
        <c:crosses val="autoZero"/>
        <c:auto val="1"/>
        <c:lblAlgn val="ctr"/>
        <c:lblOffset val="100"/>
        <c:noMultiLvlLbl val="0"/>
      </c:catAx>
      <c:valAx>
        <c:axId val="74200551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4200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169068</xdr:rowOff>
    </xdr:from>
    <xdr:to>
      <xdr:col>13</xdr:col>
      <xdr:colOff>638175</xdr:colOff>
      <xdr:row>25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A3A6C-BDC1-4DA1-BAF9-570CDC8FB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26192</xdr:colOff>
      <xdr:row>7</xdr:row>
      <xdr:rowOff>128588</xdr:rowOff>
    </xdr:from>
    <xdr:to>
      <xdr:col>13</xdr:col>
      <xdr:colOff>28575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0717D-1964-4E86-9BD7-E8B3983EA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16667</xdr:colOff>
      <xdr:row>0</xdr:row>
      <xdr:rowOff>164305</xdr:rowOff>
    </xdr:from>
    <xdr:to>
      <xdr:col>17</xdr:col>
      <xdr:colOff>4763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DF4D-24E0-4721-8EE4-112795293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0</xdr:row>
      <xdr:rowOff>178592</xdr:rowOff>
    </xdr:from>
    <xdr:to>
      <xdr:col>17</xdr:col>
      <xdr:colOff>4763</xdr:colOff>
      <xdr:row>28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D68E4-F06D-462F-B395-AF45E1A44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1</xdr:row>
      <xdr:rowOff>2380</xdr:rowOff>
    </xdr:from>
    <xdr:to>
      <xdr:col>17</xdr:col>
      <xdr:colOff>4763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A23BB-573D-4EEC-BA8C-A8A00ACD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597692</xdr:colOff>
      <xdr:row>27</xdr:row>
      <xdr:rowOff>159542</xdr:rowOff>
    </xdr:from>
    <xdr:to>
      <xdr:col>12</xdr:col>
      <xdr:colOff>590550</xdr:colOff>
      <xdr:row>52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C4408-003D-4DDB-BEC4-D3A5FF592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645318</xdr:colOff>
      <xdr:row>1</xdr:row>
      <xdr:rowOff>4762</xdr:rowOff>
    </xdr:from>
    <xdr:to>
      <xdr:col>19</xdr:col>
      <xdr:colOff>642937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33A83-4C3E-45C4-9BEF-A4402C3F5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645600</xdr:colOff>
      <xdr:row>54</xdr:row>
      <xdr:rowOff>33198</xdr:rowOff>
    </xdr:from>
    <xdr:to>
      <xdr:col>12</xdr:col>
      <xdr:colOff>610719</xdr:colOff>
      <xdr:row>79</xdr:row>
      <xdr:rowOff>49867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19966C-1E64-475E-AB17-46437D998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04D7AA-C36C-483E-B7A8-2AA1EB97E235}" name="Table5" displayName="Table5" ref="A1:AW26" totalsRowCount="1">
  <autoFilter ref="A1:AW25" xr:uid="{9504D7AA-C36C-483E-B7A8-2AA1EB97E235}"/>
  <tableColumns count="49">
    <tableColumn id="1" xr3:uid="{3890E0CA-8E38-4A1B-A72B-20F4253259CD}" name="Season"/>
    <tableColumn id="2" xr3:uid="{4549CC29-0A2B-4C26-85BE-D76191E79FC2}" name="Div"/>
    <tableColumn id="3" xr3:uid="{2D702B10-DB02-49CA-A42E-39F3E3BD8AEC}" name="Date" dataDxfId="12" totalsRowDxfId="11"/>
    <tableColumn id="4" xr3:uid="{21D841A2-906F-429C-9AAB-34812924F639}" name="HomeTeam"/>
    <tableColumn id="5" xr3:uid="{B941045A-5E7C-4E22-BBD4-0F0B8BB4D2D3}" name="AwayTeam"/>
    <tableColumn id="6" xr3:uid="{0E45023B-AC30-4527-9ADF-3BBCCE287E35}" name="FTHG" totalsRowFunction="sum"/>
    <tableColumn id="7" xr3:uid="{B3C0BFFD-F754-4605-BE45-CC5D47690151}" name="FTAG" totalsRowFunction="sum"/>
    <tableColumn id="8" xr3:uid="{6DC1FB5B-B3EA-4D26-B3B8-EBB9BAB23B81}" name="FTR"/>
    <tableColumn id="9" xr3:uid="{7A5D44A0-16EA-4D96-94B0-C4E75B0033D5}" name="HTHG" totalsRowFunction="sum"/>
    <tableColumn id="10" xr3:uid="{BDD5D708-E0B8-483D-8381-2BE65AC6F997}" name="HTAG" totalsRowFunction="sum"/>
    <tableColumn id="11" xr3:uid="{60051413-FD6A-47B4-82E0-4359376A5836}" name="HTR"/>
    <tableColumn id="12" xr3:uid="{EAAAF26B-33C4-40A2-855D-27E1C5633B6F}" name="Referee"/>
    <tableColumn id="13" xr3:uid="{4A620CCC-5B3C-4CEB-AC91-39AB9C184C6F}" name="HS" totalsRowFunction="sum"/>
    <tableColumn id="14" xr3:uid="{4F254B18-65AB-4294-9733-352C1ADFA527}" name="AS" totalsRowFunction="sum"/>
    <tableColumn id="15" xr3:uid="{A2F62C20-371F-4C05-ABBB-F30E9883BCF7}" name="HST" totalsRowFunction="sum"/>
    <tableColumn id="16" xr3:uid="{EB3A6A33-730D-4639-81BE-852C6E6B96C9}" name="AST" totalsRowFunction="sum"/>
    <tableColumn id="17" xr3:uid="{7360E0BD-80C4-45BC-BFCD-9F12F4B6B8C9}" name="HF" totalsRowFunction="sum"/>
    <tableColumn id="18" xr3:uid="{12C1049A-FF09-4713-B8B1-8FBD7B1BFB98}" name="AF" totalsRowFunction="sum"/>
    <tableColumn id="19" xr3:uid="{A09B4F36-152F-40B6-A662-9C525BE351C1}" name="HY" totalsRowFunction="sum"/>
    <tableColumn id="20" xr3:uid="{3B5F2B0F-F192-4682-B324-BD5275FDFBD4}" name="AY" totalsRowFunction="sum"/>
    <tableColumn id="21" xr3:uid="{3365AC45-32FD-4740-AA1F-C546C0AB4EE4}" name="HR" totalsRowFunction="sum"/>
    <tableColumn id="22" xr3:uid="{71F6C49E-2AD0-46E7-B0FC-8178804902E7}" name="AR" totalsRowFunction="sum"/>
    <tableColumn id="23" xr3:uid="{B43C3B9B-EB93-4F6D-AFF2-3AB44F991C08}" name="HO"/>
    <tableColumn id="24" xr3:uid="{7AC50AD6-103B-4990-B258-BE5A625CE16B}" name="AO"/>
    <tableColumn id="25" xr3:uid="{B45A5740-CCAC-48FD-AA61-BD6FB6E0E643}" name="OddH" totalsRowFunction="average"/>
    <tableColumn id="26" xr3:uid="{79932819-3073-4F14-9945-C513E0FED40B}" name="OddD" totalsRowFunction="average"/>
    <tableColumn id="27" xr3:uid="{32BF4A49-AE61-451B-A18D-B0F1B81EA9BB}" name="OddA" totalsRowFunction="average"/>
    <tableColumn id="28" xr3:uid="{37A82852-DE80-438D-8C42-EC4EEF86642F}" name="1/OddH">
      <calculatedColumnFormula>1/Y2</calculatedColumnFormula>
    </tableColumn>
    <tableColumn id="29" xr3:uid="{3F8D085C-FAA5-4F7A-B4FA-C35CAF5B4364}" name="1/OddD">
      <calculatedColumnFormula>1/Z2</calculatedColumnFormula>
    </tableColumn>
    <tableColumn id="30" xr3:uid="{994619ED-8FC4-4A26-8AC2-19A0880B0170}" name="1/OddA">
      <calculatedColumnFormula>1/AA2</calculatedColumnFormula>
    </tableColumn>
    <tableColumn id="31" xr3:uid="{0278FED0-DB58-40AF-8546-1917BCA08614}" name="OddSum">
      <calculatedColumnFormula>SUM(AB2:AD2)</calculatedColumnFormula>
    </tableColumn>
    <tableColumn id="32" xr3:uid="{47D5241B-E4DF-461A-951B-3688E370D964}" name="Margin">
      <calculatedColumnFormula>AE2-1</calculatedColumnFormula>
    </tableColumn>
    <tableColumn id="33" xr3:uid="{A1E0B982-9E75-4DED-8B44-C9D2EB1FFEE4}" name="ProbH" totalsRowFunction="sum">
      <calculatedColumnFormula>AB2-AF2/3</calculatedColumnFormula>
    </tableColumn>
    <tableColumn id="34" xr3:uid="{39A82E35-9864-4FC2-8CB1-532FD3700F2E}" name="ProbD" totalsRowFunction="sum">
      <calculatedColumnFormula>AC2-AF2/3</calculatedColumnFormula>
    </tableColumn>
    <tableColumn id="35" xr3:uid="{F47FEAA5-C6E0-45ED-9A76-86D70D5C83D0}" name="ProbA" totalsRowFunction="sum">
      <calculatedColumnFormula>AD2-AF2/3</calculatedColumnFormula>
    </tableColumn>
    <tableColumn id="36" xr3:uid="{6096F006-EEC0-4B47-845D-3A358178BD2A}" name="xFTHG" totalsRowFunction="sum"/>
    <tableColumn id="37" xr3:uid="{3DF3DDEF-0FEA-45D9-A93C-3350882FE3CF}" name="xFTAG" totalsRowFunction="sum"/>
    <tableColumn id="38" xr3:uid="{4146A02A-383B-4103-9F61-AD3EDCB4ED84}" name="xHTHG" totalsRowFunction="sum"/>
    <tableColumn id="39" xr3:uid="{A21D8972-9D32-4640-9F61-F046C9861062}" name="xHTAG" totalsRowFunction="sum"/>
    <tableColumn id="40" xr3:uid="{E0B95F4C-C0E5-44E5-9290-861FD97639C3}" name="xHS" totalsRowFunction="sum"/>
    <tableColumn id="41" xr3:uid="{AB6CB90D-6E0C-4979-B459-B4E52B29501E}" name="xAS" totalsRowFunction="sum"/>
    <tableColumn id="42" xr3:uid="{B8E77871-D868-4FB4-A765-43639C9DFE09}" name="xHST" totalsRowFunction="sum"/>
    <tableColumn id="43" xr3:uid="{187E5C17-7C73-45FD-BCCE-4FBCFBD52D9B}" name="xAST" totalsRowFunction="sum"/>
    <tableColumn id="44" xr3:uid="{7F03A86D-2537-4227-A0B0-AE150DF6360C}" name="xHF" totalsRowFunction="sum"/>
    <tableColumn id="45" xr3:uid="{9290355D-D281-453C-953C-D2845C844410}" name="xAF" totalsRowFunction="sum"/>
    <tableColumn id="46" xr3:uid="{347022A2-1C4D-4826-8A96-75A82562FFDD}" name="xHY" totalsRowFunction="sum"/>
    <tableColumn id="47" xr3:uid="{741D904C-C2C6-4682-BC08-55A0B3476F32}" name="xAY" totalsRowFunction="sum"/>
    <tableColumn id="48" xr3:uid="{8D87B778-20DE-48F6-9C15-17DB07D084CD}" name="xHR" totalsRowFunction="sum"/>
    <tableColumn id="49" xr3:uid="{4BDB353D-B16E-4991-8B1B-238B80270976}" name="xAR" totalsRowFunction="su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FF323A-BB52-4443-9256-701DD84ADD10}" name="Table2" displayName="Table2" ref="A1:K16" totalsRowCount="1">
  <autoFilter ref="A1:K15" xr:uid="{EEFF323A-BB52-4443-9256-701DD84ADD10}"/>
  <sortState xmlns:xlrd2="http://schemas.microsoft.com/office/spreadsheetml/2017/richdata2" ref="A2:F15">
    <sortCondition ref="D1:D15"/>
  </sortState>
  <tableColumns count="11">
    <tableColumn id="1" xr3:uid="{9C6F196B-21B7-4A4D-A55E-06A16CD4D3DC}" name="Confederation"/>
    <tableColumn id="2" xr3:uid="{F5EF9561-4C6E-47A4-9D2F-5BDBDC5A9246}" name="Group"/>
    <tableColumn id="3" xr3:uid="{B21CA25C-DC0F-465A-B645-9DCE9663CC58}" name="Pts_Avg" totalsRowFunction="custom" dataDxfId="10" totalsRowDxfId="9">
      <totalsRowFormula>AVERAGE(Table2[Pts_Avg])</totalsRowFormula>
    </tableColumn>
    <tableColumn id="4" xr3:uid="{4D9D852D-822B-44AE-9D20-E787729B5DA9}" name="Pts_StD" dataDxfId="8" totalsRowDxfId="7"/>
    <tableColumn id="5" xr3:uid="{0F8C6BD4-FF05-4911-8A6A-04C1A64F4305}" name="Teams"/>
    <tableColumn id="6" xr3:uid="{CBF3CFCD-9711-4ABC-936A-E4C38E3EB113}" name="WC_spots"/>
    <tableColumn id="7" xr3:uid="{AEED89D3-343C-476B-8F0B-B9DFEC0656B1}" name="Best_team"/>
    <tableColumn id="8" xr3:uid="{6D80EE2F-F4C7-4592-A202-45B7D298B421}" name="Best_Pts" totalsRowFunction="average"/>
    <tableColumn id="9" xr3:uid="{77845CBB-6476-4282-BDC6-DA7BBEEBC465}" name="Worst_team"/>
    <tableColumn id="10" xr3:uid="{5640A55C-29CE-4876-9C6B-D16C477B566C}" name="Worst_Pts" totalsRowFunction="average" totalsRowDxfId="6"/>
    <tableColumn id="11" xr3:uid="{775B9F49-0356-4FC8-8A3B-D52AD5FE3F3C}" name="Differential" dataDxfId="5">
      <calculatedColumnFormula>Table2[[#This Row],[Best_Pts]]-Table2[[#This Row],[Worst_Pts]]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01595D-D0F7-49B1-9801-EF5D543566D8}" name="Table3" displayName="Table3" ref="E1:F15" totalsRowShown="0">
  <autoFilter ref="E1:F15" xr:uid="{1001595D-D0F7-49B1-9801-EF5D543566D8}"/>
  <sortState xmlns:xlrd2="http://schemas.microsoft.com/office/spreadsheetml/2017/richdata2" ref="E2:F15">
    <sortCondition descending="1" ref="F1:F15"/>
  </sortState>
  <tableColumns count="2">
    <tableColumn id="1" xr3:uid="{EF233225-A952-4B15-B50F-01A9D95A0577}" name="Confederation"/>
    <tableColumn id="2" xr3:uid="{D8924FE0-8BDA-4207-B7A1-673F80AC1FAA}" name="Points Average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9A5CE1-E135-4D84-84E1-8C36AD3058D8}" name="Table4" displayName="Table4" ref="I1:J15" totalsRowShown="0">
  <autoFilter ref="I1:J15" xr:uid="{489A5CE1-E135-4D84-84E1-8C36AD3058D8}"/>
  <tableColumns count="2">
    <tableColumn id="1" xr3:uid="{1F206CF8-3E5D-49F6-A5B5-C1061B9A3C1B}" name="Confederation"/>
    <tableColumn id="2" xr3:uid="{0F5C4E34-146F-45DE-81D4-FE4E09E4270B}" name="Standard Deviation" data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C1968A-55F1-4103-8D83-29B6BEEFFC1D}" name="Table8" displayName="Table8" ref="A1:C9" totalsRowShown="0">
  <autoFilter ref="A1:C9" xr:uid="{9BC1968A-55F1-4103-8D83-29B6BEEFFC1D}"/>
  <tableColumns count="3">
    <tableColumn id="1" xr3:uid="{FA64C4FC-E21B-4DE7-915A-110FD0962DC7}" name="Team"/>
    <tableColumn id="2" xr3:uid="{6CBCA6FF-AF36-4974-BBDA-6154792FBE80}" name="Points" dataDxfId="2" dataCellStyle="Percent"/>
    <tableColumn id="3" xr3:uid="{FC502802-9600-4F1B-A083-3BE6A076F004}" name="xPoints" dataDxfId="1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A44B79-37E5-41B6-9A2E-5ABE6531C136}" name="Table7" displayName="Table7" ref="A1:C9" totalsRowShown="0">
  <autoFilter ref="A1:C9" xr:uid="{D6A44B79-37E5-41B6-9A2E-5ABE6531C136}"/>
  <sortState xmlns:xlrd2="http://schemas.microsoft.com/office/spreadsheetml/2017/richdata2" ref="A2:C9">
    <sortCondition descending="1" ref="B1:B9"/>
  </sortState>
  <tableColumns count="3">
    <tableColumn id="1" xr3:uid="{9D9BDAFD-3A46-4760-BCEC-52D50018CEAD}" name="Team"/>
    <tableColumn id="2" xr3:uid="{AF4BC4BF-13D9-4C2C-ADB2-F524A3FB0144}" name="Goals Obtained"/>
    <tableColumn id="3" xr3:uid="{326841C6-CCB9-40D4-902F-C6719CDECC0B}" name="Expected Goals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2486FFB-A25E-4664-A411-1686C36B48F7}" name="Table9" displayName="Table9" ref="A1:G9" totalsRowShown="0">
  <autoFilter ref="A1:G9" xr:uid="{A2486FFB-A25E-4664-A411-1686C36B48F7}"/>
  <tableColumns count="7">
    <tableColumn id="1" xr3:uid="{0BCD1EAA-9E33-4BE7-BF87-C42E811DCB61}" name="team"/>
    <tableColumn id="2" xr3:uid="{D7DEC960-9E02-4B2A-87DE-A181E938FB56}" name="Shots in Favor %" dataCellStyle="Percent"/>
    <tableColumn id="3" xr3:uid="{D83FF5EE-848C-47FB-8FD3-B24AB1C85078}" name="Shots Against %" dataCellStyle="Percent"/>
    <tableColumn id="4" xr3:uid="{A1B3202E-192D-4747-9EA9-8EFE62CEE372}" name="Shots on Target in Favor %" dataCellStyle="Percent"/>
    <tableColumn id="5" xr3:uid="{2DC75C4D-54A9-42C0-9F19-A47BE0D53857}" name="Shots on Target Against %" dataCellStyle="Percent"/>
    <tableColumn id="6" xr3:uid="{8A32145D-239A-4802-9102-900F4F796F9C}" name="Fouls Committed %" dataCellStyle="Percent"/>
    <tableColumn id="7" xr3:uid="{878C2CBD-88FE-4616-B834-9FCD1FC938CB}" name="Fouls Received %" dataCellStyle="Percen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D49360-FB22-4C97-AAF3-6FA91F3943B5}" name="Table6" displayName="Table6" ref="A1:E17" totalsRowShown="0">
  <autoFilter ref="A1:E17" xr:uid="{76D49360-FB22-4C97-AAF3-6FA91F3943B5}">
    <filterColumn colId="3">
      <filters>
        <filter val="UEFA"/>
      </filters>
    </filterColumn>
  </autoFilter>
  <tableColumns count="5">
    <tableColumn id="1" xr3:uid="{493DB157-2899-47FC-B1BC-FE24AF671EE5}" name="Ranking"/>
    <tableColumn id="2" xr3:uid="{D8A69D96-0D5D-45F5-A379-32C76CE6DD9B}" name="Equipo"/>
    <tableColumn id="3" xr3:uid="{0518E02A-EDEC-429A-9A7A-CE8DF03D8532}" name="Puntos"/>
    <tableColumn id="4" xr3:uid="{CB6700B6-DE6B-4C9B-9B36-11616781E941}" name="Federation"/>
    <tableColumn id="5" xr3:uid="{B004B753-04CA-45DF-AA14-C0183E2C6A43}" name="Group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812D1-CEB1-4E84-A350-25C0AF7CBC33}" name="Table1" displayName="Table1" ref="A1:E212" totalsRowCount="1">
  <autoFilter ref="A1:E211" xr:uid="{577812D1-CEB1-4E84-A350-25C0AF7CBC33}">
    <filterColumn colId="3">
      <filters>
        <filter val="CONMEBOL"/>
        <filter val="UEFA"/>
      </filters>
    </filterColumn>
  </autoFilter>
  <tableColumns count="5">
    <tableColumn id="1" xr3:uid="{C30FFF90-6049-4A82-A5FC-47BCA98163CC}" name="Ranking"/>
    <tableColumn id="2" xr3:uid="{A0098FDA-89C6-43BE-A672-DCED994C8F75}" name="Equipo"/>
    <tableColumn id="3" xr3:uid="{F7A48790-EA29-419B-ABAC-7B72C62BDABC}" name="Puntos" totalsRowFunction="stdDev"/>
    <tableColumn id="4" xr3:uid="{BC43D961-76A7-45E8-A6A3-64FD1E49A8CE}" name="Federation"/>
    <tableColumn id="5" xr3:uid="{0DE97807-9803-4171-A197-FC416AA42DE3}" name="Grou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AEF1-A80C-457E-AD6F-15588BCC0AB0}">
  <dimension ref="A1:AW29"/>
  <sheetViews>
    <sheetView workbookViewId="0">
      <selection activeCell="J30" sqref="J30"/>
    </sheetView>
  </sheetViews>
  <sheetFormatPr defaultRowHeight="14.25" x14ac:dyDescent="0.45"/>
  <cols>
    <col min="3" max="3" width="10.19921875" bestFit="1" customWidth="1"/>
    <col min="4" max="4" width="11.59765625" customWidth="1"/>
    <col min="5" max="5" width="11.265625" customWidth="1"/>
    <col min="31" max="31" width="9.265625" customWidth="1"/>
  </cols>
  <sheetData>
    <row r="1" spans="1:4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298</v>
      </c>
      <c r="AK1" t="s">
        <v>299</v>
      </c>
      <c r="AL1" t="s">
        <v>300</v>
      </c>
      <c r="AM1" t="s">
        <v>301</v>
      </c>
      <c r="AN1" t="s">
        <v>302</v>
      </c>
      <c r="AO1" t="s">
        <v>303</v>
      </c>
      <c r="AP1" t="s">
        <v>304</v>
      </c>
      <c r="AQ1" t="s">
        <v>305</v>
      </c>
      <c r="AR1" t="s">
        <v>306</v>
      </c>
      <c r="AS1" t="s">
        <v>307</v>
      </c>
      <c r="AT1" t="s">
        <v>308</v>
      </c>
      <c r="AU1" t="s">
        <v>309</v>
      </c>
      <c r="AV1" t="s">
        <v>310</v>
      </c>
      <c r="AW1" t="s">
        <v>311</v>
      </c>
    </row>
    <row r="2" spans="1:49" x14ac:dyDescent="0.45">
      <c r="A2" t="s">
        <v>27</v>
      </c>
      <c r="B2" t="s">
        <v>28</v>
      </c>
      <c r="C2" s="1">
        <v>44441</v>
      </c>
      <c r="D2" t="s">
        <v>29</v>
      </c>
      <c r="E2" t="s">
        <v>30</v>
      </c>
      <c r="F2">
        <v>1</v>
      </c>
      <c r="G2">
        <v>1</v>
      </c>
      <c r="H2" t="s">
        <v>31</v>
      </c>
      <c r="I2">
        <v>0</v>
      </c>
      <c r="J2">
        <v>1</v>
      </c>
      <c r="K2" t="s">
        <v>32</v>
      </c>
      <c r="M2">
        <v>15</v>
      </c>
      <c r="N2">
        <v>15</v>
      </c>
      <c r="O2">
        <v>3</v>
      </c>
      <c r="P2">
        <v>6</v>
      </c>
      <c r="Q2">
        <v>20</v>
      </c>
      <c r="R2">
        <v>20</v>
      </c>
      <c r="S2">
        <v>1</v>
      </c>
      <c r="T2">
        <v>2</v>
      </c>
      <c r="U2">
        <v>0</v>
      </c>
      <c r="V2">
        <v>0</v>
      </c>
      <c r="W2">
        <v>1</v>
      </c>
      <c r="X2">
        <v>0</v>
      </c>
      <c r="Y2">
        <v>1.5</v>
      </c>
      <c r="Z2">
        <v>3.75</v>
      </c>
      <c r="AA2">
        <v>7.5</v>
      </c>
      <c r="AB2">
        <f>1/Y2</f>
        <v>0.66666666666666663</v>
      </c>
      <c r="AC2">
        <f>1/Z2</f>
        <v>0.26666666666666666</v>
      </c>
      <c r="AD2">
        <f>1/AA2</f>
        <v>0.13333333333333333</v>
      </c>
      <c r="AE2">
        <f>SUM(AB2:AD2)</f>
        <v>1.0666666666666667</v>
      </c>
      <c r="AF2">
        <f>AE2-1</f>
        <v>6.6666666666666652E-2</v>
      </c>
      <c r="AG2">
        <f>AB2-AF2/3</f>
        <v>0.64444444444444438</v>
      </c>
      <c r="AH2">
        <f>AC2-AF2/3</f>
        <v>0.24444444444444444</v>
      </c>
      <c r="AI2">
        <f>AD2-AF2/3</f>
        <v>0.11111111111111112</v>
      </c>
      <c r="AJ2">
        <v>1.980803571428571</v>
      </c>
      <c r="AK2">
        <v>0.85357142857142854</v>
      </c>
      <c r="AL2">
        <v>0.8683035714285714</v>
      </c>
      <c r="AM2">
        <v>0.36607142857142849</v>
      </c>
      <c r="AN2">
        <v>15.03980099502488</v>
      </c>
      <c r="AO2">
        <v>8.6326699834162515</v>
      </c>
      <c r="AP2">
        <v>6.5189234650967203</v>
      </c>
      <c r="AQ2">
        <v>3.4507989907485279</v>
      </c>
      <c r="AR2">
        <v>12.48566610455312</v>
      </c>
      <c r="AS2">
        <v>13.573355817875211</v>
      </c>
      <c r="AT2">
        <v>1.395273023634882</v>
      </c>
      <c r="AU2">
        <v>2.0586797066014668</v>
      </c>
      <c r="AV2">
        <v>6.8459657701711488E-2</v>
      </c>
      <c r="AW2">
        <v>0.12713936430317849</v>
      </c>
    </row>
    <row r="3" spans="1:49" x14ac:dyDescent="0.45">
      <c r="A3" t="s">
        <v>27</v>
      </c>
      <c r="B3" t="s">
        <v>28</v>
      </c>
      <c r="C3" s="1">
        <v>44441</v>
      </c>
      <c r="D3" t="s">
        <v>33</v>
      </c>
      <c r="E3" t="s">
        <v>34</v>
      </c>
      <c r="F3">
        <v>0</v>
      </c>
      <c r="G3">
        <v>0</v>
      </c>
      <c r="H3" t="s">
        <v>31</v>
      </c>
      <c r="I3">
        <v>0</v>
      </c>
      <c r="J3">
        <v>0</v>
      </c>
      <c r="K3" t="s">
        <v>31</v>
      </c>
      <c r="M3">
        <v>18</v>
      </c>
      <c r="N3">
        <v>4</v>
      </c>
      <c r="O3">
        <v>2</v>
      </c>
      <c r="P3">
        <v>0</v>
      </c>
      <c r="Q3">
        <v>14</v>
      </c>
      <c r="R3">
        <v>14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2.2999999999999998</v>
      </c>
      <c r="Z3">
        <v>3.1</v>
      </c>
      <c r="AA3">
        <v>3.25</v>
      </c>
      <c r="AB3">
        <f t="shared" ref="AB3:AB25" si="0">1/Y3</f>
        <v>0.43478260869565222</v>
      </c>
      <c r="AC3">
        <f t="shared" ref="AC3:AC25" si="1">1/Z3</f>
        <v>0.32258064516129031</v>
      </c>
      <c r="AD3">
        <f t="shared" ref="AD3:AD25" si="2">1/AA3</f>
        <v>0.30769230769230771</v>
      </c>
      <c r="AE3">
        <f t="shared" ref="AE3:AE25" si="3">SUM(AB3:AD3)</f>
        <v>1.0650555615492503</v>
      </c>
      <c r="AF3">
        <f t="shared" ref="AF3:AF25" si="4">AE3-1</f>
        <v>6.5055561549250296E-2</v>
      </c>
      <c r="AG3">
        <f t="shared" ref="AG3:AG25" si="5">AB3-AF3/3</f>
        <v>0.41309742151256879</v>
      </c>
      <c r="AH3">
        <f t="shared" ref="AH3:AH25" si="6">AC3-AF3/3</f>
        <v>0.30089545797820688</v>
      </c>
      <c r="AI3">
        <f t="shared" ref="AI3:AI25" si="7">AD3-AF3/3</f>
        <v>0.28600712050922428</v>
      </c>
      <c r="AJ3">
        <v>1.344038264434575</v>
      </c>
      <c r="AK3">
        <v>1.1515772691037469</v>
      </c>
      <c r="AL3">
        <v>0.59936225942375587</v>
      </c>
      <c r="AM3">
        <v>0.50723152260562576</v>
      </c>
      <c r="AN3">
        <v>11.99278846153846</v>
      </c>
      <c r="AO3">
        <v>10.0277534965035</v>
      </c>
      <c r="AP3">
        <v>5.2857459543338514</v>
      </c>
      <c r="AQ3">
        <v>4.4067834183107957</v>
      </c>
      <c r="AR3">
        <v>13.04463690872752</v>
      </c>
      <c r="AS3">
        <v>13.49811236953142</v>
      </c>
      <c r="AT3">
        <v>1.5836526181353769</v>
      </c>
      <c r="AU3">
        <v>1.8744146445295871</v>
      </c>
      <c r="AV3">
        <v>8.5994040017028525E-2</v>
      </c>
      <c r="AW3">
        <v>0.13452532992762881</v>
      </c>
    </row>
    <row r="4" spans="1:49" x14ac:dyDescent="0.45">
      <c r="A4" t="s">
        <v>27</v>
      </c>
      <c r="B4" t="s">
        <v>28</v>
      </c>
      <c r="C4" s="1">
        <v>44441</v>
      </c>
      <c r="D4" t="s">
        <v>35</v>
      </c>
      <c r="E4" t="s">
        <v>36</v>
      </c>
      <c r="F4">
        <v>2</v>
      </c>
      <c r="G4">
        <v>1</v>
      </c>
      <c r="H4" t="s">
        <v>39</v>
      </c>
      <c r="I4">
        <v>0</v>
      </c>
      <c r="J4">
        <v>0</v>
      </c>
      <c r="K4" t="s">
        <v>31</v>
      </c>
      <c r="M4">
        <v>27</v>
      </c>
      <c r="N4">
        <v>5</v>
      </c>
      <c r="O4">
        <v>7</v>
      </c>
      <c r="P4">
        <v>1</v>
      </c>
      <c r="Q4">
        <v>16</v>
      </c>
      <c r="R4">
        <v>7</v>
      </c>
      <c r="S4">
        <v>2</v>
      </c>
      <c r="T4">
        <v>1</v>
      </c>
      <c r="U4">
        <v>0</v>
      </c>
      <c r="V4">
        <v>0</v>
      </c>
      <c r="W4">
        <v>1</v>
      </c>
      <c r="X4">
        <v>0</v>
      </c>
      <c r="Y4">
        <v>1.2</v>
      </c>
      <c r="Z4">
        <v>6.5</v>
      </c>
      <c r="AA4">
        <v>13</v>
      </c>
      <c r="AB4">
        <f t="shared" si="0"/>
        <v>0.83333333333333337</v>
      </c>
      <c r="AC4">
        <f t="shared" si="1"/>
        <v>0.15384615384615385</v>
      </c>
      <c r="AD4">
        <f t="shared" si="2"/>
        <v>7.6923076923076927E-2</v>
      </c>
      <c r="AE4">
        <f t="shared" si="3"/>
        <v>1.0641025641025641</v>
      </c>
      <c r="AF4">
        <f t="shared" si="4"/>
        <v>6.4102564102564097E-2</v>
      </c>
      <c r="AG4">
        <f t="shared" si="5"/>
        <v>0.81196581196581197</v>
      </c>
      <c r="AH4">
        <f t="shared" si="6"/>
        <v>0.13247863247863248</v>
      </c>
      <c r="AI4">
        <f t="shared" si="7"/>
        <v>5.5555555555555566E-2</v>
      </c>
      <c r="AJ4">
        <v>2.6631853785900779</v>
      </c>
      <c r="AK4">
        <v>0.63054830287206265</v>
      </c>
      <c r="AL4">
        <v>1.2219321148825071</v>
      </c>
      <c r="AM4">
        <v>0.28328981723237601</v>
      </c>
      <c r="AN4">
        <v>17.784037558685451</v>
      </c>
      <c r="AO4">
        <v>7.288732394366197</v>
      </c>
      <c r="AP4">
        <v>8.1981132075471699</v>
      </c>
      <c r="AQ4">
        <v>2.8844339622641511</v>
      </c>
      <c r="AR4">
        <v>10.849642004773269</v>
      </c>
      <c r="AS4">
        <v>12.6563245823389</v>
      </c>
      <c r="AT4">
        <v>1.182669789227166</v>
      </c>
      <c r="AU4">
        <v>1.8922716627634659</v>
      </c>
      <c r="AV4">
        <v>3.7470725995316159E-2</v>
      </c>
      <c r="AW4">
        <v>0.1334894613583138</v>
      </c>
    </row>
    <row r="5" spans="1:49" x14ac:dyDescent="0.45">
      <c r="A5" t="s">
        <v>27</v>
      </c>
      <c r="B5" t="s">
        <v>28</v>
      </c>
      <c r="C5" s="1">
        <v>44441</v>
      </c>
      <c r="D5" t="s">
        <v>37</v>
      </c>
      <c r="E5" t="s">
        <v>38</v>
      </c>
      <c r="F5">
        <v>0</v>
      </c>
      <c r="G5">
        <v>0</v>
      </c>
      <c r="H5" t="s">
        <v>31</v>
      </c>
      <c r="I5">
        <v>0</v>
      </c>
      <c r="J5">
        <v>0</v>
      </c>
      <c r="K5" t="s">
        <v>31</v>
      </c>
      <c r="M5">
        <v>7</v>
      </c>
      <c r="N5">
        <v>13</v>
      </c>
      <c r="O5">
        <v>1</v>
      </c>
      <c r="P5">
        <v>2</v>
      </c>
      <c r="Q5">
        <v>11</v>
      </c>
      <c r="R5">
        <v>19</v>
      </c>
      <c r="S5">
        <v>1</v>
      </c>
      <c r="T5">
        <v>2</v>
      </c>
      <c r="U5">
        <v>0</v>
      </c>
      <c r="V5">
        <v>0</v>
      </c>
      <c r="W5">
        <v>0</v>
      </c>
      <c r="X5">
        <v>0</v>
      </c>
      <c r="Y5">
        <v>8.5</v>
      </c>
      <c r="Z5">
        <v>5</v>
      </c>
      <c r="AA5">
        <v>1.33</v>
      </c>
      <c r="AB5">
        <f t="shared" si="0"/>
        <v>0.11764705882352941</v>
      </c>
      <c r="AC5">
        <f t="shared" si="1"/>
        <v>0.2</v>
      </c>
      <c r="AD5">
        <f t="shared" si="2"/>
        <v>0.75187969924812026</v>
      </c>
      <c r="AE5">
        <f t="shared" si="3"/>
        <v>1.0695267580716497</v>
      </c>
      <c r="AF5">
        <f t="shared" si="4"/>
        <v>6.9526758071649652E-2</v>
      </c>
      <c r="AG5">
        <f t="shared" si="5"/>
        <v>9.4471472799646197E-2</v>
      </c>
      <c r="AH5">
        <f t="shared" si="6"/>
        <v>0.17682441397611678</v>
      </c>
      <c r="AI5">
        <f t="shared" si="7"/>
        <v>0.728704113224237</v>
      </c>
      <c r="AJ5">
        <v>0.72868217054263562</v>
      </c>
      <c r="AK5">
        <v>2.2666666666666671</v>
      </c>
      <c r="AL5">
        <v>0.31987577639751552</v>
      </c>
      <c r="AM5">
        <v>0.98913043478260865</v>
      </c>
      <c r="AN5">
        <v>8.866323907455012</v>
      </c>
      <c r="AO5">
        <v>14.655526992287919</v>
      </c>
      <c r="AP5">
        <v>3.467866323907455</v>
      </c>
      <c r="AQ5">
        <v>6.5861182519280206</v>
      </c>
      <c r="AR5">
        <v>13.49081364829396</v>
      </c>
      <c r="AS5">
        <v>11.619422572178481</v>
      </c>
      <c r="AT5">
        <v>2.1246819338422389</v>
      </c>
      <c r="AU5">
        <v>1.7022900763358779</v>
      </c>
      <c r="AV5">
        <v>9.9236641221374045E-2</v>
      </c>
      <c r="AW5">
        <v>7.8880407124681931E-2</v>
      </c>
    </row>
    <row r="6" spans="1:49" x14ac:dyDescent="0.45">
      <c r="A6" t="s">
        <v>27</v>
      </c>
      <c r="B6" t="s">
        <v>28</v>
      </c>
      <c r="C6" s="1">
        <v>44444</v>
      </c>
      <c r="D6" t="s">
        <v>36</v>
      </c>
      <c r="E6" t="s">
        <v>33</v>
      </c>
      <c r="F6">
        <v>0</v>
      </c>
      <c r="G6">
        <v>3</v>
      </c>
      <c r="H6" t="s">
        <v>32</v>
      </c>
      <c r="I6">
        <v>0</v>
      </c>
      <c r="J6">
        <v>2</v>
      </c>
      <c r="K6" t="s">
        <v>32</v>
      </c>
      <c r="M6">
        <v>6</v>
      </c>
      <c r="N6">
        <v>9</v>
      </c>
      <c r="O6">
        <v>3</v>
      </c>
      <c r="P6">
        <v>6</v>
      </c>
      <c r="Q6">
        <v>22</v>
      </c>
      <c r="R6">
        <v>12</v>
      </c>
      <c r="S6">
        <v>1</v>
      </c>
      <c r="T6">
        <v>0</v>
      </c>
      <c r="U6">
        <v>0</v>
      </c>
      <c r="V6">
        <v>0</v>
      </c>
      <c r="W6">
        <v>1</v>
      </c>
      <c r="X6">
        <v>4</v>
      </c>
      <c r="Y6">
        <v>1.85</v>
      </c>
      <c r="Z6">
        <v>3.4</v>
      </c>
      <c r="AA6">
        <v>4.2</v>
      </c>
      <c r="AB6">
        <f t="shared" si="0"/>
        <v>0.54054054054054046</v>
      </c>
      <c r="AC6">
        <f t="shared" si="1"/>
        <v>0.29411764705882354</v>
      </c>
      <c r="AD6">
        <f t="shared" si="2"/>
        <v>0.23809523809523808</v>
      </c>
      <c r="AE6">
        <f t="shared" si="3"/>
        <v>1.0727534256946021</v>
      </c>
      <c r="AF6">
        <f t="shared" si="4"/>
        <v>7.2753425694602081E-2</v>
      </c>
      <c r="AG6">
        <f t="shared" si="5"/>
        <v>0.5162893986423398</v>
      </c>
      <c r="AH6">
        <f t="shared" si="6"/>
        <v>0.26986650516062283</v>
      </c>
      <c r="AI6">
        <f t="shared" si="7"/>
        <v>0.2138440961970374</v>
      </c>
      <c r="AJ6">
        <v>1.5342708579532029</v>
      </c>
      <c r="AK6">
        <v>0.98593713070196176</v>
      </c>
      <c r="AL6">
        <v>0.67513590167809023</v>
      </c>
      <c r="AM6">
        <v>0.4286727337194185</v>
      </c>
      <c r="AN6">
        <v>12.98669114272602</v>
      </c>
      <c r="AO6">
        <v>9.4167049105094076</v>
      </c>
      <c r="AP6">
        <v>5.6645716945996272</v>
      </c>
      <c r="AQ6">
        <v>4.0242085661080074</v>
      </c>
      <c r="AR6">
        <v>12.508162313432839</v>
      </c>
      <c r="AS6">
        <v>13.36963619402985</v>
      </c>
      <c r="AT6">
        <v>1.4438014689517029</v>
      </c>
      <c r="AU6">
        <v>1.9410193634542621</v>
      </c>
      <c r="AV6">
        <v>8.4130870242599604E-2</v>
      </c>
      <c r="AW6">
        <v>0.1275317160026708</v>
      </c>
    </row>
    <row r="7" spans="1:49" x14ac:dyDescent="0.45">
      <c r="A7" t="s">
        <v>27</v>
      </c>
      <c r="B7" t="s">
        <v>28</v>
      </c>
      <c r="C7" s="1">
        <v>44444</v>
      </c>
      <c r="D7" t="s">
        <v>34</v>
      </c>
      <c r="E7" t="s">
        <v>35</v>
      </c>
      <c r="F7">
        <v>0</v>
      </c>
      <c r="G7">
        <v>1</v>
      </c>
      <c r="H7" t="s">
        <v>32</v>
      </c>
      <c r="I7">
        <v>0</v>
      </c>
      <c r="J7">
        <v>1</v>
      </c>
      <c r="K7" t="s">
        <v>32</v>
      </c>
      <c r="M7">
        <v>11</v>
      </c>
      <c r="N7">
        <v>9</v>
      </c>
      <c r="O7">
        <v>1</v>
      </c>
      <c r="P7">
        <v>3</v>
      </c>
      <c r="Q7">
        <v>14</v>
      </c>
      <c r="R7">
        <v>11</v>
      </c>
      <c r="S7">
        <v>4</v>
      </c>
      <c r="T7">
        <v>3</v>
      </c>
      <c r="U7">
        <v>0</v>
      </c>
      <c r="V7">
        <v>0</v>
      </c>
      <c r="W7">
        <v>2</v>
      </c>
      <c r="X7">
        <v>2</v>
      </c>
      <c r="Y7">
        <v>7</v>
      </c>
      <c r="Z7">
        <v>3.6</v>
      </c>
      <c r="AA7">
        <v>1.57</v>
      </c>
      <c r="AB7">
        <f t="shared" si="0"/>
        <v>0.14285714285714285</v>
      </c>
      <c r="AC7">
        <f t="shared" si="1"/>
        <v>0.27777777777777779</v>
      </c>
      <c r="AD7">
        <f t="shared" si="2"/>
        <v>0.63694267515923564</v>
      </c>
      <c r="AE7">
        <f t="shared" si="3"/>
        <v>1.0575775957941562</v>
      </c>
      <c r="AF7">
        <f t="shared" si="4"/>
        <v>5.7577595794156222E-2</v>
      </c>
      <c r="AG7">
        <f t="shared" si="5"/>
        <v>0.12366461092575744</v>
      </c>
      <c r="AH7">
        <f t="shared" si="6"/>
        <v>0.25858524584639236</v>
      </c>
      <c r="AI7">
        <f t="shared" si="7"/>
        <v>0.61775014322785027</v>
      </c>
      <c r="AJ7">
        <v>0.72868217054263562</v>
      </c>
      <c r="AK7">
        <v>2.2666666666666671</v>
      </c>
      <c r="AL7">
        <v>0.31987577639751552</v>
      </c>
      <c r="AM7">
        <v>0.98913043478260865</v>
      </c>
      <c r="AN7">
        <v>8.866323907455012</v>
      </c>
      <c r="AO7">
        <v>14.655526992287919</v>
      </c>
      <c r="AP7">
        <v>3.467866323907455</v>
      </c>
      <c r="AQ7">
        <v>6.5861182519280206</v>
      </c>
      <c r="AR7">
        <v>13.49081364829396</v>
      </c>
      <c r="AS7">
        <v>11.619422572178481</v>
      </c>
      <c r="AT7">
        <v>2.1246819338422389</v>
      </c>
      <c r="AU7">
        <v>1.7022900763358779</v>
      </c>
      <c r="AV7">
        <v>9.9236641221374045E-2</v>
      </c>
      <c r="AW7">
        <v>7.8880407124681931E-2</v>
      </c>
    </row>
    <row r="8" spans="1:49" x14ac:dyDescent="0.45">
      <c r="A8" t="s">
        <v>27</v>
      </c>
      <c r="B8" t="s">
        <v>28</v>
      </c>
      <c r="C8" s="1">
        <v>44444</v>
      </c>
      <c r="D8" t="s">
        <v>37</v>
      </c>
      <c r="E8" t="s">
        <v>30</v>
      </c>
      <c r="F8">
        <v>0</v>
      </c>
      <c r="G8">
        <v>0</v>
      </c>
      <c r="H8" t="s">
        <v>31</v>
      </c>
      <c r="I8">
        <v>0</v>
      </c>
      <c r="J8">
        <v>0</v>
      </c>
      <c r="K8" t="s">
        <v>31</v>
      </c>
      <c r="M8">
        <v>8</v>
      </c>
      <c r="N8">
        <v>11</v>
      </c>
      <c r="O8">
        <v>1</v>
      </c>
      <c r="P8">
        <v>1</v>
      </c>
      <c r="Q8">
        <v>14</v>
      </c>
      <c r="R8">
        <v>14</v>
      </c>
      <c r="S8">
        <v>3</v>
      </c>
      <c r="T8">
        <v>1</v>
      </c>
      <c r="U8">
        <v>0</v>
      </c>
      <c r="V8">
        <v>0</v>
      </c>
      <c r="W8">
        <v>0</v>
      </c>
      <c r="X8">
        <v>0</v>
      </c>
      <c r="Y8">
        <v>2.87</v>
      </c>
      <c r="Z8">
        <v>2.87</v>
      </c>
      <c r="AA8">
        <v>2.6</v>
      </c>
      <c r="AB8">
        <f t="shared" si="0"/>
        <v>0.34843205574912889</v>
      </c>
      <c r="AC8">
        <f t="shared" si="1"/>
        <v>0.34843205574912889</v>
      </c>
      <c r="AD8">
        <f t="shared" si="2"/>
        <v>0.38461538461538458</v>
      </c>
      <c r="AE8">
        <f t="shared" si="3"/>
        <v>1.0814794961136425</v>
      </c>
      <c r="AF8">
        <f t="shared" si="4"/>
        <v>8.1479496113642469E-2</v>
      </c>
      <c r="AG8">
        <f t="shared" si="5"/>
        <v>0.32127222371124808</v>
      </c>
      <c r="AH8">
        <f t="shared" si="6"/>
        <v>0.32127222371124808</v>
      </c>
      <c r="AI8">
        <f t="shared" si="7"/>
        <v>0.35745555257750378</v>
      </c>
      <c r="AJ8">
        <v>1.210167055864918</v>
      </c>
      <c r="AK8">
        <v>1.3211783725525419</v>
      </c>
      <c r="AL8">
        <v>0.53135669362084459</v>
      </c>
      <c r="AM8">
        <v>0.55633423180592989</v>
      </c>
      <c r="AN8">
        <v>11.21109010712035</v>
      </c>
      <c r="AO8">
        <v>11.01700787401575</v>
      </c>
      <c r="AP8">
        <v>4.6792332268370611</v>
      </c>
      <c r="AQ8">
        <v>4.7080804854679013</v>
      </c>
      <c r="AR8">
        <v>12.72547770700637</v>
      </c>
      <c r="AS8">
        <v>13.06847133757962</v>
      </c>
      <c r="AT8">
        <v>1.6902356902356901</v>
      </c>
      <c r="AU8">
        <v>1.8050198959289869</v>
      </c>
      <c r="AV8">
        <v>0.105907560453015</v>
      </c>
      <c r="AW8">
        <v>0.1141720232629324</v>
      </c>
    </row>
    <row r="9" spans="1:49" x14ac:dyDescent="0.45">
      <c r="A9" t="s">
        <v>27</v>
      </c>
      <c r="B9" t="s">
        <v>28</v>
      </c>
      <c r="C9" s="1">
        <v>44444</v>
      </c>
      <c r="D9" t="s">
        <v>38</v>
      </c>
      <c r="E9" t="s">
        <v>29</v>
      </c>
      <c r="F9">
        <v>1</v>
      </c>
      <c r="G9">
        <v>1</v>
      </c>
      <c r="H9" t="s">
        <v>31</v>
      </c>
      <c r="I9">
        <v>0</v>
      </c>
      <c r="J9">
        <v>0</v>
      </c>
      <c r="K9" t="s">
        <v>31</v>
      </c>
      <c r="M9">
        <v>11</v>
      </c>
      <c r="N9">
        <v>6</v>
      </c>
      <c r="O9">
        <v>2</v>
      </c>
      <c r="P9">
        <v>2</v>
      </c>
      <c r="Q9">
        <v>10</v>
      </c>
      <c r="R9">
        <v>12</v>
      </c>
      <c r="S9">
        <v>3</v>
      </c>
      <c r="T9">
        <v>2</v>
      </c>
      <c r="U9">
        <v>0</v>
      </c>
      <c r="V9">
        <v>0</v>
      </c>
      <c r="W9">
        <v>0</v>
      </c>
      <c r="X9">
        <v>1</v>
      </c>
      <c r="Y9">
        <v>1.61</v>
      </c>
      <c r="Z9">
        <v>3.8</v>
      </c>
      <c r="AA9">
        <v>5.5</v>
      </c>
      <c r="AB9">
        <f t="shared" si="0"/>
        <v>0.6211180124223602</v>
      </c>
      <c r="AC9">
        <f t="shared" si="1"/>
        <v>0.26315789473684209</v>
      </c>
      <c r="AD9">
        <f t="shared" si="2"/>
        <v>0.18181818181818182</v>
      </c>
      <c r="AE9">
        <f t="shared" si="3"/>
        <v>1.0660940889773842</v>
      </c>
      <c r="AF9">
        <f t="shared" si="4"/>
        <v>6.6094088977384224E-2</v>
      </c>
      <c r="AG9">
        <f t="shared" si="5"/>
        <v>0.59908664942989875</v>
      </c>
      <c r="AH9">
        <f t="shared" si="6"/>
        <v>0.24112653174438067</v>
      </c>
      <c r="AI9">
        <f t="shared" si="7"/>
        <v>0.15978681882572041</v>
      </c>
      <c r="AJ9">
        <v>1.7619715019855171</v>
      </c>
      <c r="AK9">
        <v>0.87432842793739785</v>
      </c>
      <c r="AL9">
        <v>0.78411214953271025</v>
      </c>
      <c r="AM9">
        <v>0.38060747663551397</v>
      </c>
      <c r="AN9">
        <v>14.215499378367181</v>
      </c>
      <c r="AO9">
        <v>8.9523612261806136</v>
      </c>
      <c r="AP9">
        <v>6.3083121289228163</v>
      </c>
      <c r="AQ9">
        <v>3.7757524374735061</v>
      </c>
      <c r="AR9">
        <v>12.634239592183521</v>
      </c>
      <c r="AS9">
        <v>13.597706032285471</v>
      </c>
      <c r="AT9">
        <v>1.365400161681487</v>
      </c>
      <c r="AU9">
        <v>1.963621665319321</v>
      </c>
      <c r="AV9">
        <v>7.1544058205335492E-2</v>
      </c>
      <c r="AW9">
        <v>0.1216653193209378</v>
      </c>
    </row>
    <row r="10" spans="1:49" x14ac:dyDescent="0.45">
      <c r="A10" t="s">
        <v>27</v>
      </c>
      <c r="B10" t="s">
        <v>28</v>
      </c>
      <c r="C10" s="1">
        <v>44447</v>
      </c>
      <c r="D10" t="s">
        <v>29</v>
      </c>
      <c r="E10" t="s">
        <v>37</v>
      </c>
      <c r="F10">
        <v>3</v>
      </c>
      <c r="G10">
        <v>0</v>
      </c>
      <c r="H10" t="s">
        <v>39</v>
      </c>
      <c r="I10">
        <v>2</v>
      </c>
      <c r="J10">
        <v>0</v>
      </c>
      <c r="K10" t="s">
        <v>39</v>
      </c>
      <c r="M10">
        <v>14</v>
      </c>
      <c r="N10">
        <v>7</v>
      </c>
      <c r="O10">
        <v>5</v>
      </c>
      <c r="P10">
        <v>0</v>
      </c>
      <c r="Q10">
        <v>20</v>
      </c>
      <c r="R10">
        <v>21</v>
      </c>
      <c r="S10">
        <v>2</v>
      </c>
      <c r="T10">
        <v>1</v>
      </c>
      <c r="U10">
        <v>0</v>
      </c>
      <c r="V10">
        <v>0</v>
      </c>
      <c r="W10">
        <v>1</v>
      </c>
      <c r="X10">
        <v>3</v>
      </c>
      <c r="Y10">
        <v>1.53</v>
      </c>
      <c r="Z10">
        <v>3.8</v>
      </c>
      <c r="AA10">
        <v>7</v>
      </c>
      <c r="AB10">
        <f t="shared" si="0"/>
        <v>0.65359477124183007</v>
      </c>
      <c r="AC10">
        <f t="shared" si="1"/>
        <v>0.26315789473684209</v>
      </c>
      <c r="AD10">
        <f t="shared" si="2"/>
        <v>0.14285714285714285</v>
      </c>
      <c r="AE10">
        <f t="shared" si="3"/>
        <v>1.059609808835815</v>
      </c>
      <c r="AF10">
        <f t="shared" si="4"/>
        <v>5.9609808835815015E-2</v>
      </c>
      <c r="AG10">
        <f t="shared" si="5"/>
        <v>0.63372483496322507</v>
      </c>
      <c r="AH10">
        <f t="shared" si="6"/>
        <v>0.24328795845823709</v>
      </c>
      <c r="AI10">
        <f t="shared" si="7"/>
        <v>0.12298720657853784</v>
      </c>
      <c r="AJ10">
        <v>1.8681481481481479</v>
      </c>
      <c r="AK10">
        <v>0.86851851851851847</v>
      </c>
      <c r="AL10">
        <v>0.81333333333333335</v>
      </c>
      <c r="AM10">
        <v>0.38925925925925919</v>
      </c>
      <c r="AN10">
        <v>14.53422724064926</v>
      </c>
      <c r="AO10">
        <v>8.7882851093860275</v>
      </c>
      <c r="AP10">
        <v>6.3007953723788868</v>
      </c>
      <c r="AQ10">
        <v>3.681851048445409</v>
      </c>
      <c r="AR10">
        <v>12.32150615496017</v>
      </c>
      <c r="AS10">
        <v>13.337436640115859</v>
      </c>
      <c r="AT10">
        <v>1.346101231190151</v>
      </c>
      <c r="AU10">
        <v>1.995212038303694</v>
      </c>
      <c r="AV10">
        <v>6.1559507523939808E-2</v>
      </c>
      <c r="AW10">
        <v>0.13201094391244869</v>
      </c>
    </row>
    <row r="11" spans="1:49" x14ac:dyDescent="0.45">
      <c r="A11" t="s">
        <v>27</v>
      </c>
      <c r="B11" t="s">
        <v>28</v>
      </c>
      <c r="C11" s="1">
        <v>44447</v>
      </c>
      <c r="D11" t="s">
        <v>33</v>
      </c>
      <c r="E11" t="s">
        <v>35</v>
      </c>
      <c r="F11">
        <v>1</v>
      </c>
      <c r="G11">
        <v>1</v>
      </c>
      <c r="H11" t="s">
        <v>31</v>
      </c>
      <c r="I11">
        <v>1</v>
      </c>
      <c r="J11">
        <v>0</v>
      </c>
      <c r="K11" t="s">
        <v>39</v>
      </c>
      <c r="M11">
        <v>5</v>
      </c>
      <c r="N11">
        <v>12</v>
      </c>
      <c r="O11">
        <v>3</v>
      </c>
      <c r="P11">
        <v>4</v>
      </c>
      <c r="Q11">
        <v>13</v>
      </c>
      <c r="R11">
        <v>12</v>
      </c>
      <c r="S11">
        <v>0</v>
      </c>
      <c r="T11">
        <v>0</v>
      </c>
      <c r="U11">
        <v>0</v>
      </c>
      <c r="V11">
        <v>0</v>
      </c>
      <c r="W11">
        <v>3</v>
      </c>
      <c r="X11">
        <v>1</v>
      </c>
      <c r="Y11">
        <v>5.75</v>
      </c>
      <c r="Z11">
        <v>3.4</v>
      </c>
      <c r="AA11">
        <v>1.65</v>
      </c>
      <c r="AB11">
        <f t="shared" si="0"/>
        <v>0.17391304347826086</v>
      </c>
      <c r="AC11">
        <f t="shared" si="1"/>
        <v>0.29411764705882354</v>
      </c>
      <c r="AD11">
        <f t="shared" si="2"/>
        <v>0.60606060606060608</v>
      </c>
      <c r="AE11">
        <f t="shared" si="3"/>
        <v>1.0740912965976905</v>
      </c>
      <c r="AF11">
        <f t="shared" si="4"/>
        <v>7.4091296597690537E-2</v>
      </c>
      <c r="AG11">
        <f t="shared" si="5"/>
        <v>0.14921594461236401</v>
      </c>
      <c r="AH11">
        <f t="shared" si="6"/>
        <v>0.26942054819292671</v>
      </c>
      <c r="AI11">
        <f t="shared" si="7"/>
        <v>0.58136350719470919</v>
      </c>
      <c r="AJ11">
        <v>0.90258620689655178</v>
      </c>
      <c r="AK11">
        <v>1.944827586206896</v>
      </c>
      <c r="AL11">
        <v>0.41587575496117341</v>
      </c>
      <c r="AM11">
        <v>0.86540120793787745</v>
      </c>
      <c r="AN11">
        <v>9.7325038880248833</v>
      </c>
      <c r="AO11">
        <v>13.844479004665629</v>
      </c>
      <c r="AP11">
        <v>3.59375</v>
      </c>
      <c r="AQ11">
        <v>6.0671875000000002</v>
      </c>
      <c r="AR11">
        <v>13.47310126582278</v>
      </c>
      <c r="AS11">
        <v>12.289556962025321</v>
      </c>
      <c r="AT11">
        <v>1.9738863287250381</v>
      </c>
      <c r="AU11">
        <v>1.6943164362519201</v>
      </c>
      <c r="AV11">
        <v>0.13056835637480799</v>
      </c>
      <c r="AW11">
        <v>8.9093701996927802E-2</v>
      </c>
    </row>
    <row r="12" spans="1:49" x14ac:dyDescent="0.45">
      <c r="A12" t="s">
        <v>27</v>
      </c>
      <c r="B12" t="s">
        <v>28</v>
      </c>
      <c r="C12" s="1">
        <v>44447</v>
      </c>
      <c r="D12" t="s">
        <v>34</v>
      </c>
      <c r="E12" t="s">
        <v>36</v>
      </c>
      <c r="F12">
        <v>1</v>
      </c>
      <c r="G12">
        <v>1</v>
      </c>
      <c r="H12" t="s">
        <v>31</v>
      </c>
      <c r="I12">
        <v>1</v>
      </c>
      <c r="J12">
        <v>0</v>
      </c>
      <c r="K12" t="s">
        <v>39</v>
      </c>
      <c r="M12">
        <v>14</v>
      </c>
      <c r="N12">
        <v>11</v>
      </c>
      <c r="O12">
        <v>7</v>
      </c>
      <c r="P12">
        <v>2</v>
      </c>
      <c r="Q12">
        <v>10</v>
      </c>
      <c r="R12">
        <v>16</v>
      </c>
      <c r="S12">
        <v>1</v>
      </c>
      <c r="T12">
        <v>3</v>
      </c>
      <c r="U12">
        <v>0</v>
      </c>
      <c r="V12">
        <v>0</v>
      </c>
      <c r="W12">
        <v>1</v>
      </c>
      <c r="X12">
        <v>5</v>
      </c>
      <c r="Y12">
        <v>1.55</v>
      </c>
      <c r="Z12">
        <v>3.75</v>
      </c>
      <c r="AA12">
        <v>6</v>
      </c>
      <c r="AB12">
        <f t="shared" si="0"/>
        <v>0.64516129032258063</v>
      </c>
      <c r="AC12">
        <f t="shared" si="1"/>
        <v>0.26666666666666666</v>
      </c>
      <c r="AD12">
        <f t="shared" si="2"/>
        <v>0.16666666666666666</v>
      </c>
      <c r="AE12">
        <f t="shared" si="3"/>
        <v>1.0784946236559141</v>
      </c>
      <c r="AF12">
        <f t="shared" si="4"/>
        <v>7.8494623655914086E-2</v>
      </c>
      <c r="AG12">
        <f t="shared" si="5"/>
        <v>0.61899641577060927</v>
      </c>
      <c r="AH12">
        <f t="shared" si="6"/>
        <v>0.2405017921146953</v>
      </c>
      <c r="AI12">
        <f t="shared" si="7"/>
        <v>0.1405017921146953</v>
      </c>
      <c r="AJ12">
        <v>1.841836734693878</v>
      </c>
      <c r="AK12">
        <v>0.88917233560090703</v>
      </c>
      <c r="AL12">
        <v>0.804822695035461</v>
      </c>
      <c r="AM12">
        <v>0.38099290780141842</v>
      </c>
      <c r="AN12">
        <v>14.25174825174825</v>
      </c>
      <c r="AO12">
        <v>8.8316683316683324</v>
      </c>
      <c r="AP12">
        <v>6.2901265822784813</v>
      </c>
      <c r="AQ12">
        <v>3.6162025316455702</v>
      </c>
      <c r="AR12">
        <v>12.444895886236671</v>
      </c>
      <c r="AS12">
        <v>13.620619603859829</v>
      </c>
      <c r="AT12">
        <v>1.406084017382907</v>
      </c>
      <c r="AU12">
        <v>2.070980202800579</v>
      </c>
      <c r="AV12">
        <v>6.1323032351521013E-2</v>
      </c>
      <c r="AW12">
        <v>0.1313375181071946</v>
      </c>
    </row>
    <row r="13" spans="1:49" x14ac:dyDescent="0.45">
      <c r="A13" t="s">
        <v>27</v>
      </c>
      <c r="B13" t="s">
        <v>28</v>
      </c>
      <c r="C13" s="1">
        <v>44447</v>
      </c>
      <c r="D13" t="s">
        <v>30</v>
      </c>
      <c r="E13" t="s">
        <v>38</v>
      </c>
      <c r="F13">
        <v>1</v>
      </c>
      <c r="G13">
        <v>4</v>
      </c>
      <c r="H13" t="s">
        <v>32</v>
      </c>
      <c r="I13">
        <v>1</v>
      </c>
      <c r="J13">
        <v>0</v>
      </c>
      <c r="K13" t="s">
        <v>39</v>
      </c>
      <c r="M13">
        <v>18</v>
      </c>
      <c r="N13">
        <v>12</v>
      </c>
      <c r="O13">
        <v>3</v>
      </c>
      <c r="P13">
        <v>8</v>
      </c>
      <c r="Q13">
        <v>11</v>
      </c>
      <c r="R13">
        <v>16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5</v>
      </c>
      <c r="Z13">
        <v>3.4</v>
      </c>
      <c r="AA13">
        <v>1.75</v>
      </c>
      <c r="AB13">
        <f t="shared" si="0"/>
        <v>0.2</v>
      </c>
      <c r="AC13">
        <f t="shared" si="1"/>
        <v>0.29411764705882354</v>
      </c>
      <c r="AD13">
        <f t="shared" si="2"/>
        <v>0.5714285714285714</v>
      </c>
      <c r="AE13">
        <f t="shared" si="3"/>
        <v>1.0655462184873949</v>
      </c>
      <c r="AF13">
        <f t="shared" si="4"/>
        <v>6.5546218487394947E-2</v>
      </c>
      <c r="AG13">
        <f t="shared" si="5"/>
        <v>0.17815126050420169</v>
      </c>
      <c r="AH13">
        <f t="shared" si="6"/>
        <v>0.27226890756302524</v>
      </c>
      <c r="AI13">
        <f t="shared" si="7"/>
        <v>0.54957983193277304</v>
      </c>
      <c r="AJ13">
        <v>0.94500846023688667</v>
      </c>
      <c r="AK13">
        <v>1.755499153976311</v>
      </c>
      <c r="AL13">
        <v>0.39086294416243661</v>
      </c>
      <c r="AM13">
        <v>0.73434856175972929</v>
      </c>
      <c r="AN13">
        <v>9.7729393468118193</v>
      </c>
      <c r="AO13">
        <v>13.65163297045101</v>
      </c>
      <c r="AP13">
        <v>3.6898734177215191</v>
      </c>
      <c r="AQ13">
        <v>5.8623417721518987</v>
      </c>
      <c r="AR13">
        <v>13.45945945945946</v>
      </c>
      <c r="AS13">
        <v>12.694753577106519</v>
      </c>
      <c r="AT13">
        <v>2.026073619631902</v>
      </c>
      <c r="AU13">
        <v>1.8282208588957061</v>
      </c>
      <c r="AV13">
        <v>0.1088957055214724</v>
      </c>
      <c r="AW13">
        <v>0.1073619631901841</v>
      </c>
    </row>
    <row r="14" spans="1:49" x14ac:dyDescent="0.45">
      <c r="A14" t="s">
        <v>27</v>
      </c>
      <c r="B14" t="s">
        <v>28</v>
      </c>
      <c r="C14" s="1">
        <v>44476</v>
      </c>
      <c r="D14" t="s">
        <v>38</v>
      </c>
      <c r="E14" t="s">
        <v>36</v>
      </c>
      <c r="F14">
        <v>2</v>
      </c>
      <c r="G14">
        <v>0</v>
      </c>
      <c r="H14" t="s">
        <v>39</v>
      </c>
      <c r="I14">
        <v>0</v>
      </c>
      <c r="J14">
        <v>0</v>
      </c>
      <c r="K14" t="s">
        <v>31</v>
      </c>
      <c r="M14">
        <v>17</v>
      </c>
      <c r="N14">
        <v>5</v>
      </c>
      <c r="O14">
        <v>7</v>
      </c>
      <c r="P14">
        <v>1</v>
      </c>
      <c r="Q14">
        <v>12</v>
      </c>
      <c r="R14">
        <v>8</v>
      </c>
      <c r="S14">
        <v>0</v>
      </c>
      <c r="T14">
        <v>2</v>
      </c>
      <c r="U14">
        <v>0</v>
      </c>
      <c r="V14">
        <v>0</v>
      </c>
      <c r="W14">
        <v>1</v>
      </c>
      <c r="X14">
        <v>0</v>
      </c>
      <c r="Y14">
        <v>1.3</v>
      </c>
      <c r="Z14">
        <v>5.25</v>
      </c>
      <c r="AA14">
        <v>10</v>
      </c>
      <c r="AB14">
        <f t="shared" si="0"/>
        <v>0.76923076923076916</v>
      </c>
      <c r="AC14">
        <f t="shared" si="1"/>
        <v>0.19047619047619047</v>
      </c>
      <c r="AD14">
        <f t="shared" si="2"/>
        <v>0.1</v>
      </c>
      <c r="AE14">
        <f t="shared" si="3"/>
        <v>1.0597069597069597</v>
      </c>
      <c r="AF14">
        <f t="shared" si="4"/>
        <v>5.9706959706959717E-2</v>
      </c>
      <c r="AG14">
        <f t="shared" si="5"/>
        <v>0.74932844932844922</v>
      </c>
      <c r="AH14">
        <f t="shared" si="6"/>
        <v>0.17057387057387055</v>
      </c>
      <c r="AI14">
        <f t="shared" si="7"/>
        <v>8.0097680097680105E-2</v>
      </c>
      <c r="AJ14">
        <v>2.330420969023034</v>
      </c>
      <c r="AK14">
        <v>0.68546465448768867</v>
      </c>
      <c r="AL14">
        <v>1.0381254964257349</v>
      </c>
      <c r="AM14">
        <v>0.28594122319301041</v>
      </c>
      <c r="AN14">
        <v>17.085483870967739</v>
      </c>
      <c r="AO14">
        <v>7.9661290322580642</v>
      </c>
      <c r="AP14">
        <v>7.6496710526315788</v>
      </c>
      <c r="AQ14">
        <v>3.0904605263157889</v>
      </c>
      <c r="AR14">
        <v>11.915309446254071</v>
      </c>
      <c r="AS14">
        <v>13.643322475570031</v>
      </c>
      <c r="AT14">
        <v>1.2971246006389781</v>
      </c>
      <c r="AU14">
        <v>2.0255591054313098</v>
      </c>
      <c r="AV14">
        <v>5.5910543130990413E-2</v>
      </c>
      <c r="AW14">
        <v>0.11501597444089461</v>
      </c>
    </row>
    <row r="15" spans="1:49" x14ac:dyDescent="0.45">
      <c r="A15" t="s">
        <v>27</v>
      </c>
      <c r="B15" t="s">
        <v>28</v>
      </c>
      <c r="C15" s="1">
        <v>44476</v>
      </c>
      <c r="D15" t="s">
        <v>30</v>
      </c>
      <c r="E15" t="s">
        <v>34</v>
      </c>
      <c r="F15">
        <v>0</v>
      </c>
      <c r="G15">
        <v>0</v>
      </c>
      <c r="H15" t="s">
        <v>31</v>
      </c>
      <c r="I15">
        <v>0</v>
      </c>
      <c r="J15">
        <v>0</v>
      </c>
      <c r="K15" t="s">
        <v>31</v>
      </c>
      <c r="M15">
        <v>24</v>
      </c>
      <c r="N15">
        <v>4</v>
      </c>
      <c r="O15">
        <v>5</v>
      </c>
      <c r="P15">
        <v>1</v>
      </c>
      <c r="Q15">
        <v>9</v>
      </c>
      <c r="R15">
        <v>17</v>
      </c>
      <c r="S15">
        <v>0</v>
      </c>
      <c r="T15">
        <v>2</v>
      </c>
      <c r="U15">
        <v>0</v>
      </c>
      <c r="V15">
        <v>0</v>
      </c>
      <c r="W15">
        <v>3</v>
      </c>
      <c r="X15">
        <v>2</v>
      </c>
      <c r="Y15">
        <v>2.4500000000000002</v>
      </c>
      <c r="Z15">
        <v>2.9</v>
      </c>
      <c r="AA15">
        <v>3.2</v>
      </c>
      <c r="AB15">
        <f t="shared" si="0"/>
        <v>0.4081632653061224</v>
      </c>
      <c r="AC15">
        <f t="shared" si="1"/>
        <v>0.34482758620689657</v>
      </c>
      <c r="AD15">
        <f t="shared" si="2"/>
        <v>0.3125</v>
      </c>
      <c r="AE15">
        <f t="shared" si="3"/>
        <v>1.065490851513019</v>
      </c>
      <c r="AF15">
        <f t="shared" si="4"/>
        <v>6.5490851513019033E-2</v>
      </c>
      <c r="AG15">
        <f t="shared" si="5"/>
        <v>0.38633298146844941</v>
      </c>
      <c r="AH15">
        <f t="shared" si="6"/>
        <v>0.32299730236922358</v>
      </c>
      <c r="AI15">
        <f t="shared" si="7"/>
        <v>0.29066971616232701</v>
      </c>
      <c r="AJ15">
        <v>1.330562659846547</v>
      </c>
      <c r="AK15">
        <v>1.1595268542199491</v>
      </c>
      <c r="AL15">
        <v>0.59053607588191415</v>
      </c>
      <c r="AM15">
        <v>0.50069274219332838</v>
      </c>
      <c r="AN15">
        <v>11.79715236686391</v>
      </c>
      <c r="AO15">
        <v>10.317122781065089</v>
      </c>
      <c r="AP15">
        <v>5.0637025966747622</v>
      </c>
      <c r="AQ15">
        <v>4.4674014571268454</v>
      </c>
      <c r="AR15">
        <v>12.89644194756554</v>
      </c>
      <c r="AS15">
        <v>13.3434456928839</v>
      </c>
      <c r="AT15">
        <v>1.6144382124117971</v>
      </c>
      <c r="AU15">
        <v>1.9032024606477289</v>
      </c>
      <c r="AV15">
        <v>9.372172969060974E-2</v>
      </c>
      <c r="AW15">
        <v>0.11669983716301791</v>
      </c>
    </row>
    <row r="16" spans="1:49" x14ac:dyDescent="0.45">
      <c r="A16" t="s">
        <v>27</v>
      </c>
      <c r="B16" t="s">
        <v>28</v>
      </c>
      <c r="C16" s="1">
        <v>44476</v>
      </c>
      <c r="D16" t="s">
        <v>35</v>
      </c>
      <c r="E16" t="s">
        <v>29</v>
      </c>
      <c r="F16">
        <v>1</v>
      </c>
      <c r="G16">
        <v>1</v>
      </c>
      <c r="H16" t="s">
        <v>31</v>
      </c>
      <c r="I16">
        <v>1</v>
      </c>
      <c r="J16">
        <v>1</v>
      </c>
      <c r="K16" t="s">
        <v>31</v>
      </c>
      <c r="M16">
        <v>11</v>
      </c>
      <c r="N16">
        <v>8</v>
      </c>
      <c r="O16">
        <v>4</v>
      </c>
      <c r="P16">
        <v>4</v>
      </c>
      <c r="Q16">
        <v>15</v>
      </c>
      <c r="R16">
        <v>13</v>
      </c>
      <c r="S16">
        <v>1</v>
      </c>
      <c r="T16">
        <v>4</v>
      </c>
      <c r="U16">
        <v>0</v>
      </c>
      <c r="V16">
        <v>0</v>
      </c>
      <c r="W16">
        <v>0</v>
      </c>
      <c r="X16">
        <v>0</v>
      </c>
      <c r="Y16">
        <v>1.53</v>
      </c>
      <c r="Z16">
        <v>4</v>
      </c>
      <c r="AA16">
        <v>6</v>
      </c>
      <c r="AB16">
        <f t="shared" si="0"/>
        <v>0.65359477124183007</v>
      </c>
      <c r="AC16">
        <f t="shared" si="1"/>
        <v>0.25</v>
      </c>
      <c r="AD16">
        <f t="shared" si="2"/>
        <v>0.16666666666666666</v>
      </c>
      <c r="AE16">
        <f t="shared" si="3"/>
        <v>1.0702614379084967</v>
      </c>
      <c r="AF16">
        <f t="shared" si="4"/>
        <v>7.0261437908496704E-2</v>
      </c>
      <c r="AG16">
        <f t="shared" si="5"/>
        <v>0.63017429193899788</v>
      </c>
      <c r="AH16">
        <f t="shared" si="6"/>
        <v>0.22657952069716777</v>
      </c>
      <c r="AI16">
        <f t="shared" si="7"/>
        <v>0.14324618736383443</v>
      </c>
      <c r="AJ16">
        <v>1.8681481481481479</v>
      </c>
      <c r="AK16">
        <v>0.86851851851851847</v>
      </c>
      <c r="AL16">
        <v>0.81333333333333335</v>
      </c>
      <c r="AM16">
        <v>0.38925925925925919</v>
      </c>
      <c r="AN16">
        <v>14.53422724064926</v>
      </c>
      <c r="AO16">
        <v>8.7882851093860275</v>
      </c>
      <c r="AP16">
        <v>6.3007953723788868</v>
      </c>
      <c r="AQ16">
        <v>3.681851048445409</v>
      </c>
      <c r="AR16">
        <v>12.32150615496017</v>
      </c>
      <c r="AS16">
        <v>13.337436640115859</v>
      </c>
      <c r="AT16">
        <v>1.346101231190151</v>
      </c>
      <c r="AU16">
        <v>1.995212038303694</v>
      </c>
      <c r="AV16">
        <v>6.1559507523939808E-2</v>
      </c>
      <c r="AW16">
        <v>0.13201094391244869</v>
      </c>
    </row>
    <row r="17" spans="1:49" x14ac:dyDescent="0.45">
      <c r="A17" t="s">
        <v>27</v>
      </c>
      <c r="B17" t="s">
        <v>28</v>
      </c>
      <c r="C17" s="1">
        <v>44476</v>
      </c>
      <c r="D17" t="s">
        <v>37</v>
      </c>
      <c r="E17" t="s">
        <v>33</v>
      </c>
      <c r="F17">
        <v>1</v>
      </c>
      <c r="G17">
        <v>0</v>
      </c>
      <c r="H17" t="s">
        <v>39</v>
      </c>
      <c r="I17">
        <v>1</v>
      </c>
      <c r="J17">
        <v>0</v>
      </c>
      <c r="K17" t="s">
        <v>39</v>
      </c>
      <c r="M17">
        <v>11</v>
      </c>
      <c r="N17">
        <v>7</v>
      </c>
      <c r="O17">
        <v>5</v>
      </c>
      <c r="P17">
        <v>0</v>
      </c>
      <c r="Q17">
        <v>21</v>
      </c>
      <c r="R17">
        <v>18</v>
      </c>
      <c r="S17">
        <v>2</v>
      </c>
      <c r="T17">
        <v>1</v>
      </c>
      <c r="U17">
        <v>0</v>
      </c>
      <c r="V17">
        <v>0</v>
      </c>
      <c r="W17">
        <v>1</v>
      </c>
      <c r="X17">
        <v>4</v>
      </c>
      <c r="Y17">
        <v>3.1</v>
      </c>
      <c r="Z17">
        <v>2.8</v>
      </c>
      <c r="AA17">
        <v>2.6</v>
      </c>
      <c r="AB17">
        <f t="shared" si="0"/>
        <v>0.32258064516129031</v>
      </c>
      <c r="AC17">
        <f t="shared" si="1"/>
        <v>0.35714285714285715</v>
      </c>
      <c r="AD17">
        <f t="shared" si="2"/>
        <v>0.38461538461538458</v>
      </c>
      <c r="AE17">
        <f t="shared" si="3"/>
        <v>1.064338886919532</v>
      </c>
      <c r="AF17">
        <f t="shared" si="4"/>
        <v>6.4338886919532046E-2</v>
      </c>
      <c r="AG17">
        <f t="shared" si="5"/>
        <v>0.3011343495214463</v>
      </c>
      <c r="AH17">
        <f t="shared" si="6"/>
        <v>0.33569656150301314</v>
      </c>
      <c r="AI17">
        <f t="shared" si="7"/>
        <v>0.36316908897554057</v>
      </c>
      <c r="AJ17">
        <v>1.1805091283106199</v>
      </c>
      <c r="AK17">
        <v>1.3921316533813319</v>
      </c>
      <c r="AL17">
        <v>0.5209673269873939</v>
      </c>
      <c r="AM17">
        <v>0.61847182917417032</v>
      </c>
      <c r="AN17">
        <v>11.149200710479571</v>
      </c>
      <c r="AO17">
        <v>11.444049733570161</v>
      </c>
      <c r="AP17">
        <v>4.5257270693512304</v>
      </c>
      <c r="AQ17">
        <v>4.8465324384787474</v>
      </c>
      <c r="AR17">
        <v>12.90081154192967</v>
      </c>
      <c r="AS17">
        <v>13.00360685302074</v>
      </c>
      <c r="AT17">
        <v>1.7502145922746779</v>
      </c>
      <c r="AU17">
        <v>1.831402831402831</v>
      </c>
      <c r="AV17">
        <v>9.6525096525096526E-2</v>
      </c>
      <c r="AW17">
        <v>0.1244101244101244</v>
      </c>
    </row>
    <row r="18" spans="1:49" x14ac:dyDescent="0.45">
      <c r="A18" t="s">
        <v>27</v>
      </c>
      <c r="B18" t="s">
        <v>28</v>
      </c>
      <c r="C18" s="1">
        <v>44479</v>
      </c>
      <c r="D18" t="s">
        <v>33</v>
      </c>
      <c r="E18" t="s">
        <v>38</v>
      </c>
      <c r="F18">
        <v>1</v>
      </c>
      <c r="G18">
        <v>0</v>
      </c>
      <c r="H18" t="s">
        <v>39</v>
      </c>
      <c r="I18">
        <v>0</v>
      </c>
      <c r="J18">
        <v>0</v>
      </c>
      <c r="K18" t="s">
        <v>31</v>
      </c>
      <c r="M18">
        <v>8</v>
      </c>
      <c r="N18">
        <v>5</v>
      </c>
      <c r="O18">
        <v>4</v>
      </c>
      <c r="P18">
        <v>0</v>
      </c>
      <c r="Q18">
        <v>12</v>
      </c>
      <c r="R18">
        <v>10</v>
      </c>
      <c r="S18">
        <v>1</v>
      </c>
      <c r="T18">
        <v>0</v>
      </c>
      <c r="U18">
        <v>0</v>
      </c>
      <c r="V18">
        <v>0</v>
      </c>
      <c r="W18">
        <v>1</v>
      </c>
      <c r="X18">
        <v>2</v>
      </c>
      <c r="Y18">
        <v>4</v>
      </c>
      <c r="Z18">
        <v>3.1</v>
      </c>
      <c r="AA18">
        <v>2.15</v>
      </c>
      <c r="AB18">
        <f t="shared" si="0"/>
        <v>0.25</v>
      </c>
      <c r="AC18">
        <f t="shared" si="1"/>
        <v>0.32258064516129031</v>
      </c>
      <c r="AD18">
        <f t="shared" si="2"/>
        <v>0.46511627906976744</v>
      </c>
      <c r="AE18">
        <f t="shared" si="3"/>
        <v>1.0376969242310576</v>
      </c>
      <c r="AF18">
        <f t="shared" si="4"/>
        <v>3.7696924231057638E-2</v>
      </c>
      <c r="AG18">
        <f t="shared" si="5"/>
        <v>0.23743435858964745</v>
      </c>
      <c r="AH18">
        <f t="shared" si="6"/>
        <v>0.31001500375093777</v>
      </c>
      <c r="AI18">
        <f t="shared" si="7"/>
        <v>0.45255063765941489</v>
      </c>
      <c r="AJ18">
        <v>1.0633893919793009</v>
      </c>
      <c r="AK18">
        <v>1.648124191461837</v>
      </c>
      <c r="AL18">
        <v>0.47218628719275552</v>
      </c>
      <c r="AM18">
        <v>0.70181112548512292</v>
      </c>
      <c r="AN18">
        <v>10.38488783943329</v>
      </c>
      <c r="AO18">
        <v>12.349468713105081</v>
      </c>
      <c r="AP18">
        <v>4.0990453460620522</v>
      </c>
      <c r="AQ18">
        <v>5.2720763723150359</v>
      </c>
      <c r="AR18">
        <v>13.235083532219569</v>
      </c>
      <c r="AS18">
        <v>13.05131264916468</v>
      </c>
      <c r="AT18">
        <v>1.834292289988493</v>
      </c>
      <c r="AU18">
        <v>1.806674338319908</v>
      </c>
      <c r="AV18">
        <v>0.1196777905638665</v>
      </c>
      <c r="AW18">
        <v>0.1185270425776755</v>
      </c>
    </row>
    <row r="19" spans="1:49" x14ac:dyDescent="0.45">
      <c r="A19" t="s">
        <v>27</v>
      </c>
      <c r="B19" t="s">
        <v>28</v>
      </c>
      <c r="C19" s="1">
        <v>44479</v>
      </c>
      <c r="D19" t="s">
        <v>36</v>
      </c>
      <c r="E19" t="s">
        <v>29</v>
      </c>
      <c r="F19">
        <v>0</v>
      </c>
      <c r="G19">
        <v>0</v>
      </c>
      <c r="H19" t="s">
        <v>31</v>
      </c>
      <c r="I19">
        <v>0</v>
      </c>
      <c r="J19">
        <v>0</v>
      </c>
      <c r="K19" t="s">
        <v>31</v>
      </c>
      <c r="M19">
        <v>9</v>
      </c>
      <c r="N19">
        <v>10</v>
      </c>
      <c r="O19">
        <v>1</v>
      </c>
      <c r="P19">
        <v>2</v>
      </c>
      <c r="Q19">
        <v>21</v>
      </c>
      <c r="R19">
        <v>12</v>
      </c>
      <c r="S19">
        <v>4</v>
      </c>
      <c r="T19">
        <v>1</v>
      </c>
      <c r="U19">
        <v>0</v>
      </c>
      <c r="V19">
        <v>0</v>
      </c>
      <c r="W19">
        <v>0</v>
      </c>
      <c r="X19">
        <v>0</v>
      </c>
      <c r="Y19">
        <v>5.5</v>
      </c>
      <c r="Z19">
        <v>3</v>
      </c>
      <c r="AA19">
        <v>1.8</v>
      </c>
      <c r="AB19">
        <f t="shared" si="0"/>
        <v>0.18181818181818182</v>
      </c>
      <c r="AC19">
        <f t="shared" si="1"/>
        <v>0.33333333333333331</v>
      </c>
      <c r="AD19">
        <f t="shared" si="2"/>
        <v>0.55555555555555558</v>
      </c>
      <c r="AE19">
        <f t="shared" si="3"/>
        <v>1.0707070707070707</v>
      </c>
      <c r="AF19">
        <f t="shared" si="4"/>
        <v>7.0707070707070718E-2</v>
      </c>
      <c r="AG19">
        <f t="shared" si="5"/>
        <v>0.15824915824915825</v>
      </c>
      <c r="AH19">
        <f t="shared" si="6"/>
        <v>0.30976430976430974</v>
      </c>
      <c r="AI19">
        <f t="shared" si="7"/>
        <v>0.53198653198653201</v>
      </c>
      <c r="AJ19">
        <v>0.90258620689655178</v>
      </c>
      <c r="AK19">
        <v>1.944827586206896</v>
      </c>
      <c r="AL19">
        <v>0.41587575496117341</v>
      </c>
      <c r="AM19">
        <v>0.86540120793787745</v>
      </c>
      <c r="AN19">
        <v>9.7325038880248833</v>
      </c>
      <c r="AO19">
        <v>13.844479004665629</v>
      </c>
      <c r="AP19">
        <v>3.59375</v>
      </c>
      <c r="AQ19">
        <v>6.0671875000000002</v>
      </c>
      <c r="AR19">
        <v>13.47310126582278</v>
      </c>
      <c r="AS19">
        <v>12.289556962025321</v>
      </c>
      <c r="AT19">
        <v>1.9738863287250381</v>
      </c>
      <c r="AU19">
        <v>1.6943164362519201</v>
      </c>
      <c r="AV19">
        <v>0.13056835637480799</v>
      </c>
      <c r="AW19">
        <v>8.9093701996927802E-2</v>
      </c>
    </row>
    <row r="20" spans="1:49" x14ac:dyDescent="0.45">
      <c r="A20" t="s">
        <v>27</v>
      </c>
      <c r="B20" t="s">
        <v>28</v>
      </c>
      <c r="C20" s="1">
        <v>44479</v>
      </c>
      <c r="D20" t="s">
        <v>34</v>
      </c>
      <c r="E20" t="s">
        <v>37</v>
      </c>
      <c r="F20">
        <v>2</v>
      </c>
      <c r="G20">
        <v>1</v>
      </c>
      <c r="H20" t="s">
        <v>39</v>
      </c>
      <c r="I20">
        <v>0</v>
      </c>
      <c r="J20">
        <v>1</v>
      </c>
      <c r="K20" t="s">
        <v>32</v>
      </c>
      <c r="M20">
        <v>13</v>
      </c>
      <c r="N20">
        <v>6</v>
      </c>
      <c r="O20">
        <v>13</v>
      </c>
      <c r="P20">
        <v>6</v>
      </c>
      <c r="Q20">
        <v>25</v>
      </c>
      <c r="R20">
        <v>26</v>
      </c>
      <c r="S20">
        <v>1</v>
      </c>
      <c r="T20">
        <v>2</v>
      </c>
      <c r="U20">
        <v>0</v>
      </c>
      <c r="V20">
        <v>1</v>
      </c>
      <c r="W20">
        <v>6</v>
      </c>
      <c r="X20">
        <v>1</v>
      </c>
      <c r="Y20">
        <v>1.65</v>
      </c>
      <c r="Z20">
        <v>3.3</v>
      </c>
      <c r="AA20">
        <v>6.5</v>
      </c>
      <c r="AB20">
        <f t="shared" si="0"/>
        <v>0.60606060606060608</v>
      </c>
      <c r="AC20">
        <f t="shared" si="1"/>
        <v>0.30303030303030304</v>
      </c>
      <c r="AD20">
        <f t="shared" si="2"/>
        <v>0.15384615384615385</v>
      </c>
      <c r="AE20">
        <f t="shared" si="3"/>
        <v>1.0629370629370629</v>
      </c>
      <c r="AF20">
        <f t="shared" si="4"/>
        <v>6.2937062937062915E-2</v>
      </c>
      <c r="AG20">
        <f t="shared" si="5"/>
        <v>0.58508158508158514</v>
      </c>
      <c r="AH20">
        <f t="shared" si="6"/>
        <v>0.28205128205128205</v>
      </c>
      <c r="AI20">
        <f t="shared" si="7"/>
        <v>0.13286713286713289</v>
      </c>
      <c r="AJ20">
        <v>1.7619715019855171</v>
      </c>
      <c r="AK20">
        <v>0.87432842793739785</v>
      </c>
      <c r="AL20">
        <v>0.78411214953271025</v>
      </c>
      <c r="AM20">
        <v>0.38060747663551397</v>
      </c>
      <c r="AN20">
        <v>14.215499378367181</v>
      </c>
      <c r="AO20">
        <v>8.9523612261806136</v>
      </c>
      <c r="AP20">
        <v>6.3083121289228163</v>
      </c>
      <c r="AQ20">
        <v>3.7757524374735061</v>
      </c>
      <c r="AR20">
        <v>12.634239592183521</v>
      </c>
      <c r="AS20">
        <v>13.597706032285471</v>
      </c>
      <c r="AT20">
        <v>1.365400161681487</v>
      </c>
      <c r="AU20">
        <v>1.963621665319321</v>
      </c>
      <c r="AV20">
        <v>7.1544058205335492E-2</v>
      </c>
      <c r="AW20">
        <v>0.1216653193209378</v>
      </c>
    </row>
    <row r="21" spans="1:49" x14ac:dyDescent="0.45">
      <c r="A21" t="s">
        <v>27</v>
      </c>
      <c r="B21" t="s">
        <v>28</v>
      </c>
      <c r="C21" s="1">
        <v>44479</v>
      </c>
      <c r="D21" t="s">
        <v>35</v>
      </c>
      <c r="E21" t="s">
        <v>30</v>
      </c>
      <c r="F21">
        <v>3</v>
      </c>
      <c r="G21">
        <v>0</v>
      </c>
      <c r="H21" t="s">
        <v>39</v>
      </c>
      <c r="I21">
        <v>1</v>
      </c>
      <c r="J21">
        <v>0</v>
      </c>
      <c r="K21" t="s">
        <v>39</v>
      </c>
      <c r="M21">
        <v>26</v>
      </c>
      <c r="N21">
        <v>5</v>
      </c>
      <c r="O21">
        <v>10</v>
      </c>
      <c r="P21">
        <v>1</v>
      </c>
      <c r="Q21">
        <v>12</v>
      </c>
      <c r="R21">
        <v>6</v>
      </c>
      <c r="S21">
        <v>1</v>
      </c>
      <c r="T21">
        <v>2</v>
      </c>
      <c r="U21">
        <v>0</v>
      </c>
      <c r="V21">
        <v>1</v>
      </c>
      <c r="W21">
        <v>1</v>
      </c>
      <c r="X21">
        <v>3</v>
      </c>
      <c r="Y21">
        <v>1.18</v>
      </c>
      <c r="Z21">
        <v>6.5</v>
      </c>
      <c r="AA21">
        <v>13</v>
      </c>
      <c r="AB21">
        <f t="shared" si="0"/>
        <v>0.84745762711864414</v>
      </c>
      <c r="AC21">
        <f t="shared" si="1"/>
        <v>0.15384615384615385</v>
      </c>
      <c r="AD21">
        <f t="shared" si="2"/>
        <v>7.6923076923076927E-2</v>
      </c>
      <c r="AE21">
        <f t="shared" si="3"/>
        <v>1.0782268578878749</v>
      </c>
      <c r="AF21">
        <f t="shared" si="4"/>
        <v>7.8226857887874868E-2</v>
      </c>
      <c r="AG21">
        <f t="shared" si="5"/>
        <v>0.82138200782268589</v>
      </c>
      <c r="AH21">
        <f t="shared" si="6"/>
        <v>0.12777053455019557</v>
      </c>
      <c r="AI21">
        <f t="shared" si="7"/>
        <v>5.0847457627118633E-2</v>
      </c>
      <c r="AJ21">
        <v>2.7599067599067602</v>
      </c>
      <c r="AK21">
        <v>0.60139860139860135</v>
      </c>
      <c r="AL21">
        <v>1.2529137529137531</v>
      </c>
      <c r="AM21">
        <v>0.25757575757575762</v>
      </c>
      <c r="AN21">
        <v>18.014018691588781</v>
      </c>
      <c r="AO21">
        <v>7.2266355140186924</v>
      </c>
      <c r="AP21">
        <v>8.040094339622641</v>
      </c>
      <c r="AQ21">
        <v>2.7216981132075468</v>
      </c>
      <c r="AR21">
        <v>11.519323671497579</v>
      </c>
      <c r="AS21">
        <v>12.93236714975845</v>
      </c>
      <c r="AT21">
        <v>1.069767441860465</v>
      </c>
      <c r="AU21">
        <v>1.8767441860465119</v>
      </c>
      <c r="AV21">
        <v>4.6511627906976737E-2</v>
      </c>
      <c r="AW21">
        <v>0.1372093023255814</v>
      </c>
    </row>
    <row r="22" spans="1:49" x14ac:dyDescent="0.45">
      <c r="A22" t="s">
        <v>27</v>
      </c>
      <c r="B22" t="s">
        <v>28</v>
      </c>
      <c r="C22" s="1">
        <v>44482</v>
      </c>
      <c r="D22" t="s">
        <v>38</v>
      </c>
      <c r="E22" t="s">
        <v>34</v>
      </c>
      <c r="F22">
        <v>2</v>
      </c>
      <c r="G22">
        <v>1</v>
      </c>
      <c r="H22" t="s">
        <v>39</v>
      </c>
      <c r="I22">
        <v>1</v>
      </c>
      <c r="J22">
        <v>1</v>
      </c>
      <c r="K22" t="s">
        <v>31</v>
      </c>
      <c r="M22">
        <v>12</v>
      </c>
      <c r="N22">
        <v>4</v>
      </c>
      <c r="O22">
        <v>5</v>
      </c>
      <c r="P22">
        <v>3</v>
      </c>
      <c r="Q22">
        <v>10</v>
      </c>
      <c r="R22">
        <v>11</v>
      </c>
      <c r="S22">
        <v>0</v>
      </c>
      <c r="T22">
        <v>0</v>
      </c>
      <c r="U22">
        <v>0</v>
      </c>
      <c r="V22">
        <v>0</v>
      </c>
      <c r="W22">
        <v>4</v>
      </c>
      <c r="X22">
        <v>1</v>
      </c>
      <c r="Y22">
        <v>1.4</v>
      </c>
      <c r="Z22">
        <v>4.5</v>
      </c>
      <c r="AA22">
        <v>8</v>
      </c>
      <c r="AB22">
        <f t="shared" si="0"/>
        <v>0.7142857142857143</v>
      </c>
      <c r="AC22">
        <f t="shared" si="1"/>
        <v>0.22222222222222221</v>
      </c>
      <c r="AD22">
        <f t="shared" si="2"/>
        <v>0.125</v>
      </c>
      <c r="AE22">
        <f t="shared" si="3"/>
        <v>1.0615079365079365</v>
      </c>
      <c r="AF22">
        <f t="shared" si="4"/>
        <v>6.1507936507936511E-2</v>
      </c>
      <c r="AG22">
        <f t="shared" si="5"/>
        <v>0.69378306878306883</v>
      </c>
      <c r="AH22">
        <f t="shared" si="6"/>
        <v>0.20171957671957672</v>
      </c>
      <c r="AI22">
        <f t="shared" si="7"/>
        <v>0.10449735449735449</v>
      </c>
      <c r="AJ22">
        <v>2.1359338061465718</v>
      </c>
      <c r="AK22">
        <v>0.77482269503546097</v>
      </c>
      <c r="AL22">
        <v>0.93380614657210403</v>
      </c>
      <c r="AM22">
        <v>0.33747044917257679</v>
      </c>
      <c r="AN22">
        <v>15.783723522853959</v>
      </c>
      <c r="AO22">
        <v>8.5830546265328866</v>
      </c>
      <c r="AP22">
        <v>6.7338618346545864</v>
      </c>
      <c r="AQ22">
        <v>3.2842582106455271</v>
      </c>
      <c r="AR22">
        <v>12.362500000000001</v>
      </c>
      <c r="AS22">
        <v>13.904545454545451</v>
      </c>
      <c r="AT22">
        <v>1.353005464480874</v>
      </c>
      <c r="AU22">
        <v>2.0185792349726781</v>
      </c>
      <c r="AV22">
        <v>6.6666666666666666E-2</v>
      </c>
      <c r="AW22">
        <v>0.1213114754098361</v>
      </c>
    </row>
    <row r="23" spans="1:49" x14ac:dyDescent="0.45">
      <c r="A23" t="s">
        <v>27</v>
      </c>
      <c r="B23" t="s">
        <v>28</v>
      </c>
      <c r="C23" s="1">
        <v>44482</v>
      </c>
      <c r="D23" t="s">
        <v>29</v>
      </c>
      <c r="E23" t="s">
        <v>33</v>
      </c>
      <c r="F23">
        <v>4</v>
      </c>
      <c r="G23">
        <v>1</v>
      </c>
      <c r="H23" t="s">
        <v>39</v>
      </c>
      <c r="I23">
        <v>1</v>
      </c>
      <c r="J23">
        <v>1</v>
      </c>
      <c r="K23" t="s">
        <v>31</v>
      </c>
      <c r="M23">
        <v>16</v>
      </c>
      <c r="N23">
        <v>7</v>
      </c>
      <c r="O23">
        <v>8</v>
      </c>
      <c r="P23">
        <v>2</v>
      </c>
      <c r="Q23">
        <v>16</v>
      </c>
      <c r="R23">
        <v>18</v>
      </c>
      <c r="S23">
        <v>1</v>
      </c>
      <c r="T23">
        <v>4</v>
      </c>
      <c r="U23">
        <v>0</v>
      </c>
      <c r="V23">
        <v>0</v>
      </c>
      <c r="W23">
        <v>3</v>
      </c>
      <c r="X23">
        <v>1</v>
      </c>
      <c r="Y23">
        <v>1.53</v>
      </c>
      <c r="Z23">
        <v>3.8</v>
      </c>
      <c r="AA23">
        <v>6.5</v>
      </c>
      <c r="AB23">
        <f t="shared" si="0"/>
        <v>0.65359477124183007</v>
      </c>
      <c r="AC23">
        <f t="shared" si="1"/>
        <v>0.26315789473684209</v>
      </c>
      <c r="AD23">
        <f t="shared" si="2"/>
        <v>0.15384615384615385</v>
      </c>
      <c r="AE23">
        <f t="shared" si="3"/>
        <v>1.0705988198248262</v>
      </c>
      <c r="AF23">
        <f t="shared" si="4"/>
        <v>7.0598819824826187E-2</v>
      </c>
      <c r="AG23">
        <f t="shared" si="5"/>
        <v>0.63006183130022131</v>
      </c>
      <c r="AH23">
        <f t="shared" si="6"/>
        <v>0.23962495479523335</v>
      </c>
      <c r="AI23">
        <f t="shared" si="7"/>
        <v>0.13031321390454512</v>
      </c>
      <c r="AJ23">
        <v>1.8681481481481479</v>
      </c>
      <c r="AK23">
        <v>0.86851851851851847</v>
      </c>
      <c r="AL23">
        <v>0.81333333333333335</v>
      </c>
      <c r="AM23">
        <v>0.38925925925925919</v>
      </c>
      <c r="AN23">
        <v>14.53422724064926</v>
      </c>
      <c r="AO23">
        <v>8.7882851093860275</v>
      </c>
      <c r="AP23">
        <v>6.3007953723788868</v>
      </c>
      <c r="AQ23">
        <v>3.681851048445409</v>
      </c>
      <c r="AR23">
        <v>12.32150615496017</v>
      </c>
      <c r="AS23">
        <v>13.337436640115859</v>
      </c>
      <c r="AT23">
        <v>1.346101231190151</v>
      </c>
      <c r="AU23">
        <v>1.995212038303694</v>
      </c>
      <c r="AV23">
        <v>6.1559507523939808E-2</v>
      </c>
      <c r="AW23">
        <v>0.13201094391244869</v>
      </c>
    </row>
    <row r="24" spans="1:49" x14ac:dyDescent="0.45">
      <c r="A24" t="s">
        <v>27</v>
      </c>
      <c r="B24" t="s">
        <v>28</v>
      </c>
      <c r="C24" s="1">
        <v>44482</v>
      </c>
      <c r="D24" t="s">
        <v>30</v>
      </c>
      <c r="E24" t="s">
        <v>36</v>
      </c>
      <c r="F24">
        <v>0</v>
      </c>
      <c r="G24">
        <v>2</v>
      </c>
      <c r="H24" t="s">
        <v>32</v>
      </c>
      <c r="I24">
        <v>0</v>
      </c>
      <c r="J24">
        <v>1</v>
      </c>
      <c r="K24" t="s">
        <v>32</v>
      </c>
      <c r="M24">
        <v>19</v>
      </c>
      <c r="N24">
        <v>13</v>
      </c>
      <c r="O24">
        <v>5</v>
      </c>
      <c r="P24">
        <v>6</v>
      </c>
      <c r="Q24">
        <v>15</v>
      </c>
      <c r="R24">
        <v>20</v>
      </c>
      <c r="S24">
        <v>1</v>
      </c>
      <c r="T24">
        <v>1</v>
      </c>
      <c r="U24">
        <v>0</v>
      </c>
      <c r="V24">
        <v>0</v>
      </c>
      <c r="W24">
        <v>1</v>
      </c>
      <c r="X24">
        <v>1</v>
      </c>
      <c r="Y24">
        <v>1.83</v>
      </c>
      <c r="Z24">
        <v>3.25</v>
      </c>
      <c r="AA24">
        <v>4.5</v>
      </c>
      <c r="AB24">
        <f t="shared" si="0"/>
        <v>0.54644808743169393</v>
      </c>
      <c r="AC24">
        <f t="shared" si="1"/>
        <v>0.30769230769230771</v>
      </c>
      <c r="AD24">
        <f t="shared" si="2"/>
        <v>0.22222222222222221</v>
      </c>
      <c r="AE24">
        <f t="shared" si="3"/>
        <v>1.076362617346224</v>
      </c>
      <c r="AF24">
        <f t="shared" si="4"/>
        <v>7.636261734622396E-2</v>
      </c>
      <c r="AG24">
        <f t="shared" si="5"/>
        <v>0.52099388164961924</v>
      </c>
      <c r="AH24">
        <f t="shared" si="6"/>
        <v>0.28223810191023307</v>
      </c>
      <c r="AI24">
        <f t="shared" si="7"/>
        <v>0.19676801644014755</v>
      </c>
      <c r="AJ24">
        <v>1.625948039373891</v>
      </c>
      <c r="AK24">
        <v>0.97079231886396644</v>
      </c>
      <c r="AL24">
        <v>0.71433182698515174</v>
      </c>
      <c r="AM24">
        <v>0.43011620400258233</v>
      </c>
      <c r="AN24">
        <v>13.39951055368614</v>
      </c>
      <c r="AO24">
        <v>9.4252064851636579</v>
      </c>
      <c r="AP24">
        <v>5.7628422023992618</v>
      </c>
      <c r="AQ24">
        <v>3.9375576745616732</v>
      </c>
      <c r="AR24">
        <v>12.460420531849101</v>
      </c>
      <c r="AS24">
        <v>13.44897959183673</v>
      </c>
      <c r="AT24">
        <v>1.462202380952381</v>
      </c>
      <c r="AU24">
        <v>2.01547619047619</v>
      </c>
      <c r="AV24">
        <v>7.7380952380952384E-2</v>
      </c>
      <c r="AW24">
        <v>0.13754093480202439</v>
      </c>
    </row>
    <row r="25" spans="1:49" x14ac:dyDescent="0.45">
      <c r="A25" t="s">
        <v>27</v>
      </c>
      <c r="B25" t="s">
        <v>28</v>
      </c>
      <c r="C25" s="1">
        <v>44482</v>
      </c>
      <c r="D25" t="s">
        <v>37</v>
      </c>
      <c r="E25" t="s">
        <v>35</v>
      </c>
      <c r="F25">
        <v>0</v>
      </c>
      <c r="G25">
        <v>2</v>
      </c>
      <c r="H25" t="s">
        <v>32</v>
      </c>
      <c r="I25">
        <v>0</v>
      </c>
      <c r="J25">
        <v>1</v>
      </c>
      <c r="K25" t="s">
        <v>32</v>
      </c>
      <c r="M25">
        <v>5</v>
      </c>
      <c r="N25">
        <v>14</v>
      </c>
      <c r="O25">
        <v>0</v>
      </c>
      <c r="P25">
        <v>6</v>
      </c>
      <c r="Q25">
        <v>11</v>
      </c>
      <c r="R25">
        <v>15</v>
      </c>
      <c r="S25">
        <v>1</v>
      </c>
      <c r="T25">
        <v>3</v>
      </c>
      <c r="U25">
        <v>1</v>
      </c>
      <c r="V25">
        <v>1</v>
      </c>
      <c r="W25">
        <v>3</v>
      </c>
      <c r="X25">
        <v>2</v>
      </c>
      <c r="Y25">
        <v>9</v>
      </c>
      <c r="Z25">
        <v>4.2</v>
      </c>
      <c r="AA25">
        <v>1.4</v>
      </c>
      <c r="AB25">
        <f t="shared" si="0"/>
        <v>0.1111111111111111</v>
      </c>
      <c r="AC25">
        <f t="shared" si="1"/>
        <v>0.23809523809523808</v>
      </c>
      <c r="AD25">
        <f t="shared" si="2"/>
        <v>0.7142857142857143</v>
      </c>
      <c r="AE25">
        <f t="shared" si="3"/>
        <v>1.0634920634920635</v>
      </c>
      <c r="AF25">
        <f t="shared" si="4"/>
        <v>6.3492063492063489E-2</v>
      </c>
      <c r="AG25">
        <f t="shared" si="5"/>
        <v>8.9947089947089942E-2</v>
      </c>
      <c r="AH25">
        <f t="shared" si="6"/>
        <v>0.21693121693121692</v>
      </c>
      <c r="AI25">
        <f t="shared" si="7"/>
        <v>0.69312169312169314</v>
      </c>
      <c r="AJ25">
        <v>0.72868217054263562</v>
      </c>
      <c r="AK25">
        <v>2.2666666666666671</v>
      </c>
      <c r="AL25">
        <v>0.31987577639751552</v>
      </c>
      <c r="AM25">
        <v>0.98913043478260865</v>
      </c>
      <c r="AN25">
        <v>8.866323907455012</v>
      </c>
      <c r="AO25">
        <v>14.655526992287919</v>
      </c>
      <c r="AP25">
        <v>3.467866323907455</v>
      </c>
      <c r="AQ25">
        <v>6.5861182519280206</v>
      </c>
      <c r="AR25">
        <v>13.49081364829396</v>
      </c>
      <c r="AS25">
        <v>11.619422572178481</v>
      </c>
      <c r="AT25">
        <v>2.1246819338422389</v>
      </c>
      <c r="AU25">
        <v>1.7022900763358779</v>
      </c>
      <c r="AV25">
        <v>9.9236641221374045E-2</v>
      </c>
      <c r="AW25">
        <v>7.8880407124681931E-2</v>
      </c>
    </row>
    <row r="26" spans="1:49" x14ac:dyDescent="0.45">
      <c r="C26" s="1"/>
      <c r="F26">
        <f>SUBTOTAL(109,Table5[FTHG])</f>
        <v>26</v>
      </c>
      <c r="G26">
        <f>SUBTOTAL(109,Table5[FTAG])</f>
        <v>21</v>
      </c>
      <c r="I26">
        <f>SUBTOTAL(109,Table5[HTHG])</f>
        <v>10</v>
      </c>
      <c r="J26">
        <f>SUBTOTAL(109,Table5[HTAG])</f>
        <v>10</v>
      </c>
      <c r="M26">
        <f>SUBTOTAL(109,Table5[HS])</f>
        <v>325</v>
      </c>
      <c r="N26">
        <f>SUBTOTAL(109,Table5[AS])</f>
        <v>202</v>
      </c>
      <c r="O26">
        <f>SUBTOTAL(109,Table5[HST])</f>
        <v>105</v>
      </c>
      <c r="P26">
        <f>SUBTOTAL(109,Table5[AST])</f>
        <v>67</v>
      </c>
      <c r="Q26">
        <f>SUBTOTAL(109,Table5[HF])</f>
        <v>354</v>
      </c>
      <c r="R26">
        <f>SUBTOTAL(109,Table5[AF])</f>
        <v>348</v>
      </c>
      <c r="S26">
        <f>SUBTOTAL(109,Table5[HY])</f>
        <v>32</v>
      </c>
      <c r="T26">
        <f>SUBTOTAL(109,Table5[AY])</f>
        <v>38</v>
      </c>
      <c r="U26">
        <f>SUBTOTAL(109,Table5[HR])</f>
        <v>1</v>
      </c>
      <c r="V26">
        <f>SUBTOTAL(109,Table5[AR])</f>
        <v>3</v>
      </c>
      <c r="Y26">
        <f>SUBTOTAL(101,Table5[OddH])</f>
        <v>3.1304166666666666</v>
      </c>
      <c r="Z26">
        <f>SUBTOTAL(101,Table5[OddD])</f>
        <v>3.8737499999999994</v>
      </c>
      <c r="AA26">
        <f>SUBTOTAL(101,Table5[OddA])</f>
        <v>5.041666666666667</v>
      </c>
      <c r="AG26">
        <f>SUBTOTAL(109,Table5[ProbH])</f>
        <v>10.908283542962534</v>
      </c>
      <c r="AH26">
        <f>SUBTOTAL(109,Table5[ProbD])</f>
        <v>5.9969348972851879</v>
      </c>
      <c r="AI26">
        <f>SUBTOTAL(109,Table5[ProbA])</f>
        <v>7.0947815597522741</v>
      </c>
      <c r="AJ26">
        <f>SUBTOTAL(109,Table5[xFTHG])</f>
        <v>37.065587451625319</v>
      </c>
      <c r="AK26">
        <f>SUBTOTAL(109,Table5[xFTAG])</f>
        <v>29.863612546071931</v>
      </c>
      <c r="AL26">
        <f>SUBTOTAL(109,Table5[xHTHG])</f>
        <v>16.41424623137079</v>
      </c>
      <c r="AM26">
        <f>SUBTOTAL(109,Table5[xHTAG])</f>
        <v>13.016206985564859</v>
      </c>
      <c r="AN26">
        <f>SUBTOTAL(109,Table5[xHS])</f>
        <v>308.75073339662561</v>
      </c>
      <c r="AO26">
        <f>SUBTOTAL(109,Table5[xAS])</f>
        <v>252.10295361335838</v>
      </c>
      <c r="AP26">
        <f>SUBTOTAL(109,Table5[xHST])</f>
        <v>131.31164133651521</v>
      </c>
      <c r="AQ26">
        <f>SUBTOTAL(109,Table5[xAST])</f>
        <v>107.06262229541534</v>
      </c>
      <c r="AR26">
        <f>SUBTOTAL(109,Table5[xHF])</f>
        <v>304.45947218127969</v>
      </c>
      <c r="AS26">
        <f>SUBTOTAL(109,Table5[xAF])</f>
        <v>312.453956974606</v>
      </c>
      <c r="AT26">
        <f>SUBTOTAL(109,Table5[xHY])</f>
        <v>38.199757685717515</v>
      </c>
      <c r="AU26">
        <f>SUBTOTAL(109,Table5[xAY])</f>
        <v>45.35662722933241</v>
      </c>
      <c r="AV26">
        <f>SUBTOTAL(109,Table5[xHR])</f>
        <v>1.9951892745440516</v>
      </c>
      <c r="AW26">
        <f>SUBTOTAL(109,Table5[xAR])</f>
        <v>2.8004641630283795</v>
      </c>
    </row>
    <row r="28" spans="1:49" x14ac:dyDescent="0.45">
      <c r="X28" t="s">
        <v>355</v>
      </c>
      <c r="Y28">
        <v>3.1304166666666666</v>
      </c>
      <c r="Z28">
        <v>3.8737499999999994</v>
      </c>
      <c r="AA28">
        <v>5.041666666666667</v>
      </c>
    </row>
    <row r="29" spans="1:49" x14ac:dyDescent="0.45">
      <c r="X29" t="s">
        <v>356</v>
      </c>
      <c r="Y29">
        <v>2.384344735737804</v>
      </c>
      <c r="Z29">
        <v>1.0226640933493707</v>
      </c>
      <c r="AA29">
        <v>3.4641777575973043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E1A4-853E-4BE1-859A-9F640EB86EBC}">
  <dimension ref="A1:G9"/>
  <sheetViews>
    <sheetView topLeftCell="A46" zoomScale="85" zoomScaleNormal="85" workbookViewId="0">
      <selection activeCell="U30" sqref="U30"/>
    </sheetView>
  </sheetViews>
  <sheetFormatPr defaultRowHeight="14.25" x14ac:dyDescent="0.45"/>
  <cols>
    <col min="2" max="2" width="9.1328125" customWidth="1"/>
    <col min="3" max="3" width="9.3984375" customWidth="1"/>
    <col min="4" max="4" width="10.06640625" customWidth="1"/>
    <col min="5" max="5" width="10.33203125" customWidth="1"/>
    <col min="7" max="7" width="9.19921875" customWidth="1"/>
  </cols>
  <sheetData>
    <row r="1" spans="1:7" x14ac:dyDescent="0.45">
      <c r="A1" t="s">
        <v>343</v>
      </c>
      <c r="B1" t="s">
        <v>345</v>
      </c>
      <c r="C1" t="s">
        <v>344</v>
      </c>
      <c r="D1" t="s">
        <v>347</v>
      </c>
      <c r="E1" t="s">
        <v>346</v>
      </c>
      <c r="F1" t="s">
        <v>348</v>
      </c>
      <c r="G1" t="s">
        <v>349</v>
      </c>
    </row>
    <row r="2" spans="1:7" x14ac:dyDescent="0.45">
      <c r="A2" t="s">
        <v>35</v>
      </c>
      <c r="B2" s="7">
        <v>1.0589615174187388</v>
      </c>
      <c r="C2" s="7">
        <v>0.76818826471394241</v>
      </c>
      <c r="D2" s="7">
        <v>0.81381714209428146</v>
      </c>
      <c r="E2" s="7">
        <v>0.5046053877516562</v>
      </c>
      <c r="F2" s="7">
        <v>1.1535360147182838</v>
      </c>
      <c r="G2" s="7">
        <v>0.80623972165869662</v>
      </c>
    </row>
    <row r="3" spans="1:7" x14ac:dyDescent="0.45">
      <c r="A3" t="s">
        <v>38</v>
      </c>
      <c r="B3" s="7">
        <v>0.79779957351412112</v>
      </c>
      <c r="C3" s="7">
        <v>0.88031888705787076</v>
      </c>
      <c r="D3" s="7">
        <v>0.62479854456836936</v>
      </c>
      <c r="E3" s="7">
        <v>0.65398385615484578</v>
      </c>
      <c r="F3" s="7">
        <v>1.0366525633777912</v>
      </c>
      <c r="G3" s="7">
        <v>0.79920393777103504</v>
      </c>
    </row>
    <row r="4" spans="1:7" x14ac:dyDescent="0.45">
      <c r="A4" t="s">
        <v>29</v>
      </c>
      <c r="B4" s="7">
        <v>0.91157244207684229</v>
      </c>
      <c r="C4" s="7">
        <v>0.927479300473528</v>
      </c>
      <c r="D4" s="7">
        <v>0.73517462483724261</v>
      </c>
      <c r="E4" s="7">
        <v>0.55519861242615853</v>
      </c>
      <c r="F4" s="7">
        <v>1.2180207657667572</v>
      </c>
      <c r="G4" s="7">
        <v>1.3345691679208422</v>
      </c>
    </row>
    <row r="5" spans="1:7" x14ac:dyDescent="0.45">
      <c r="A5" t="s">
        <v>34</v>
      </c>
      <c r="B5" s="7">
        <v>0.75458596858731919</v>
      </c>
      <c r="C5" s="7">
        <v>1.1109071223122071</v>
      </c>
      <c r="D5" s="7">
        <v>0.88574749693618438</v>
      </c>
      <c r="E5" s="7">
        <v>0.74046926856894113</v>
      </c>
      <c r="F5" s="7">
        <v>1.1473087346998332</v>
      </c>
      <c r="G5" s="7">
        <v>1.1148369268778953</v>
      </c>
    </row>
    <row r="6" spans="1:7" x14ac:dyDescent="0.45">
      <c r="A6" t="s">
        <v>30</v>
      </c>
      <c r="B6" s="7">
        <v>1.4875679185880428</v>
      </c>
      <c r="C6" s="7">
        <v>1.0043926464635322</v>
      </c>
      <c r="D6" s="7">
        <v>0.82686945181355997</v>
      </c>
      <c r="E6" s="7">
        <v>0.86552819830922023</v>
      </c>
      <c r="F6" s="7">
        <v>0.956748387349176</v>
      </c>
      <c r="G6" s="7">
        <v>1.2989117973025019</v>
      </c>
    </row>
    <row r="7" spans="1:7" x14ac:dyDescent="0.45">
      <c r="A7" t="s">
        <v>33</v>
      </c>
      <c r="B7" s="7">
        <v>0.87436337522250029</v>
      </c>
      <c r="C7" s="7">
        <v>0.72104002516999399</v>
      </c>
      <c r="D7" s="7">
        <v>0.66585371533134285</v>
      </c>
      <c r="E7" s="7">
        <v>0.62040240277870118</v>
      </c>
      <c r="F7" s="7">
        <v>1.0948422668754789</v>
      </c>
      <c r="G7" s="7">
        <v>1.2407035067206247</v>
      </c>
    </row>
    <row r="8" spans="1:7" x14ac:dyDescent="0.45">
      <c r="A8" t="s">
        <v>36</v>
      </c>
      <c r="B8" s="7">
        <v>0.87140651754555054</v>
      </c>
      <c r="C8" s="7">
        <v>1.1191163661377428</v>
      </c>
      <c r="D8" s="7">
        <v>0.61438603177386009</v>
      </c>
      <c r="E8" s="7">
        <v>0.8949217350325579</v>
      </c>
      <c r="F8" s="7">
        <v>1.1846174674617171</v>
      </c>
      <c r="G8" s="7">
        <v>1.0500554473402171</v>
      </c>
    </row>
    <row r="9" spans="1:7" x14ac:dyDescent="0.45">
      <c r="A9" t="s">
        <v>37</v>
      </c>
      <c r="B9" s="7">
        <v>0.76080360614489861</v>
      </c>
      <c r="C9" s="7">
        <v>0.89416736626368898</v>
      </c>
      <c r="D9" s="7">
        <v>0.55088722351653729</v>
      </c>
      <c r="E9" s="7">
        <v>0.76409420733025335</v>
      </c>
      <c r="F9" s="7">
        <v>1.3074679428040326</v>
      </c>
      <c r="G9" s="7">
        <v>1.4946139549801365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6B3C-8999-493C-B6F5-1A5880C8C414}">
  <dimension ref="A2:Q31"/>
  <sheetViews>
    <sheetView workbookViewId="0">
      <selection activeCell="J6" sqref="J6"/>
    </sheetView>
  </sheetViews>
  <sheetFormatPr defaultRowHeight="14.25" x14ac:dyDescent="0.45"/>
  <sheetData>
    <row r="2" spans="1:17" x14ac:dyDescent="0.45">
      <c r="A2" t="s">
        <v>350</v>
      </c>
      <c r="B2" t="s">
        <v>351</v>
      </c>
      <c r="C2" t="s">
        <v>5</v>
      </c>
      <c r="D2" t="s">
        <v>6</v>
      </c>
      <c r="E2" t="s">
        <v>7</v>
      </c>
      <c r="F2" t="s">
        <v>24</v>
      </c>
      <c r="G2" t="s">
        <v>25</v>
      </c>
      <c r="H2" t="s">
        <v>26</v>
      </c>
      <c r="J2" t="s">
        <v>350</v>
      </c>
      <c r="K2" t="s">
        <v>351</v>
      </c>
      <c r="L2" t="s">
        <v>5</v>
      </c>
      <c r="M2" t="s">
        <v>6</v>
      </c>
      <c r="N2" t="s">
        <v>7</v>
      </c>
      <c r="O2" t="s">
        <v>24</v>
      </c>
      <c r="P2" t="s">
        <v>25</v>
      </c>
      <c r="Q2" t="s">
        <v>26</v>
      </c>
    </row>
    <row r="3" spans="1:17" x14ac:dyDescent="0.45">
      <c r="A3" t="s">
        <v>62</v>
      </c>
      <c r="B3" t="s">
        <v>36</v>
      </c>
      <c r="C3">
        <v>2</v>
      </c>
      <c r="D3">
        <v>1</v>
      </c>
      <c r="E3" t="s">
        <v>39</v>
      </c>
      <c r="F3">
        <v>1.2</v>
      </c>
      <c r="G3">
        <v>6.5</v>
      </c>
      <c r="H3">
        <v>13</v>
      </c>
      <c r="J3" t="s">
        <v>34</v>
      </c>
      <c r="K3" t="s">
        <v>62</v>
      </c>
      <c r="L3">
        <v>0</v>
      </c>
      <c r="M3">
        <v>1</v>
      </c>
      <c r="N3" t="s">
        <v>32</v>
      </c>
      <c r="O3">
        <v>7</v>
      </c>
      <c r="P3">
        <v>3.6</v>
      </c>
      <c r="Q3">
        <v>1.57</v>
      </c>
    </row>
    <row r="4" spans="1:17" x14ac:dyDescent="0.45">
      <c r="A4" t="s">
        <v>62</v>
      </c>
      <c r="B4" t="s">
        <v>29</v>
      </c>
      <c r="C4">
        <v>1</v>
      </c>
      <c r="D4">
        <v>1</v>
      </c>
      <c r="E4" t="s">
        <v>31</v>
      </c>
      <c r="F4">
        <v>1.53</v>
      </c>
      <c r="G4">
        <v>4</v>
      </c>
      <c r="H4">
        <v>6</v>
      </c>
      <c r="J4" t="s">
        <v>33</v>
      </c>
      <c r="K4" t="s">
        <v>62</v>
      </c>
      <c r="L4">
        <v>1</v>
      </c>
      <c r="M4">
        <v>1</v>
      </c>
      <c r="N4" t="s">
        <v>31</v>
      </c>
      <c r="O4">
        <v>5.75</v>
      </c>
      <c r="P4">
        <v>3.4</v>
      </c>
      <c r="Q4">
        <v>1.65</v>
      </c>
    </row>
    <row r="5" spans="1:17" x14ac:dyDescent="0.45">
      <c r="A5" t="s">
        <v>62</v>
      </c>
      <c r="B5" t="s">
        <v>30</v>
      </c>
      <c r="C5">
        <v>3</v>
      </c>
      <c r="D5">
        <v>0</v>
      </c>
      <c r="E5" t="s">
        <v>39</v>
      </c>
      <c r="F5">
        <v>1.18</v>
      </c>
      <c r="G5">
        <v>6.5</v>
      </c>
      <c r="H5">
        <v>13</v>
      </c>
      <c r="J5" t="s">
        <v>37</v>
      </c>
      <c r="K5" t="s">
        <v>62</v>
      </c>
      <c r="L5">
        <v>0</v>
      </c>
      <c r="M5">
        <v>2</v>
      </c>
      <c r="N5" t="s">
        <v>32</v>
      </c>
      <c r="O5">
        <v>9</v>
      </c>
      <c r="P5">
        <v>4.2</v>
      </c>
      <c r="Q5">
        <v>1.4</v>
      </c>
    </row>
    <row r="8" spans="1:17" x14ac:dyDescent="0.45">
      <c r="A8" t="s">
        <v>65</v>
      </c>
      <c r="B8" t="s">
        <v>76</v>
      </c>
      <c r="C8">
        <v>1</v>
      </c>
      <c r="D8">
        <v>0</v>
      </c>
      <c r="E8" t="s">
        <v>39</v>
      </c>
      <c r="F8">
        <v>1.6</v>
      </c>
      <c r="G8">
        <v>3.6</v>
      </c>
      <c r="H8">
        <v>6</v>
      </c>
      <c r="J8" t="s">
        <v>98</v>
      </c>
      <c r="K8" t="s">
        <v>69</v>
      </c>
      <c r="L8">
        <v>0</v>
      </c>
      <c r="M8">
        <v>0</v>
      </c>
      <c r="N8" t="s">
        <v>31</v>
      </c>
      <c r="O8">
        <v>6.5</v>
      </c>
      <c r="P8">
        <v>3.75</v>
      </c>
      <c r="Q8">
        <v>1.57</v>
      </c>
    </row>
    <row r="9" spans="1:17" x14ac:dyDescent="0.45">
      <c r="A9" t="s">
        <v>83</v>
      </c>
      <c r="B9" t="s">
        <v>157</v>
      </c>
      <c r="C9">
        <v>3</v>
      </c>
      <c r="D9">
        <v>1</v>
      </c>
      <c r="E9" t="s">
        <v>39</v>
      </c>
      <c r="F9">
        <v>1.1200000000000001</v>
      </c>
      <c r="G9">
        <v>8</v>
      </c>
      <c r="H9">
        <v>19</v>
      </c>
      <c r="J9" t="s">
        <v>72</v>
      </c>
      <c r="K9" t="s">
        <v>57</v>
      </c>
      <c r="L9">
        <v>1</v>
      </c>
      <c r="M9">
        <v>1</v>
      </c>
      <c r="N9" t="s">
        <v>31</v>
      </c>
      <c r="O9">
        <v>6</v>
      </c>
      <c r="P9">
        <v>3.5</v>
      </c>
      <c r="Q9">
        <v>1.66</v>
      </c>
    </row>
    <row r="10" spans="1:17" x14ac:dyDescent="0.45">
      <c r="A10" t="s">
        <v>65</v>
      </c>
      <c r="B10" t="s">
        <v>136</v>
      </c>
      <c r="C10">
        <v>5</v>
      </c>
      <c r="D10">
        <v>0</v>
      </c>
      <c r="E10" t="s">
        <v>39</v>
      </c>
      <c r="F10">
        <v>1.28</v>
      </c>
      <c r="G10">
        <v>5</v>
      </c>
      <c r="H10">
        <v>9.5</v>
      </c>
      <c r="J10" t="s">
        <v>77</v>
      </c>
      <c r="K10" t="s">
        <v>55</v>
      </c>
      <c r="L10">
        <v>1</v>
      </c>
      <c r="M10">
        <v>1</v>
      </c>
      <c r="N10" t="s">
        <v>31</v>
      </c>
      <c r="O10">
        <v>5.5</v>
      </c>
      <c r="P10">
        <v>4</v>
      </c>
      <c r="Q10">
        <v>1.57</v>
      </c>
    </row>
    <row r="11" spans="1:17" x14ac:dyDescent="0.45">
      <c r="A11" t="s">
        <v>55</v>
      </c>
      <c r="B11" t="s">
        <v>106</v>
      </c>
      <c r="C11">
        <v>2</v>
      </c>
      <c r="D11">
        <v>0</v>
      </c>
      <c r="E11" t="s">
        <v>39</v>
      </c>
      <c r="F11">
        <v>1.1599999999999999</v>
      </c>
      <c r="G11">
        <v>6.5</v>
      </c>
      <c r="H11">
        <v>19</v>
      </c>
      <c r="J11" t="s">
        <v>353</v>
      </c>
      <c r="K11" t="s">
        <v>71</v>
      </c>
      <c r="L11">
        <v>2</v>
      </c>
      <c r="M11">
        <v>3</v>
      </c>
      <c r="N11" t="s">
        <v>32</v>
      </c>
      <c r="O11">
        <v>8</v>
      </c>
      <c r="P11">
        <v>3.75</v>
      </c>
      <c r="Q11">
        <v>1.5</v>
      </c>
    </row>
    <row r="12" spans="1:17" x14ac:dyDescent="0.45">
      <c r="A12" t="s">
        <v>93</v>
      </c>
      <c r="B12" t="s">
        <v>200</v>
      </c>
      <c r="C12">
        <v>2</v>
      </c>
      <c r="D12">
        <v>1</v>
      </c>
      <c r="E12" t="s">
        <v>39</v>
      </c>
      <c r="F12">
        <v>1.1200000000000001</v>
      </c>
      <c r="G12">
        <v>9</v>
      </c>
      <c r="H12">
        <v>15</v>
      </c>
      <c r="J12" t="s">
        <v>156</v>
      </c>
      <c r="K12" t="s">
        <v>136</v>
      </c>
      <c r="L12">
        <v>0</v>
      </c>
      <c r="M12">
        <v>4</v>
      </c>
      <c r="N12" t="s">
        <v>32</v>
      </c>
      <c r="O12">
        <v>9.5</v>
      </c>
      <c r="P12">
        <v>4</v>
      </c>
      <c r="Q12">
        <v>1.4</v>
      </c>
    </row>
    <row r="13" spans="1:17" x14ac:dyDescent="0.45">
      <c r="A13" t="s">
        <v>352</v>
      </c>
      <c r="B13" t="s">
        <v>157</v>
      </c>
      <c r="C13">
        <v>1</v>
      </c>
      <c r="D13">
        <v>1</v>
      </c>
      <c r="E13" t="s">
        <v>31</v>
      </c>
      <c r="F13">
        <v>1.5</v>
      </c>
      <c r="G13">
        <v>3.75</v>
      </c>
      <c r="H13">
        <v>7</v>
      </c>
      <c r="J13" t="s">
        <v>97</v>
      </c>
      <c r="K13" t="s">
        <v>67</v>
      </c>
      <c r="L13">
        <v>1</v>
      </c>
      <c r="M13">
        <v>1</v>
      </c>
      <c r="N13" t="s">
        <v>31</v>
      </c>
      <c r="O13">
        <v>4.5</v>
      </c>
      <c r="P13">
        <v>3.75</v>
      </c>
      <c r="Q13">
        <v>1.72</v>
      </c>
    </row>
    <row r="14" spans="1:17" x14ac:dyDescent="0.45">
      <c r="A14" t="s">
        <v>83</v>
      </c>
      <c r="B14" t="s">
        <v>147</v>
      </c>
      <c r="C14">
        <v>4</v>
      </c>
      <c r="D14">
        <v>1</v>
      </c>
      <c r="E14" t="s">
        <v>39</v>
      </c>
      <c r="F14">
        <v>1.22</v>
      </c>
      <c r="G14">
        <v>6</v>
      </c>
      <c r="H14">
        <v>12</v>
      </c>
      <c r="J14" t="s">
        <v>93</v>
      </c>
      <c r="K14" t="s">
        <v>57</v>
      </c>
      <c r="L14">
        <v>0</v>
      </c>
      <c r="M14">
        <v>4</v>
      </c>
      <c r="N14" t="s">
        <v>32</v>
      </c>
      <c r="O14">
        <v>9.5</v>
      </c>
      <c r="P14">
        <v>4.2</v>
      </c>
      <c r="Q14">
        <v>1.4</v>
      </c>
    </row>
    <row r="15" spans="1:17" x14ac:dyDescent="0.45">
      <c r="A15" t="s">
        <v>113</v>
      </c>
      <c r="B15" t="s">
        <v>224</v>
      </c>
      <c r="C15">
        <v>1</v>
      </c>
      <c r="D15">
        <v>0</v>
      </c>
      <c r="E15" t="s">
        <v>39</v>
      </c>
      <c r="F15">
        <v>1.25</v>
      </c>
      <c r="G15">
        <v>5.25</v>
      </c>
      <c r="H15">
        <v>13</v>
      </c>
      <c r="J15" t="s">
        <v>354</v>
      </c>
      <c r="K15" t="s">
        <v>83</v>
      </c>
      <c r="L15">
        <v>1</v>
      </c>
      <c r="M15">
        <v>2</v>
      </c>
      <c r="N15" t="s">
        <v>32</v>
      </c>
      <c r="O15">
        <v>9</v>
      </c>
      <c r="P15">
        <v>4.5</v>
      </c>
      <c r="Q15">
        <v>1.36</v>
      </c>
    </row>
    <row r="16" spans="1:17" x14ac:dyDescent="0.45">
      <c r="A16" t="s">
        <v>67</v>
      </c>
      <c r="B16" t="s">
        <v>114</v>
      </c>
      <c r="C16">
        <v>4</v>
      </c>
      <c r="D16">
        <v>0</v>
      </c>
      <c r="E16" t="s">
        <v>39</v>
      </c>
      <c r="F16">
        <v>1.1399999999999999</v>
      </c>
      <c r="G16">
        <v>8</v>
      </c>
      <c r="H16">
        <v>15</v>
      </c>
      <c r="J16" t="s">
        <v>107</v>
      </c>
      <c r="K16" t="s">
        <v>55</v>
      </c>
      <c r="L16">
        <v>0</v>
      </c>
      <c r="M16">
        <v>1</v>
      </c>
      <c r="N16" t="s">
        <v>32</v>
      </c>
      <c r="O16">
        <v>7</v>
      </c>
      <c r="P16">
        <v>4.75</v>
      </c>
      <c r="Q16">
        <v>1.4</v>
      </c>
    </row>
    <row r="17" spans="1:17" x14ac:dyDescent="0.45">
      <c r="A17" t="s">
        <v>100</v>
      </c>
      <c r="B17" t="s">
        <v>225</v>
      </c>
      <c r="C17">
        <v>1</v>
      </c>
      <c r="D17">
        <v>0</v>
      </c>
      <c r="E17" t="s">
        <v>39</v>
      </c>
      <c r="F17">
        <v>1.1399999999999999</v>
      </c>
      <c r="G17">
        <v>7</v>
      </c>
      <c r="H17">
        <v>23</v>
      </c>
      <c r="J17" t="s">
        <v>225</v>
      </c>
      <c r="K17" t="s">
        <v>136</v>
      </c>
      <c r="L17">
        <v>1</v>
      </c>
      <c r="M17">
        <v>4</v>
      </c>
      <c r="N17" t="s">
        <v>32</v>
      </c>
      <c r="O17">
        <v>10</v>
      </c>
      <c r="P17">
        <v>4.33</v>
      </c>
      <c r="Q17">
        <v>1.36</v>
      </c>
    </row>
    <row r="18" spans="1:17" x14ac:dyDescent="0.45">
      <c r="A18" t="s">
        <v>53</v>
      </c>
      <c r="B18" t="s">
        <v>96</v>
      </c>
      <c r="C18">
        <v>3</v>
      </c>
      <c r="D18">
        <v>0</v>
      </c>
      <c r="E18" t="s">
        <v>39</v>
      </c>
      <c r="F18">
        <v>1.44</v>
      </c>
      <c r="G18">
        <v>4.5999999999999996</v>
      </c>
      <c r="H18">
        <v>6.5</v>
      </c>
      <c r="J18" t="s">
        <v>96</v>
      </c>
      <c r="K18" t="s">
        <v>53</v>
      </c>
      <c r="L18">
        <v>1</v>
      </c>
      <c r="M18">
        <v>1</v>
      </c>
      <c r="N18" t="s">
        <v>31</v>
      </c>
      <c r="O18">
        <v>5.5</v>
      </c>
      <c r="P18">
        <v>4</v>
      </c>
      <c r="Q18">
        <v>1.57</v>
      </c>
    </row>
    <row r="19" spans="1:17" x14ac:dyDescent="0.45">
      <c r="A19" t="s">
        <v>65</v>
      </c>
      <c r="B19" t="s">
        <v>100</v>
      </c>
      <c r="C19">
        <v>2</v>
      </c>
      <c r="D19">
        <v>0</v>
      </c>
      <c r="E19" t="s">
        <v>39</v>
      </c>
      <c r="F19">
        <v>1.44</v>
      </c>
      <c r="G19">
        <v>4</v>
      </c>
      <c r="H19">
        <v>8</v>
      </c>
      <c r="J19" t="s">
        <v>83</v>
      </c>
      <c r="K19" t="s">
        <v>58</v>
      </c>
      <c r="L19">
        <v>2</v>
      </c>
      <c r="M19">
        <v>2</v>
      </c>
      <c r="N19" t="s">
        <v>31</v>
      </c>
      <c r="O19">
        <v>4.75</v>
      </c>
      <c r="P19">
        <v>3.75</v>
      </c>
      <c r="Q19">
        <v>1.7</v>
      </c>
    </row>
    <row r="20" spans="1:17" x14ac:dyDescent="0.45">
      <c r="A20" t="s">
        <v>55</v>
      </c>
      <c r="B20" t="s">
        <v>107</v>
      </c>
      <c r="C20">
        <v>1</v>
      </c>
      <c r="D20">
        <v>1</v>
      </c>
      <c r="E20" t="s">
        <v>31</v>
      </c>
      <c r="F20">
        <v>1.1399999999999999</v>
      </c>
      <c r="G20">
        <v>7.5</v>
      </c>
      <c r="H20">
        <v>15</v>
      </c>
      <c r="J20" t="s">
        <v>166</v>
      </c>
      <c r="K20" t="s">
        <v>74</v>
      </c>
      <c r="L20">
        <v>0</v>
      </c>
      <c r="M20">
        <v>3</v>
      </c>
      <c r="N20" t="s">
        <v>32</v>
      </c>
      <c r="O20">
        <v>5.5</v>
      </c>
      <c r="P20">
        <v>3.75</v>
      </c>
      <c r="Q20">
        <v>1.61</v>
      </c>
    </row>
    <row r="21" spans="1:17" x14ac:dyDescent="0.45">
      <c r="A21" t="s">
        <v>185</v>
      </c>
      <c r="B21" t="s">
        <v>243</v>
      </c>
      <c r="C21">
        <v>3</v>
      </c>
      <c r="D21">
        <v>1</v>
      </c>
      <c r="E21" t="s">
        <v>39</v>
      </c>
      <c r="F21">
        <v>1.18</v>
      </c>
      <c r="G21">
        <v>5.5</v>
      </c>
      <c r="H21">
        <v>19</v>
      </c>
      <c r="J21" t="s">
        <v>85</v>
      </c>
      <c r="K21" t="s">
        <v>67</v>
      </c>
      <c r="L21">
        <v>4</v>
      </c>
      <c r="M21">
        <v>2</v>
      </c>
      <c r="N21" t="s">
        <v>39</v>
      </c>
      <c r="O21">
        <v>5</v>
      </c>
      <c r="P21">
        <v>3.8</v>
      </c>
      <c r="Q21">
        <v>1.66</v>
      </c>
    </row>
    <row r="22" spans="1:17" x14ac:dyDescent="0.45">
      <c r="A22" t="s">
        <v>58</v>
      </c>
      <c r="B22" t="s">
        <v>352</v>
      </c>
      <c r="C22">
        <v>2</v>
      </c>
      <c r="D22">
        <v>1</v>
      </c>
      <c r="E22" t="s">
        <v>39</v>
      </c>
      <c r="F22">
        <v>1.18</v>
      </c>
      <c r="G22">
        <v>6.5</v>
      </c>
      <c r="H22">
        <v>21</v>
      </c>
      <c r="J22" t="s">
        <v>185</v>
      </c>
      <c r="K22" t="s">
        <v>114</v>
      </c>
      <c r="L22">
        <v>1</v>
      </c>
      <c r="M22">
        <v>2</v>
      </c>
      <c r="N22" t="s">
        <v>32</v>
      </c>
      <c r="O22">
        <v>6</v>
      </c>
      <c r="P22">
        <v>3.25</v>
      </c>
      <c r="Q22">
        <v>1.7</v>
      </c>
    </row>
    <row r="23" spans="1:17" x14ac:dyDescent="0.45">
      <c r="A23" t="s">
        <v>96</v>
      </c>
      <c r="B23" t="s">
        <v>353</v>
      </c>
      <c r="C23">
        <v>1</v>
      </c>
      <c r="D23">
        <v>0</v>
      </c>
      <c r="E23" t="s">
        <v>39</v>
      </c>
      <c r="F23">
        <v>1.1599999999999999</v>
      </c>
      <c r="G23">
        <v>5.75</v>
      </c>
      <c r="H23">
        <v>21</v>
      </c>
      <c r="J23" t="s">
        <v>118</v>
      </c>
      <c r="K23" t="s">
        <v>69</v>
      </c>
      <c r="L23">
        <v>1</v>
      </c>
      <c r="M23">
        <v>3</v>
      </c>
      <c r="N23" t="s">
        <v>32</v>
      </c>
      <c r="O23">
        <v>10</v>
      </c>
      <c r="P23">
        <v>4.5</v>
      </c>
      <c r="Q23">
        <v>1.36</v>
      </c>
    </row>
    <row r="24" spans="1:17" x14ac:dyDescent="0.45">
      <c r="A24" t="s">
        <v>72</v>
      </c>
      <c r="B24" t="s">
        <v>116</v>
      </c>
      <c r="C24">
        <v>4</v>
      </c>
      <c r="D24">
        <v>1</v>
      </c>
      <c r="E24" t="s">
        <v>39</v>
      </c>
      <c r="F24">
        <v>1.55</v>
      </c>
      <c r="G24">
        <v>4</v>
      </c>
      <c r="H24">
        <v>6.5</v>
      </c>
    </row>
    <row r="25" spans="1:17" x14ac:dyDescent="0.45">
      <c r="A25" t="s">
        <v>104</v>
      </c>
      <c r="B25" t="s">
        <v>138</v>
      </c>
      <c r="C25">
        <v>1</v>
      </c>
      <c r="D25">
        <v>1</v>
      </c>
      <c r="E25" t="s">
        <v>31</v>
      </c>
      <c r="F25">
        <v>1.57</v>
      </c>
      <c r="G25">
        <v>3.6</v>
      </c>
      <c r="H25">
        <v>6.5</v>
      </c>
      <c r="J25" t="s">
        <v>78</v>
      </c>
      <c r="K25" t="s">
        <v>60</v>
      </c>
      <c r="L25">
        <v>0</v>
      </c>
      <c r="M25">
        <v>2</v>
      </c>
      <c r="N25" t="s">
        <v>32</v>
      </c>
      <c r="O25">
        <v>5.25</v>
      </c>
      <c r="P25">
        <v>3.6</v>
      </c>
      <c r="Q25">
        <v>1.66</v>
      </c>
    </row>
    <row r="26" spans="1:17" x14ac:dyDescent="0.45">
      <c r="A26" t="s">
        <v>100</v>
      </c>
      <c r="B26" t="s">
        <v>156</v>
      </c>
      <c r="C26">
        <v>4</v>
      </c>
      <c r="D26">
        <v>0</v>
      </c>
      <c r="E26" t="s">
        <v>39</v>
      </c>
      <c r="F26">
        <v>1.1599999999999999</v>
      </c>
      <c r="G26">
        <v>6.5</v>
      </c>
      <c r="H26">
        <v>19</v>
      </c>
      <c r="J26" t="s">
        <v>78</v>
      </c>
      <c r="K26" t="s">
        <v>56</v>
      </c>
      <c r="L26">
        <v>2</v>
      </c>
      <c r="M26">
        <v>4</v>
      </c>
      <c r="N26" t="s">
        <v>32</v>
      </c>
      <c r="O26">
        <v>8</v>
      </c>
      <c r="P26">
        <v>4.75</v>
      </c>
      <c r="Q26">
        <v>1.36</v>
      </c>
    </row>
    <row r="27" spans="1:17" x14ac:dyDescent="0.45">
      <c r="A27" t="s">
        <v>352</v>
      </c>
      <c r="B27" t="s">
        <v>147</v>
      </c>
      <c r="C27">
        <v>0</v>
      </c>
      <c r="D27">
        <v>1</v>
      </c>
      <c r="E27" t="s">
        <v>32</v>
      </c>
      <c r="F27">
        <v>1.53</v>
      </c>
      <c r="G27">
        <v>4</v>
      </c>
      <c r="H27">
        <v>6</v>
      </c>
    </row>
    <row r="28" spans="1:17" x14ac:dyDescent="0.45">
      <c r="A28" t="s">
        <v>55</v>
      </c>
      <c r="B28" t="s">
        <v>77</v>
      </c>
      <c r="C28">
        <v>1</v>
      </c>
      <c r="D28">
        <v>1</v>
      </c>
      <c r="E28" t="s">
        <v>31</v>
      </c>
      <c r="F28">
        <v>1.28</v>
      </c>
      <c r="G28">
        <v>5.25</v>
      </c>
      <c r="H28">
        <v>11</v>
      </c>
    </row>
    <row r="29" spans="1:17" x14ac:dyDescent="0.45">
      <c r="A29" t="s">
        <v>66</v>
      </c>
      <c r="B29" t="s">
        <v>99</v>
      </c>
      <c r="C29">
        <v>3</v>
      </c>
      <c r="D29">
        <v>0</v>
      </c>
      <c r="E29" t="s">
        <v>39</v>
      </c>
      <c r="F29">
        <v>1.1200000000000001</v>
      </c>
      <c r="G29">
        <v>9</v>
      </c>
      <c r="H29">
        <v>17</v>
      </c>
    </row>
    <row r="30" spans="1:17" x14ac:dyDescent="0.45">
      <c r="A30" t="s">
        <v>63</v>
      </c>
      <c r="B30" t="s">
        <v>98</v>
      </c>
      <c r="C30">
        <v>2</v>
      </c>
      <c r="D30">
        <v>0</v>
      </c>
      <c r="E30" t="s">
        <v>39</v>
      </c>
      <c r="F30">
        <v>1.1599999999999999</v>
      </c>
      <c r="G30">
        <v>6.5</v>
      </c>
      <c r="H30">
        <v>19</v>
      </c>
    </row>
    <row r="31" spans="1:17" x14ac:dyDescent="0.45">
      <c r="A31" t="s">
        <v>59</v>
      </c>
      <c r="B31" t="s">
        <v>104</v>
      </c>
      <c r="C31">
        <v>1</v>
      </c>
      <c r="D31">
        <v>1</v>
      </c>
      <c r="E31" t="s">
        <v>31</v>
      </c>
      <c r="F31">
        <v>1.2</v>
      </c>
      <c r="G31">
        <v>6.5</v>
      </c>
      <c r="H31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3E64-5D8C-4C53-881C-053E4977480F}">
  <dimension ref="A1:E17"/>
  <sheetViews>
    <sheetView workbookViewId="0">
      <selection activeCell="A3" sqref="A3:E17"/>
    </sheetView>
  </sheetViews>
  <sheetFormatPr defaultRowHeight="14.25" x14ac:dyDescent="0.45"/>
  <cols>
    <col min="2" max="2" width="12.6640625" bestFit="1" customWidth="1"/>
    <col min="4" max="4" width="11.06640625" customWidth="1"/>
  </cols>
  <sheetData>
    <row r="1" spans="1:5" x14ac:dyDescent="0.45">
      <c r="A1" t="s">
        <v>259</v>
      </c>
      <c r="B1" t="s">
        <v>51</v>
      </c>
      <c r="C1" t="s">
        <v>52</v>
      </c>
      <c r="D1" t="s">
        <v>260</v>
      </c>
      <c r="E1" t="s">
        <v>50</v>
      </c>
    </row>
    <row r="2" spans="1:5" hidden="1" x14ac:dyDescent="0.45">
      <c r="A2">
        <v>9</v>
      </c>
      <c r="B2" t="s">
        <v>62</v>
      </c>
      <c r="C2">
        <v>1632</v>
      </c>
      <c r="D2" t="s">
        <v>263</v>
      </c>
      <c r="E2" t="s">
        <v>32</v>
      </c>
    </row>
    <row r="3" spans="1:5" x14ac:dyDescent="0.45">
      <c r="A3">
        <v>10</v>
      </c>
      <c r="B3" t="s">
        <v>63</v>
      </c>
      <c r="C3">
        <v>1625</v>
      </c>
      <c r="D3" t="s">
        <v>261</v>
      </c>
      <c r="E3" t="s">
        <v>48</v>
      </c>
    </row>
    <row r="4" spans="1:5" x14ac:dyDescent="0.45">
      <c r="A4">
        <v>21</v>
      </c>
      <c r="B4" t="s">
        <v>74</v>
      </c>
      <c r="C4">
        <v>1558</v>
      </c>
      <c r="D4" t="s">
        <v>261</v>
      </c>
      <c r="E4" t="s">
        <v>272</v>
      </c>
    </row>
    <row r="5" spans="1:5" hidden="1" x14ac:dyDescent="0.45">
      <c r="A5">
        <v>22</v>
      </c>
      <c r="B5" t="s">
        <v>75</v>
      </c>
      <c r="C5">
        <v>1548</v>
      </c>
      <c r="D5" t="s">
        <v>263</v>
      </c>
      <c r="E5" t="s">
        <v>32</v>
      </c>
    </row>
    <row r="6" spans="1:5" x14ac:dyDescent="0.45">
      <c r="A6">
        <v>46</v>
      </c>
      <c r="B6" t="s">
        <v>99</v>
      </c>
      <c r="C6">
        <v>1438</v>
      </c>
      <c r="D6" t="s">
        <v>261</v>
      </c>
      <c r="E6" t="s">
        <v>270</v>
      </c>
    </row>
    <row r="7" spans="1:5" hidden="1" x14ac:dyDescent="0.45">
      <c r="A7">
        <v>47</v>
      </c>
      <c r="B7" t="s">
        <v>36</v>
      </c>
      <c r="C7">
        <v>1437</v>
      </c>
      <c r="D7" t="s">
        <v>263</v>
      </c>
      <c r="E7" t="s">
        <v>32</v>
      </c>
    </row>
    <row r="8" spans="1:5" x14ac:dyDescent="0.45">
      <c r="A8">
        <v>48</v>
      </c>
      <c r="B8" t="s">
        <v>100</v>
      </c>
      <c r="C8">
        <v>1436</v>
      </c>
      <c r="D8" t="s">
        <v>261</v>
      </c>
      <c r="E8" t="s">
        <v>275</v>
      </c>
    </row>
    <row r="9" spans="1:5" hidden="1" x14ac:dyDescent="0.45">
      <c r="A9">
        <v>50</v>
      </c>
      <c r="B9" t="s">
        <v>34</v>
      </c>
      <c r="C9">
        <v>1427</v>
      </c>
      <c r="D9" t="s">
        <v>263</v>
      </c>
      <c r="E9" t="s">
        <v>32</v>
      </c>
    </row>
    <row r="10" spans="1:5" x14ac:dyDescent="0.45">
      <c r="A10">
        <v>63</v>
      </c>
      <c r="B10" t="s">
        <v>114</v>
      </c>
      <c r="C10">
        <v>1370</v>
      </c>
      <c r="D10" t="s">
        <v>261</v>
      </c>
      <c r="E10" t="s">
        <v>268</v>
      </c>
    </row>
    <row r="11" spans="1:5" hidden="1" x14ac:dyDescent="0.45">
      <c r="A11">
        <v>64</v>
      </c>
      <c r="B11" t="s">
        <v>30</v>
      </c>
      <c r="C11">
        <v>1367</v>
      </c>
      <c r="D11" t="s">
        <v>263</v>
      </c>
      <c r="E11" t="s">
        <v>32</v>
      </c>
    </row>
    <row r="12" spans="1:5" x14ac:dyDescent="0.45">
      <c r="A12">
        <v>66</v>
      </c>
      <c r="B12" t="s">
        <v>116</v>
      </c>
      <c r="C12">
        <v>1360</v>
      </c>
      <c r="D12" t="s">
        <v>261</v>
      </c>
      <c r="E12" t="s">
        <v>269</v>
      </c>
    </row>
    <row r="13" spans="1:5" x14ac:dyDescent="0.45">
      <c r="A13">
        <v>68</v>
      </c>
      <c r="B13" t="s">
        <v>118</v>
      </c>
      <c r="C13">
        <v>1350</v>
      </c>
      <c r="D13" t="s">
        <v>261</v>
      </c>
      <c r="E13" t="s">
        <v>48</v>
      </c>
    </row>
    <row r="14" spans="1:5" hidden="1" x14ac:dyDescent="0.45">
      <c r="A14">
        <v>70</v>
      </c>
      <c r="B14" t="s">
        <v>37</v>
      </c>
      <c r="C14">
        <v>1344</v>
      </c>
      <c r="D14" t="s">
        <v>263</v>
      </c>
      <c r="E14" t="s">
        <v>32</v>
      </c>
    </row>
    <row r="15" spans="1:5" hidden="1" x14ac:dyDescent="0.45">
      <c r="A15">
        <v>73</v>
      </c>
      <c r="B15" t="s">
        <v>122</v>
      </c>
      <c r="C15">
        <v>1332</v>
      </c>
      <c r="D15" t="s">
        <v>263</v>
      </c>
      <c r="E15" t="s">
        <v>32</v>
      </c>
    </row>
    <row r="16" spans="1:5" hidden="1" x14ac:dyDescent="0.45">
      <c r="A16">
        <v>78</v>
      </c>
      <c r="B16" t="s">
        <v>127</v>
      </c>
      <c r="C16">
        <v>1312</v>
      </c>
      <c r="D16" t="s">
        <v>263</v>
      </c>
      <c r="E16" t="s">
        <v>32</v>
      </c>
    </row>
    <row r="17" spans="1:5" x14ac:dyDescent="0.45">
      <c r="A17">
        <v>87</v>
      </c>
      <c r="B17" t="s">
        <v>136</v>
      </c>
      <c r="C17">
        <v>1279</v>
      </c>
      <c r="D17" t="s">
        <v>261</v>
      </c>
      <c r="E17" t="s">
        <v>275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7A1E-D0F0-44AB-BC1F-C7393AAE8DB6}">
  <dimension ref="A1:E212"/>
  <sheetViews>
    <sheetView topLeftCell="A16" workbookViewId="0">
      <selection activeCell="A88" sqref="A88:C88"/>
    </sheetView>
  </sheetViews>
  <sheetFormatPr defaultRowHeight="14.25" x14ac:dyDescent="0.45"/>
  <cols>
    <col min="4" max="4" width="11.73046875" bestFit="1" customWidth="1"/>
  </cols>
  <sheetData>
    <row r="1" spans="1:5" x14ac:dyDescent="0.45">
      <c r="A1" t="s">
        <v>259</v>
      </c>
      <c r="B1" t="s">
        <v>51</v>
      </c>
      <c r="C1" t="s">
        <v>52</v>
      </c>
      <c r="D1" t="s">
        <v>260</v>
      </c>
      <c r="E1" t="s">
        <v>50</v>
      </c>
    </row>
    <row r="2" spans="1:5" x14ac:dyDescent="0.45">
      <c r="A2">
        <v>1</v>
      </c>
      <c r="B2" t="s">
        <v>53</v>
      </c>
      <c r="C2">
        <v>1780</v>
      </c>
      <c r="D2" t="s">
        <v>261</v>
      </c>
      <c r="E2" t="s">
        <v>267</v>
      </c>
    </row>
    <row r="3" spans="1:5" x14ac:dyDescent="0.45">
      <c r="A3">
        <v>2</v>
      </c>
      <c r="B3" t="s">
        <v>55</v>
      </c>
      <c r="C3">
        <v>1755</v>
      </c>
      <c r="D3" t="s">
        <v>261</v>
      </c>
      <c r="E3" t="s">
        <v>31</v>
      </c>
    </row>
    <row r="4" spans="1:5" x14ac:dyDescent="0.45">
      <c r="A4">
        <v>3</v>
      </c>
      <c r="B4" t="s">
        <v>56</v>
      </c>
      <c r="C4">
        <v>1743</v>
      </c>
      <c r="D4" t="s">
        <v>262</v>
      </c>
      <c r="E4" t="s">
        <v>32</v>
      </c>
    </row>
    <row r="5" spans="1:5" x14ac:dyDescent="0.45">
      <c r="A5">
        <v>4</v>
      </c>
      <c r="B5" t="s">
        <v>57</v>
      </c>
      <c r="C5">
        <v>1670</v>
      </c>
      <c r="D5" t="s">
        <v>261</v>
      </c>
      <c r="E5" t="s">
        <v>269</v>
      </c>
    </row>
    <row r="6" spans="1:5" x14ac:dyDescent="0.45">
      <c r="A6">
        <v>5</v>
      </c>
      <c r="B6" t="s">
        <v>58</v>
      </c>
      <c r="C6">
        <v>1662</v>
      </c>
      <c r="D6" t="s">
        <v>261</v>
      </c>
      <c r="E6" t="s">
        <v>32</v>
      </c>
    </row>
    <row r="7" spans="1:5" x14ac:dyDescent="0.45">
      <c r="A7">
        <v>6</v>
      </c>
      <c r="B7" t="s">
        <v>59</v>
      </c>
      <c r="C7">
        <v>1645</v>
      </c>
      <c r="D7" t="s">
        <v>261</v>
      </c>
      <c r="E7" t="s">
        <v>272</v>
      </c>
    </row>
    <row r="8" spans="1:5" x14ac:dyDescent="0.45">
      <c r="A8">
        <v>7</v>
      </c>
      <c r="B8" t="s">
        <v>60</v>
      </c>
      <c r="C8">
        <v>1642</v>
      </c>
      <c r="D8" t="s">
        <v>262</v>
      </c>
      <c r="E8" t="s">
        <v>32</v>
      </c>
    </row>
    <row r="9" spans="1:5" x14ac:dyDescent="0.45">
      <c r="A9">
        <v>8</v>
      </c>
      <c r="B9" t="s">
        <v>61</v>
      </c>
      <c r="C9">
        <v>1639</v>
      </c>
      <c r="D9" t="s">
        <v>262</v>
      </c>
      <c r="E9" t="s">
        <v>32</v>
      </c>
    </row>
    <row r="10" spans="1:5" hidden="1" x14ac:dyDescent="0.45">
      <c r="A10">
        <v>9</v>
      </c>
      <c r="B10" t="s">
        <v>62</v>
      </c>
      <c r="C10">
        <v>1632</v>
      </c>
      <c r="D10" t="s">
        <v>263</v>
      </c>
      <c r="E10" t="s">
        <v>32</v>
      </c>
    </row>
    <row r="11" spans="1:5" x14ac:dyDescent="0.45">
      <c r="A11">
        <v>10</v>
      </c>
      <c r="B11" t="s">
        <v>63</v>
      </c>
      <c r="C11">
        <v>1625</v>
      </c>
      <c r="D11" t="s">
        <v>261</v>
      </c>
      <c r="E11" t="s">
        <v>48</v>
      </c>
    </row>
    <row r="12" spans="1:5" x14ac:dyDescent="0.45">
      <c r="A12">
        <v>11</v>
      </c>
      <c r="B12" t="s">
        <v>64</v>
      </c>
      <c r="C12">
        <v>1617</v>
      </c>
      <c r="D12" t="s">
        <v>261</v>
      </c>
      <c r="E12" t="s">
        <v>39</v>
      </c>
    </row>
    <row r="13" spans="1:5" x14ac:dyDescent="0.45">
      <c r="A13">
        <v>12</v>
      </c>
      <c r="B13" t="s">
        <v>65</v>
      </c>
      <c r="C13">
        <v>1614</v>
      </c>
      <c r="D13" t="s">
        <v>261</v>
      </c>
      <c r="E13" t="s">
        <v>275</v>
      </c>
    </row>
    <row r="14" spans="1:5" x14ac:dyDescent="0.45">
      <c r="A14">
        <v>13</v>
      </c>
      <c r="B14" t="s">
        <v>66</v>
      </c>
      <c r="C14">
        <v>1610</v>
      </c>
      <c r="D14" t="s">
        <v>261</v>
      </c>
      <c r="E14" t="s">
        <v>270</v>
      </c>
    </row>
    <row r="15" spans="1:5" x14ac:dyDescent="0.45">
      <c r="A15">
        <v>14</v>
      </c>
      <c r="B15" t="s">
        <v>67</v>
      </c>
      <c r="C15">
        <v>1609</v>
      </c>
      <c r="D15" t="s">
        <v>261</v>
      </c>
      <c r="E15" t="s">
        <v>268</v>
      </c>
    </row>
    <row r="16" spans="1:5" x14ac:dyDescent="0.45">
      <c r="A16">
        <v>15</v>
      </c>
      <c r="B16" t="s">
        <v>68</v>
      </c>
      <c r="C16">
        <v>1601</v>
      </c>
      <c r="D16" t="s">
        <v>262</v>
      </c>
      <c r="E16" t="s">
        <v>32</v>
      </c>
    </row>
    <row r="17" spans="1:5" x14ac:dyDescent="0.45">
      <c r="A17">
        <v>16</v>
      </c>
      <c r="B17" t="s">
        <v>69</v>
      </c>
      <c r="C17">
        <v>1593</v>
      </c>
      <c r="D17" t="s">
        <v>261</v>
      </c>
      <c r="E17" t="s">
        <v>48</v>
      </c>
    </row>
    <row r="18" spans="1:5" x14ac:dyDescent="0.45">
      <c r="A18">
        <v>17</v>
      </c>
      <c r="B18" t="s">
        <v>70</v>
      </c>
      <c r="C18">
        <v>1567</v>
      </c>
      <c r="D18" t="s">
        <v>262</v>
      </c>
      <c r="E18" t="s">
        <v>32</v>
      </c>
    </row>
    <row r="19" spans="1:5" x14ac:dyDescent="0.45">
      <c r="A19">
        <v>18</v>
      </c>
      <c r="B19" t="s">
        <v>71</v>
      </c>
      <c r="C19">
        <v>1562</v>
      </c>
      <c r="D19" t="s">
        <v>261</v>
      </c>
      <c r="E19" t="s">
        <v>267</v>
      </c>
    </row>
    <row r="20" spans="1:5" x14ac:dyDescent="0.45">
      <c r="A20">
        <v>19</v>
      </c>
      <c r="B20" t="s">
        <v>72</v>
      </c>
      <c r="C20">
        <v>1559</v>
      </c>
      <c r="D20" t="s">
        <v>261</v>
      </c>
      <c r="E20" t="s">
        <v>269</v>
      </c>
    </row>
    <row r="21" spans="1:5" hidden="1" x14ac:dyDescent="0.45">
      <c r="A21">
        <v>20</v>
      </c>
      <c r="B21" t="s">
        <v>73</v>
      </c>
      <c r="C21">
        <v>1558</v>
      </c>
      <c r="D21" t="s">
        <v>264</v>
      </c>
    </row>
    <row r="22" spans="1:5" x14ac:dyDescent="0.45">
      <c r="A22">
        <v>21</v>
      </c>
      <c r="B22" t="s">
        <v>74</v>
      </c>
      <c r="C22">
        <v>1558</v>
      </c>
      <c r="D22" t="s">
        <v>261</v>
      </c>
      <c r="E22" t="s">
        <v>272</v>
      </c>
    </row>
    <row r="23" spans="1:5" hidden="1" x14ac:dyDescent="0.45">
      <c r="A23">
        <v>22</v>
      </c>
      <c r="B23" t="s">
        <v>75</v>
      </c>
      <c r="C23">
        <v>1548</v>
      </c>
      <c r="D23" t="s">
        <v>263</v>
      </c>
      <c r="E23" t="s">
        <v>32</v>
      </c>
    </row>
    <row r="24" spans="1:5" x14ac:dyDescent="0.45">
      <c r="A24">
        <v>23</v>
      </c>
      <c r="B24" t="s">
        <v>76</v>
      </c>
      <c r="C24">
        <v>1531</v>
      </c>
      <c r="D24" t="s">
        <v>261</v>
      </c>
      <c r="E24" t="s">
        <v>275</v>
      </c>
    </row>
    <row r="25" spans="1:5" x14ac:dyDescent="0.45">
      <c r="A25">
        <v>24</v>
      </c>
      <c r="B25" t="s">
        <v>77</v>
      </c>
      <c r="C25">
        <v>1521</v>
      </c>
      <c r="D25" t="s">
        <v>261</v>
      </c>
      <c r="E25" t="s">
        <v>31</v>
      </c>
    </row>
    <row r="26" spans="1:5" x14ac:dyDescent="0.45">
      <c r="A26">
        <v>25</v>
      </c>
      <c r="B26" t="s">
        <v>78</v>
      </c>
      <c r="C26">
        <v>1512</v>
      </c>
      <c r="D26" t="s">
        <v>262</v>
      </c>
      <c r="E26" t="s">
        <v>32</v>
      </c>
    </row>
    <row r="27" spans="1:5" hidden="1" x14ac:dyDescent="0.45">
      <c r="A27">
        <v>26</v>
      </c>
      <c r="B27" t="s">
        <v>79</v>
      </c>
      <c r="C27">
        <v>1503</v>
      </c>
      <c r="D27" t="s">
        <v>264</v>
      </c>
    </row>
    <row r="28" spans="1:5" hidden="1" x14ac:dyDescent="0.45">
      <c r="A28">
        <v>27</v>
      </c>
      <c r="B28" t="s">
        <v>80</v>
      </c>
      <c r="C28">
        <v>1502</v>
      </c>
      <c r="D28" t="s">
        <v>265</v>
      </c>
      <c r="E28" t="s">
        <v>272</v>
      </c>
    </row>
    <row r="29" spans="1:5" x14ac:dyDescent="0.45">
      <c r="A29">
        <v>28</v>
      </c>
      <c r="B29" t="s">
        <v>81</v>
      </c>
      <c r="C29">
        <v>1501</v>
      </c>
      <c r="D29" t="s">
        <v>262</v>
      </c>
      <c r="E29" t="s">
        <v>32</v>
      </c>
    </row>
    <row r="30" spans="1:5" hidden="1" x14ac:dyDescent="0.45">
      <c r="A30">
        <v>29</v>
      </c>
      <c r="B30" t="s">
        <v>82</v>
      </c>
      <c r="C30">
        <v>1496</v>
      </c>
      <c r="D30" t="s">
        <v>265</v>
      </c>
      <c r="E30" t="s">
        <v>32</v>
      </c>
    </row>
    <row r="31" spans="1:5" x14ac:dyDescent="0.45">
      <c r="A31">
        <v>30</v>
      </c>
      <c r="B31" t="s">
        <v>83</v>
      </c>
      <c r="C31">
        <v>1492</v>
      </c>
      <c r="D31" t="s">
        <v>261</v>
      </c>
      <c r="E31" t="s">
        <v>32</v>
      </c>
    </row>
    <row r="32" spans="1:5" hidden="1" x14ac:dyDescent="0.45">
      <c r="A32">
        <v>31</v>
      </c>
      <c r="B32" t="s">
        <v>84</v>
      </c>
      <c r="C32">
        <v>1488</v>
      </c>
      <c r="D32" t="s">
        <v>264</v>
      </c>
    </row>
    <row r="33" spans="1:5" x14ac:dyDescent="0.45">
      <c r="A33">
        <v>32</v>
      </c>
      <c r="B33" t="s">
        <v>85</v>
      </c>
      <c r="C33">
        <v>1487</v>
      </c>
      <c r="D33" t="s">
        <v>261</v>
      </c>
      <c r="E33" t="s">
        <v>268</v>
      </c>
    </row>
    <row r="34" spans="1:5" hidden="1" x14ac:dyDescent="0.45">
      <c r="A34">
        <v>33</v>
      </c>
      <c r="B34" t="s">
        <v>86</v>
      </c>
      <c r="C34">
        <v>1481</v>
      </c>
      <c r="D34" t="s">
        <v>264</v>
      </c>
    </row>
    <row r="35" spans="1:5" x14ac:dyDescent="0.45">
      <c r="A35">
        <v>34</v>
      </c>
      <c r="B35" t="s">
        <v>87</v>
      </c>
      <c r="C35">
        <v>1478</v>
      </c>
      <c r="D35" t="s">
        <v>261</v>
      </c>
      <c r="E35" t="s">
        <v>39</v>
      </c>
    </row>
    <row r="36" spans="1:5" x14ac:dyDescent="0.45">
      <c r="A36">
        <v>35</v>
      </c>
      <c r="B36" t="s">
        <v>88</v>
      </c>
      <c r="C36">
        <v>1476</v>
      </c>
      <c r="D36" t="s">
        <v>262</v>
      </c>
      <c r="E36" t="s">
        <v>32</v>
      </c>
    </row>
    <row r="37" spans="1:5" hidden="1" x14ac:dyDescent="0.45">
      <c r="A37">
        <v>36</v>
      </c>
      <c r="B37" t="s">
        <v>89</v>
      </c>
      <c r="C37">
        <v>1474</v>
      </c>
      <c r="D37" t="s">
        <v>264</v>
      </c>
    </row>
    <row r="38" spans="1:5" x14ac:dyDescent="0.45">
      <c r="A38">
        <v>37</v>
      </c>
      <c r="B38" t="s">
        <v>90</v>
      </c>
      <c r="C38">
        <v>1466</v>
      </c>
      <c r="D38" t="s">
        <v>261</v>
      </c>
      <c r="E38" t="s">
        <v>270</v>
      </c>
    </row>
    <row r="39" spans="1:5" hidden="1" x14ac:dyDescent="0.45">
      <c r="A39">
        <v>38</v>
      </c>
      <c r="B39" t="s">
        <v>91</v>
      </c>
      <c r="C39">
        <v>1465</v>
      </c>
      <c r="D39" t="s">
        <v>265</v>
      </c>
      <c r="E39" t="s">
        <v>32</v>
      </c>
    </row>
    <row r="40" spans="1:5" x14ac:dyDescent="0.45">
      <c r="A40">
        <v>39</v>
      </c>
      <c r="B40" t="s">
        <v>92</v>
      </c>
      <c r="C40">
        <v>1461</v>
      </c>
      <c r="D40" t="s">
        <v>261</v>
      </c>
      <c r="E40" t="s">
        <v>39</v>
      </c>
    </row>
    <row r="41" spans="1:5" x14ac:dyDescent="0.45">
      <c r="A41">
        <v>40</v>
      </c>
      <c r="B41" t="s">
        <v>93</v>
      </c>
      <c r="C41">
        <v>1460</v>
      </c>
      <c r="D41" t="s">
        <v>261</v>
      </c>
      <c r="E41" t="s">
        <v>269</v>
      </c>
    </row>
    <row r="42" spans="1:5" hidden="1" x14ac:dyDescent="0.45">
      <c r="A42">
        <v>41</v>
      </c>
      <c r="B42" t="s">
        <v>94</v>
      </c>
      <c r="C42">
        <v>1457</v>
      </c>
      <c r="D42" t="s">
        <v>265</v>
      </c>
      <c r="E42" t="s">
        <v>272</v>
      </c>
    </row>
    <row r="43" spans="1:5" x14ac:dyDescent="0.45">
      <c r="A43">
        <v>42</v>
      </c>
      <c r="B43" t="s">
        <v>95</v>
      </c>
      <c r="C43">
        <v>1456</v>
      </c>
      <c r="D43" t="s">
        <v>261</v>
      </c>
      <c r="E43" t="s">
        <v>32</v>
      </c>
    </row>
    <row r="44" spans="1:5" x14ac:dyDescent="0.45">
      <c r="A44">
        <v>43</v>
      </c>
      <c r="B44" t="s">
        <v>96</v>
      </c>
      <c r="C44">
        <v>1456</v>
      </c>
      <c r="D44" t="s">
        <v>261</v>
      </c>
      <c r="E44" t="s">
        <v>267</v>
      </c>
    </row>
    <row r="45" spans="1:5" x14ac:dyDescent="0.45">
      <c r="A45">
        <v>44</v>
      </c>
      <c r="B45" t="s">
        <v>97</v>
      </c>
      <c r="C45">
        <v>1450</v>
      </c>
      <c r="D45" t="s">
        <v>261</v>
      </c>
      <c r="E45" t="s">
        <v>268</v>
      </c>
    </row>
    <row r="46" spans="1:5" x14ac:dyDescent="0.45">
      <c r="A46">
        <v>45</v>
      </c>
      <c r="B46" t="s">
        <v>98</v>
      </c>
      <c r="C46">
        <v>1440</v>
      </c>
      <c r="D46" t="s">
        <v>261</v>
      </c>
      <c r="E46" t="s">
        <v>48</v>
      </c>
    </row>
    <row r="47" spans="1:5" x14ac:dyDescent="0.45">
      <c r="A47">
        <v>46</v>
      </c>
      <c r="B47" t="s">
        <v>99</v>
      </c>
      <c r="C47">
        <v>1438</v>
      </c>
      <c r="D47" t="s">
        <v>261</v>
      </c>
      <c r="E47" t="s">
        <v>270</v>
      </c>
    </row>
    <row r="48" spans="1:5" hidden="1" x14ac:dyDescent="0.45">
      <c r="A48">
        <v>47</v>
      </c>
      <c r="B48" t="s">
        <v>36</v>
      </c>
      <c r="C48">
        <v>1437</v>
      </c>
      <c r="D48" t="s">
        <v>263</v>
      </c>
      <c r="E48" t="s">
        <v>32</v>
      </c>
    </row>
    <row r="49" spans="1:5" x14ac:dyDescent="0.45">
      <c r="A49">
        <v>48</v>
      </c>
      <c r="B49" t="s">
        <v>100</v>
      </c>
      <c r="C49">
        <v>1436</v>
      </c>
      <c r="D49" t="s">
        <v>261</v>
      </c>
      <c r="E49" t="s">
        <v>275</v>
      </c>
    </row>
    <row r="50" spans="1:5" hidden="1" x14ac:dyDescent="0.45">
      <c r="A50">
        <v>49</v>
      </c>
      <c r="B50" t="s">
        <v>101</v>
      </c>
      <c r="C50">
        <v>1432</v>
      </c>
      <c r="D50" t="s">
        <v>264</v>
      </c>
    </row>
    <row r="51" spans="1:5" hidden="1" x14ac:dyDescent="0.45">
      <c r="A51">
        <v>50</v>
      </c>
      <c r="B51" t="s">
        <v>34</v>
      </c>
      <c r="C51">
        <v>1427</v>
      </c>
      <c r="D51" t="s">
        <v>263</v>
      </c>
      <c r="E51" t="s">
        <v>32</v>
      </c>
    </row>
    <row r="52" spans="1:5" hidden="1" x14ac:dyDescent="0.45">
      <c r="A52">
        <v>51</v>
      </c>
      <c r="B52" t="s">
        <v>102</v>
      </c>
      <c r="C52">
        <v>1427</v>
      </c>
      <c r="D52" t="s">
        <v>264</v>
      </c>
    </row>
    <row r="53" spans="1:5" hidden="1" x14ac:dyDescent="0.45">
      <c r="A53">
        <v>52</v>
      </c>
      <c r="B53" t="s">
        <v>103</v>
      </c>
      <c r="C53">
        <v>1424</v>
      </c>
      <c r="D53" t="s">
        <v>264</v>
      </c>
    </row>
    <row r="54" spans="1:5" x14ac:dyDescent="0.45">
      <c r="A54">
        <v>53</v>
      </c>
      <c r="B54" t="s">
        <v>104</v>
      </c>
      <c r="C54">
        <v>1413</v>
      </c>
      <c r="D54" t="s">
        <v>261</v>
      </c>
      <c r="E54" t="s">
        <v>272</v>
      </c>
    </row>
    <row r="55" spans="1:5" hidden="1" x14ac:dyDescent="0.45">
      <c r="A55">
        <v>54</v>
      </c>
      <c r="B55" t="s">
        <v>105</v>
      </c>
      <c r="C55">
        <v>1412</v>
      </c>
      <c r="D55" t="s">
        <v>264</v>
      </c>
    </row>
    <row r="56" spans="1:5" x14ac:dyDescent="0.45">
      <c r="A56">
        <v>55</v>
      </c>
      <c r="B56" t="s">
        <v>106</v>
      </c>
      <c r="C56">
        <v>1411</v>
      </c>
      <c r="D56" t="s">
        <v>261</v>
      </c>
      <c r="E56" t="s">
        <v>31</v>
      </c>
    </row>
    <row r="57" spans="1:5" x14ac:dyDescent="0.45">
      <c r="A57">
        <v>56</v>
      </c>
      <c r="B57" t="s">
        <v>107</v>
      </c>
      <c r="C57">
        <v>1410</v>
      </c>
      <c r="D57" t="s">
        <v>261</v>
      </c>
      <c r="E57" t="s">
        <v>31</v>
      </c>
    </row>
    <row r="58" spans="1:5" x14ac:dyDescent="0.45">
      <c r="A58">
        <v>57</v>
      </c>
      <c r="B58" t="s">
        <v>108</v>
      </c>
      <c r="C58">
        <v>1409</v>
      </c>
      <c r="D58" t="s">
        <v>262</v>
      </c>
      <c r="E58" t="s">
        <v>32</v>
      </c>
    </row>
    <row r="59" spans="1:5" hidden="1" x14ac:dyDescent="0.45">
      <c r="A59">
        <v>58</v>
      </c>
      <c r="B59" t="s">
        <v>109</v>
      </c>
      <c r="C59">
        <v>1391</v>
      </c>
      <c r="D59" t="s">
        <v>265</v>
      </c>
    </row>
    <row r="60" spans="1:5" hidden="1" x14ac:dyDescent="0.45">
      <c r="A60">
        <v>59</v>
      </c>
      <c r="B60" t="s">
        <v>110</v>
      </c>
      <c r="C60">
        <v>1391</v>
      </c>
    </row>
    <row r="61" spans="1:5" hidden="1" x14ac:dyDescent="0.45">
      <c r="A61">
        <v>60</v>
      </c>
      <c r="B61" t="s">
        <v>111</v>
      </c>
      <c r="C61">
        <v>1386</v>
      </c>
      <c r="D61" t="s">
        <v>264</v>
      </c>
    </row>
    <row r="62" spans="1:5" hidden="1" x14ac:dyDescent="0.45">
      <c r="A62">
        <v>61</v>
      </c>
      <c r="B62" t="s">
        <v>112</v>
      </c>
      <c r="C62">
        <v>1384</v>
      </c>
      <c r="D62" t="s">
        <v>264</v>
      </c>
    </row>
    <row r="63" spans="1:5" x14ac:dyDescent="0.45">
      <c r="A63">
        <v>62</v>
      </c>
      <c r="B63" t="s">
        <v>113</v>
      </c>
      <c r="C63">
        <v>1379</v>
      </c>
      <c r="D63" t="s">
        <v>261</v>
      </c>
      <c r="E63" t="s">
        <v>39</v>
      </c>
    </row>
    <row r="64" spans="1:5" x14ac:dyDescent="0.45">
      <c r="A64">
        <v>63</v>
      </c>
      <c r="B64" t="s">
        <v>114</v>
      </c>
      <c r="C64">
        <v>1370</v>
      </c>
      <c r="D64" t="s">
        <v>261</v>
      </c>
      <c r="E64" t="s">
        <v>268</v>
      </c>
    </row>
    <row r="65" spans="1:5" hidden="1" x14ac:dyDescent="0.45">
      <c r="A65">
        <v>64</v>
      </c>
      <c r="B65" t="s">
        <v>30</v>
      </c>
      <c r="C65">
        <v>1367</v>
      </c>
      <c r="D65" t="s">
        <v>263</v>
      </c>
      <c r="E65" t="s">
        <v>32</v>
      </c>
    </row>
    <row r="66" spans="1:5" x14ac:dyDescent="0.45">
      <c r="A66">
        <v>65</v>
      </c>
      <c r="B66" t="s">
        <v>115</v>
      </c>
      <c r="C66">
        <v>1362</v>
      </c>
      <c r="D66" t="s">
        <v>261</v>
      </c>
      <c r="E66" t="s">
        <v>270</v>
      </c>
    </row>
    <row r="67" spans="1:5" x14ac:dyDescent="0.45">
      <c r="A67">
        <v>66</v>
      </c>
      <c r="B67" t="s">
        <v>116</v>
      </c>
      <c r="C67">
        <v>1360</v>
      </c>
      <c r="D67" t="s">
        <v>261</v>
      </c>
      <c r="E67" t="s">
        <v>269</v>
      </c>
    </row>
    <row r="68" spans="1:5" hidden="1" x14ac:dyDescent="0.45">
      <c r="A68">
        <v>67</v>
      </c>
      <c r="B68" t="s">
        <v>117</v>
      </c>
      <c r="C68">
        <v>1353</v>
      </c>
      <c r="D68" t="s">
        <v>265</v>
      </c>
      <c r="E68" t="s">
        <v>272</v>
      </c>
    </row>
    <row r="69" spans="1:5" x14ac:dyDescent="0.45">
      <c r="A69">
        <v>68</v>
      </c>
      <c r="B69" t="s">
        <v>118</v>
      </c>
      <c r="C69">
        <v>1350</v>
      </c>
      <c r="D69" t="s">
        <v>261</v>
      </c>
      <c r="E69" t="s">
        <v>48</v>
      </c>
    </row>
    <row r="70" spans="1:5" hidden="1" x14ac:dyDescent="0.45">
      <c r="A70">
        <v>69</v>
      </c>
      <c r="B70" t="s">
        <v>119</v>
      </c>
      <c r="C70">
        <v>1348</v>
      </c>
      <c r="D70" t="s">
        <v>265</v>
      </c>
      <c r="E70" t="s">
        <v>32</v>
      </c>
    </row>
    <row r="71" spans="1:5" hidden="1" x14ac:dyDescent="0.45">
      <c r="A71">
        <v>70</v>
      </c>
      <c r="B71" t="s">
        <v>37</v>
      </c>
      <c r="C71">
        <v>1344</v>
      </c>
      <c r="D71" t="s">
        <v>263</v>
      </c>
      <c r="E71" t="s">
        <v>32</v>
      </c>
    </row>
    <row r="72" spans="1:5" hidden="1" x14ac:dyDescent="0.45">
      <c r="A72">
        <v>71</v>
      </c>
      <c r="B72" t="s">
        <v>120</v>
      </c>
      <c r="C72">
        <v>1341</v>
      </c>
      <c r="D72" t="s">
        <v>264</v>
      </c>
    </row>
    <row r="73" spans="1:5" hidden="1" x14ac:dyDescent="0.45">
      <c r="A73">
        <v>72</v>
      </c>
      <c r="B73" t="s">
        <v>121</v>
      </c>
      <c r="C73">
        <v>1334</v>
      </c>
      <c r="D73" t="s">
        <v>264</v>
      </c>
    </row>
    <row r="74" spans="1:5" hidden="1" x14ac:dyDescent="0.45">
      <c r="A74">
        <v>73</v>
      </c>
      <c r="B74" t="s">
        <v>122</v>
      </c>
      <c r="C74">
        <v>1332</v>
      </c>
      <c r="D74" t="s">
        <v>263</v>
      </c>
      <c r="E74" t="s">
        <v>32</v>
      </c>
    </row>
    <row r="75" spans="1:5" hidden="1" x14ac:dyDescent="0.45">
      <c r="A75">
        <v>74</v>
      </c>
      <c r="B75" t="s">
        <v>123</v>
      </c>
      <c r="C75">
        <v>1326</v>
      </c>
      <c r="D75" t="s">
        <v>265</v>
      </c>
      <c r="E75" t="s">
        <v>32</v>
      </c>
    </row>
    <row r="76" spans="1:5" hidden="1" x14ac:dyDescent="0.45">
      <c r="A76">
        <v>75</v>
      </c>
      <c r="B76" t="s">
        <v>124</v>
      </c>
      <c r="C76">
        <v>1323</v>
      </c>
      <c r="D76" t="s">
        <v>265</v>
      </c>
      <c r="E76" t="s">
        <v>272</v>
      </c>
    </row>
    <row r="77" spans="1:5" hidden="1" x14ac:dyDescent="0.45">
      <c r="A77">
        <v>76</v>
      </c>
      <c r="B77" t="s">
        <v>125</v>
      </c>
      <c r="C77">
        <v>1313</v>
      </c>
      <c r="D77" t="s">
        <v>265</v>
      </c>
      <c r="E77" t="s">
        <v>32</v>
      </c>
    </row>
    <row r="78" spans="1:5" hidden="1" x14ac:dyDescent="0.45">
      <c r="A78">
        <v>77</v>
      </c>
      <c r="B78" t="s">
        <v>126</v>
      </c>
      <c r="C78">
        <v>1313</v>
      </c>
      <c r="D78" t="s">
        <v>263</v>
      </c>
    </row>
    <row r="79" spans="1:5" hidden="1" x14ac:dyDescent="0.45">
      <c r="A79">
        <v>78</v>
      </c>
      <c r="B79" t="s">
        <v>127</v>
      </c>
      <c r="C79">
        <v>1312</v>
      </c>
      <c r="D79" t="s">
        <v>263</v>
      </c>
      <c r="E79" t="s">
        <v>32</v>
      </c>
    </row>
    <row r="80" spans="1:5" x14ac:dyDescent="0.45">
      <c r="A80">
        <v>79</v>
      </c>
      <c r="B80" t="s">
        <v>128</v>
      </c>
      <c r="C80">
        <v>1307</v>
      </c>
      <c r="D80" t="s">
        <v>262</v>
      </c>
      <c r="E80" t="s">
        <v>32</v>
      </c>
    </row>
    <row r="81" spans="1:5" hidden="1" x14ac:dyDescent="0.45">
      <c r="A81">
        <v>80</v>
      </c>
      <c r="B81" t="s">
        <v>129</v>
      </c>
      <c r="C81">
        <v>1306</v>
      </c>
      <c r="D81" t="s">
        <v>264</v>
      </c>
    </row>
    <row r="82" spans="1:5" hidden="1" x14ac:dyDescent="0.45">
      <c r="A82">
        <v>81</v>
      </c>
      <c r="B82" t="s">
        <v>130</v>
      </c>
      <c r="C82">
        <v>1303</v>
      </c>
      <c r="D82" t="s">
        <v>265</v>
      </c>
      <c r="E82" t="s">
        <v>272</v>
      </c>
    </row>
    <row r="83" spans="1:5" hidden="1" x14ac:dyDescent="0.45">
      <c r="A83">
        <v>82</v>
      </c>
      <c r="B83" t="s">
        <v>131</v>
      </c>
      <c r="C83">
        <v>1302</v>
      </c>
      <c r="D83" t="s">
        <v>265</v>
      </c>
    </row>
    <row r="84" spans="1:5" hidden="1" x14ac:dyDescent="0.45">
      <c r="A84">
        <v>83</v>
      </c>
      <c r="B84" t="s">
        <v>132</v>
      </c>
      <c r="C84">
        <v>1301</v>
      </c>
      <c r="D84" t="s">
        <v>264</v>
      </c>
    </row>
    <row r="85" spans="1:5" hidden="1" x14ac:dyDescent="0.45">
      <c r="A85">
        <v>84</v>
      </c>
      <c r="B85" t="s">
        <v>133</v>
      </c>
      <c r="C85">
        <v>1285</v>
      </c>
      <c r="D85" t="s">
        <v>263</v>
      </c>
    </row>
    <row r="86" spans="1:5" hidden="1" x14ac:dyDescent="0.45">
      <c r="A86">
        <v>85</v>
      </c>
      <c r="B86" t="s">
        <v>134</v>
      </c>
      <c r="C86">
        <v>1283</v>
      </c>
    </row>
    <row r="87" spans="1:5" hidden="1" x14ac:dyDescent="0.45">
      <c r="A87">
        <v>86</v>
      </c>
      <c r="B87" t="s">
        <v>135</v>
      </c>
      <c r="C87">
        <v>1280</v>
      </c>
      <c r="D87" t="s">
        <v>264</v>
      </c>
    </row>
    <row r="88" spans="1:5" x14ac:dyDescent="0.45">
      <c r="A88">
        <v>87</v>
      </c>
      <c r="B88" t="s">
        <v>136</v>
      </c>
      <c r="C88">
        <v>1279</v>
      </c>
      <c r="D88" t="s">
        <v>261</v>
      </c>
      <c r="E88" t="s">
        <v>275</v>
      </c>
    </row>
    <row r="89" spans="1:5" x14ac:dyDescent="0.45">
      <c r="A89">
        <v>88</v>
      </c>
      <c r="B89" t="s">
        <v>137</v>
      </c>
      <c r="C89">
        <v>1269</v>
      </c>
      <c r="D89" t="s">
        <v>261</v>
      </c>
      <c r="E89" t="s">
        <v>267</v>
      </c>
    </row>
    <row r="90" spans="1:5" x14ac:dyDescent="0.45">
      <c r="A90">
        <v>89</v>
      </c>
      <c r="B90" t="s">
        <v>138</v>
      </c>
      <c r="C90">
        <v>1267</v>
      </c>
      <c r="D90" t="s">
        <v>261</v>
      </c>
      <c r="E90" t="s">
        <v>272</v>
      </c>
    </row>
    <row r="91" spans="1:5" hidden="1" x14ac:dyDescent="0.45">
      <c r="A91">
        <v>90</v>
      </c>
      <c r="B91" t="s">
        <v>139</v>
      </c>
      <c r="C91">
        <v>1265</v>
      </c>
      <c r="D91" t="s">
        <v>264</v>
      </c>
    </row>
    <row r="92" spans="1:5" hidden="1" x14ac:dyDescent="0.45">
      <c r="A92">
        <v>91</v>
      </c>
      <c r="B92" t="s">
        <v>140</v>
      </c>
      <c r="C92">
        <v>1265</v>
      </c>
      <c r="D92" t="s">
        <v>264</v>
      </c>
    </row>
    <row r="93" spans="1:5" hidden="1" x14ac:dyDescent="0.45">
      <c r="A93">
        <v>92</v>
      </c>
      <c r="B93" t="s">
        <v>141</v>
      </c>
      <c r="C93">
        <v>1263</v>
      </c>
      <c r="D93" t="s">
        <v>265</v>
      </c>
      <c r="E93" t="s">
        <v>32</v>
      </c>
    </row>
    <row r="94" spans="1:5" hidden="1" x14ac:dyDescent="0.45">
      <c r="A94">
        <v>93</v>
      </c>
      <c r="B94" t="s">
        <v>142</v>
      </c>
      <c r="C94">
        <v>1258</v>
      </c>
      <c r="D94" t="s">
        <v>265</v>
      </c>
      <c r="E94" t="s">
        <v>272</v>
      </c>
    </row>
    <row r="95" spans="1:5" hidden="1" x14ac:dyDescent="0.45">
      <c r="A95">
        <v>94</v>
      </c>
      <c r="B95" t="s">
        <v>143</v>
      </c>
      <c r="C95">
        <v>1257</v>
      </c>
      <c r="D95" t="s">
        <v>264</v>
      </c>
    </row>
    <row r="96" spans="1:5" hidden="1" x14ac:dyDescent="0.45">
      <c r="A96">
        <v>95</v>
      </c>
      <c r="B96" t="s">
        <v>144</v>
      </c>
      <c r="C96">
        <v>1243</v>
      </c>
      <c r="D96" t="s">
        <v>265</v>
      </c>
    </row>
    <row r="97" spans="1:5" hidden="1" x14ac:dyDescent="0.45">
      <c r="A97">
        <v>96</v>
      </c>
      <c r="B97" t="s">
        <v>145</v>
      </c>
      <c r="C97">
        <v>1240</v>
      </c>
    </row>
    <row r="98" spans="1:5" hidden="1" x14ac:dyDescent="0.45">
      <c r="A98">
        <v>97</v>
      </c>
      <c r="B98" t="s">
        <v>146</v>
      </c>
      <c r="C98">
        <v>1238</v>
      </c>
      <c r="D98" t="s">
        <v>265</v>
      </c>
    </row>
    <row r="99" spans="1:5" x14ac:dyDescent="0.45">
      <c r="A99">
        <v>98</v>
      </c>
      <c r="B99" t="s">
        <v>147</v>
      </c>
      <c r="C99">
        <v>1235</v>
      </c>
      <c r="D99" t="s">
        <v>261</v>
      </c>
      <c r="E99" t="s">
        <v>32</v>
      </c>
    </row>
    <row r="100" spans="1:5" x14ac:dyDescent="0.45">
      <c r="A100">
        <v>99</v>
      </c>
      <c r="B100" t="s">
        <v>148</v>
      </c>
      <c r="C100">
        <v>1233</v>
      </c>
      <c r="D100" t="s">
        <v>261</v>
      </c>
      <c r="E100" t="s">
        <v>270</v>
      </c>
    </row>
    <row r="101" spans="1:5" x14ac:dyDescent="0.45">
      <c r="A101">
        <v>100</v>
      </c>
      <c r="B101" t="s">
        <v>149</v>
      </c>
      <c r="C101">
        <v>1224</v>
      </c>
      <c r="D101" t="s">
        <v>261</v>
      </c>
      <c r="E101" t="s">
        <v>39</v>
      </c>
    </row>
    <row r="102" spans="1:5" hidden="1" x14ac:dyDescent="0.45">
      <c r="A102">
        <v>101</v>
      </c>
      <c r="B102" t="s">
        <v>150</v>
      </c>
      <c r="C102">
        <v>1207</v>
      </c>
      <c r="D102" t="s">
        <v>264</v>
      </c>
    </row>
    <row r="103" spans="1:5" hidden="1" x14ac:dyDescent="0.45">
      <c r="A103">
        <v>102</v>
      </c>
      <c r="B103" t="s">
        <v>151</v>
      </c>
      <c r="C103">
        <v>1206</v>
      </c>
      <c r="D103" t="s">
        <v>265</v>
      </c>
    </row>
    <row r="104" spans="1:5" hidden="1" x14ac:dyDescent="0.45">
      <c r="A104">
        <v>103</v>
      </c>
      <c r="B104" t="s">
        <v>152</v>
      </c>
      <c r="C104">
        <v>1200</v>
      </c>
      <c r="D104" t="s">
        <v>263</v>
      </c>
    </row>
    <row r="105" spans="1:5" hidden="1" x14ac:dyDescent="0.45">
      <c r="A105">
        <v>104</v>
      </c>
      <c r="B105" t="s">
        <v>153</v>
      </c>
      <c r="C105">
        <v>1187</v>
      </c>
      <c r="D105" t="s">
        <v>264</v>
      </c>
    </row>
    <row r="106" spans="1:5" hidden="1" x14ac:dyDescent="0.45">
      <c r="A106">
        <v>105</v>
      </c>
      <c r="B106" t="s">
        <v>154</v>
      </c>
      <c r="C106">
        <v>1187</v>
      </c>
      <c r="D106" t="s">
        <v>265</v>
      </c>
    </row>
    <row r="107" spans="1:5" hidden="1" x14ac:dyDescent="0.45">
      <c r="A107">
        <v>106</v>
      </c>
      <c r="B107" t="s">
        <v>155</v>
      </c>
      <c r="C107">
        <v>1185</v>
      </c>
      <c r="D107" t="s">
        <v>264</v>
      </c>
    </row>
    <row r="108" spans="1:5" x14ac:dyDescent="0.45">
      <c r="A108">
        <v>107</v>
      </c>
      <c r="B108" t="s">
        <v>156</v>
      </c>
      <c r="C108">
        <v>1183</v>
      </c>
      <c r="D108" t="s">
        <v>261</v>
      </c>
      <c r="E108" t="s">
        <v>275</v>
      </c>
    </row>
    <row r="109" spans="1:5" x14ac:dyDescent="0.45">
      <c r="A109">
        <v>108</v>
      </c>
      <c r="B109" t="s">
        <v>157</v>
      </c>
      <c r="C109">
        <v>1180</v>
      </c>
      <c r="D109" t="s">
        <v>261</v>
      </c>
      <c r="E109" t="s">
        <v>32</v>
      </c>
    </row>
    <row r="110" spans="1:5" x14ac:dyDescent="0.45">
      <c r="A110">
        <v>109</v>
      </c>
      <c r="B110" t="s">
        <v>158</v>
      </c>
      <c r="C110">
        <v>1180</v>
      </c>
      <c r="D110" t="s">
        <v>261</v>
      </c>
      <c r="E110" t="s">
        <v>267</v>
      </c>
    </row>
    <row r="111" spans="1:5" hidden="1" x14ac:dyDescent="0.45">
      <c r="A111">
        <v>110</v>
      </c>
      <c r="B111" t="s">
        <v>159</v>
      </c>
      <c r="C111">
        <v>1178</v>
      </c>
      <c r="D111" t="s">
        <v>265</v>
      </c>
    </row>
    <row r="112" spans="1:5" hidden="1" x14ac:dyDescent="0.45">
      <c r="A112">
        <v>111</v>
      </c>
      <c r="B112" t="s">
        <v>160</v>
      </c>
      <c r="C112">
        <v>1177</v>
      </c>
      <c r="D112" t="s">
        <v>264</v>
      </c>
    </row>
    <row r="113" spans="1:5" hidden="1" x14ac:dyDescent="0.45">
      <c r="A113">
        <v>112</v>
      </c>
      <c r="B113" t="s">
        <v>161</v>
      </c>
      <c r="C113">
        <v>1176</v>
      </c>
      <c r="D113" t="s">
        <v>264</v>
      </c>
    </row>
    <row r="114" spans="1:5" hidden="1" x14ac:dyDescent="0.45">
      <c r="A114">
        <v>113</v>
      </c>
      <c r="B114" t="s">
        <v>162</v>
      </c>
      <c r="C114">
        <v>1172</v>
      </c>
      <c r="D114" t="s">
        <v>264</v>
      </c>
    </row>
    <row r="115" spans="1:5" hidden="1" x14ac:dyDescent="0.45">
      <c r="A115">
        <v>114</v>
      </c>
      <c r="B115" t="s">
        <v>163</v>
      </c>
      <c r="C115">
        <v>1171</v>
      </c>
      <c r="D115" t="s">
        <v>264</v>
      </c>
    </row>
    <row r="116" spans="1:5" hidden="1" x14ac:dyDescent="0.45">
      <c r="A116">
        <v>115</v>
      </c>
      <c r="B116" t="s">
        <v>164</v>
      </c>
      <c r="C116">
        <v>1170</v>
      </c>
      <c r="D116" t="s">
        <v>265</v>
      </c>
    </row>
    <row r="117" spans="1:5" hidden="1" x14ac:dyDescent="0.45">
      <c r="A117">
        <v>116</v>
      </c>
      <c r="B117" t="s">
        <v>165</v>
      </c>
      <c r="C117">
        <v>1165</v>
      </c>
      <c r="D117" t="s">
        <v>264</v>
      </c>
    </row>
    <row r="118" spans="1:5" x14ac:dyDescent="0.45">
      <c r="A118">
        <v>117</v>
      </c>
      <c r="B118" t="s">
        <v>166</v>
      </c>
      <c r="C118">
        <v>1155</v>
      </c>
      <c r="D118" t="s">
        <v>261</v>
      </c>
      <c r="E118" t="s">
        <v>272</v>
      </c>
    </row>
    <row r="119" spans="1:5" hidden="1" x14ac:dyDescent="0.45">
      <c r="A119">
        <v>118</v>
      </c>
      <c r="B119" t="s">
        <v>167</v>
      </c>
      <c r="C119">
        <v>1149</v>
      </c>
      <c r="D119" t="s">
        <v>266</v>
      </c>
    </row>
    <row r="120" spans="1:5" hidden="1" x14ac:dyDescent="0.45">
      <c r="A120">
        <v>119</v>
      </c>
      <c r="B120" t="s">
        <v>168</v>
      </c>
      <c r="C120">
        <v>1146</v>
      </c>
    </row>
    <row r="121" spans="1:5" hidden="1" x14ac:dyDescent="0.45">
      <c r="A121">
        <v>120</v>
      </c>
      <c r="B121" t="s">
        <v>169</v>
      </c>
      <c r="C121">
        <v>1144</v>
      </c>
    </row>
    <row r="122" spans="1:5" hidden="1" x14ac:dyDescent="0.45">
      <c r="A122">
        <v>121</v>
      </c>
      <c r="B122" t="s">
        <v>170</v>
      </c>
      <c r="C122">
        <v>1143</v>
      </c>
    </row>
    <row r="123" spans="1:5" x14ac:dyDescent="0.45">
      <c r="A123">
        <v>122</v>
      </c>
      <c r="B123" t="s">
        <v>171</v>
      </c>
      <c r="C123">
        <v>1142</v>
      </c>
      <c r="D123" t="s">
        <v>261</v>
      </c>
      <c r="E123" t="s">
        <v>31</v>
      </c>
    </row>
    <row r="124" spans="1:5" hidden="1" x14ac:dyDescent="0.45">
      <c r="A124">
        <v>123</v>
      </c>
      <c r="B124" t="s">
        <v>172</v>
      </c>
      <c r="C124">
        <v>1140</v>
      </c>
    </row>
    <row r="125" spans="1:5" hidden="1" x14ac:dyDescent="0.45">
      <c r="A125">
        <v>124</v>
      </c>
      <c r="B125" t="s">
        <v>173</v>
      </c>
      <c r="C125">
        <v>1136</v>
      </c>
    </row>
    <row r="126" spans="1:5" hidden="1" x14ac:dyDescent="0.45">
      <c r="A126">
        <v>125</v>
      </c>
      <c r="B126" t="s">
        <v>174</v>
      </c>
      <c r="C126">
        <v>1134</v>
      </c>
    </row>
    <row r="127" spans="1:5" hidden="1" x14ac:dyDescent="0.45">
      <c r="A127">
        <v>126</v>
      </c>
      <c r="B127" t="s">
        <v>175</v>
      </c>
      <c r="C127">
        <v>1127</v>
      </c>
    </row>
    <row r="128" spans="1:5" hidden="1" x14ac:dyDescent="0.45">
      <c r="A128">
        <v>127</v>
      </c>
      <c r="B128" t="s">
        <v>176</v>
      </c>
      <c r="C128">
        <v>1124</v>
      </c>
    </row>
    <row r="129" spans="1:5" hidden="1" x14ac:dyDescent="0.45">
      <c r="A129">
        <v>128</v>
      </c>
      <c r="B129" t="s">
        <v>177</v>
      </c>
      <c r="C129">
        <v>1115</v>
      </c>
    </row>
    <row r="130" spans="1:5" x14ac:dyDescent="0.45">
      <c r="A130">
        <v>129</v>
      </c>
      <c r="B130" t="s">
        <v>178</v>
      </c>
      <c r="C130">
        <v>1114</v>
      </c>
      <c r="D130" t="s">
        <v>261</v>
      </c>
      <c r="E130" t="s">
        <v>48</v>
      </c>
    </row>
    <row r="131" spans="1:5" hidden="1" x14ac:dyDescent="0.45">
      <c r="A131">
        <v>130</v>
      </c>
      <c r="B131" t="s">
        <v>179</v>
      </c>
      <c r="C131">
        <v>1112</v>
      </c>
    </row>
    <row r="132" spans="1:5" hidden="1" x14ac:dyDescent="0.45">
      <c r="A132">
        <v>131</v>
      </c>
      <c r="B132" t="s">
        <v>180</v>
      </c>
      <c r="C132">
        <v>1112</v>
      </c>
    </row>
    <row r="133" spans="1:5" hidden="1" x14ac:dyDescent="0.45">
      <c r="A133">
        <v>132</v>
      </c>
      <c r="B133" t="s">
        <v>181</v>
      </c>
      <c r="C133">
        <v>1107</v>
      </c>
    </row>
    <row r="134" spans="1:5" hidden="1" x14ac:dyDescent="0.45">
      <c r="A134">
        <v>133</v>
      </c>
      <c r="B134" t="s">
        <v>182</v>
      </c>
      <c r="C134">
        <v>1103</v>
      </c>
    </row>
    <row r="135" spans="1:5" hidden="1" x14ac:dyDescent="0.45">
      <c r="A135">
        <v>134</v>
      </c>
      <c r="B135" t="s">
        <v>183</v>
      </c>
      <c r="C135">
        <v>1097</v>
      </c>
    </row>
    <row r="136" spans="1:5" hidden="1" x14ac:dyDescent="0.45">
      <c r="A136">
        <v>135</v>
      </c>
      <c r="B136" t="s">
        <v>184</v>
      </c>
      <c r="C136">
        <v>1087</v>
      </c>
    </row>
    <row r="137" spans="1:5" x14ac:dyDescent="0.45">
      <c r="A137">
        <v>136</v>
      </c>
      <c r="B137" t="s">
        <v>185</v>
      </c>
      <c r="C137">
        <v>1082</v>
      </c>
      <c r="D137" t="s">
        <v>261</v>
      </c>
      <c r="E137" t="s">
        <v>268</v>
      </c>
    </row>
    <row r="138" spans="1:5" hidden="1" x14ac:dyDescent="0.45">
      <c r="A138">
        <v>137</v>
      </c>
      <c r="B138" t="s">
        <v>186</v>
      </c>
      <c r="C138">
        <v>1081</v>
      </c>
    </row>
    <row r="139" spans="1:5" hidden="1" x14ac:dyDescent="0.45">
      <c r="A139">
        <v>138</v>
      </c>
      <c r="B139" t="s">
        <v>187</v>
      </c>
      <c r="C139">
        <v>1078</v>
      </c>
    </row>
    <row r="140" spans="1:5" hidden="1" x14ac:dyDescent="0.45">
      <c r="A140">
        <v>139</v>
      </c>
      <c r="B140" t="s">
        <v>188</v>
      </c>
      <c r="C140">
        <v>1078</v>
      </c>
    </row>
    <row r="141" spans="1:5" hidden="1" x14ac:dyDescent="0.45">
      <c r="A141">
        <v>140</v>
      </c>
      <c r="B141" t="s">
        <v>189</v>
      </c>
      <c r="C141">
        <v>1074</v>
      </c>
    </row>
    <row r="142" spans="1:5" hidden="1" x14ac:dyDescent="0.45">
      <c r="A142">
        <v>141</v>
      </c>
      <c r="B142" t="s">
        <v>190</v>
      </c>
      <c r="C142">
        <v>1073</v>
      </c>
    </row>
    <row r="143" spans="1:5" hidden="1" x14ac:dyDescent="0.45">
      <c r="A143">
        <v>142</v>
      </c>
      <c r="B143" t="s">
        <v>191</v>
      </c>
      <c r="C143">
        <v>1073</v>
      </c>
    </row>
    <row r="144" spans="1:5" hidden="1" x14ac:dyDescent="0.45">
      <c r="A144">
        <v>143</v>
      </c>
      <c r="B144" t="s">
        <v>192</v>
      </c>
      <c r="C144">
        <v>1072</v>
      </c>
    </row>
    <row r="145" spans="1:5" hidden="1" x14ac:dyDescent="0.45">
      <c r="A145">
        <v>144</v>
      </c>
      <c r="B145" t="s">
        <v>193</v>
      </c>
      <c r="C145">
        <v>1072</v>
      </c>
    </row>
    <row r="146" spans="1:5" hidden="1" x14ac:dyDescent="0.45">
      <c r="A146">
        <v>145</v>
      </c>
      <c r="B146" t="s">
        <v>194</v>
      </c>
      <c r="C146">
        <v>1071</v>
      </c>
    </row>
    <row r="147" spans="1:5" hidden="1" x14ac:dyDescent="0.45">
      <c r="A147">
        <v>146</v>
      </c>
      <c r="B147" t="s">
        <v>195</v>
      </c>
      <c r="C147">
        <v>1066</v>
      </c>
    </row>
    <row r="148" spans="1:5" hidden="1" x14ac:dyDescent="0.45">
      <c r="A148">
        <v>147</v>
      </c>
      <c r="B148" t="s">
        <v>196</v>
      </c>
      <c r="C148">
        <v>1066</v>
      </c>
    </row>
    <row r="149" spans="1:5" hidden="1" x14ac:dyDescent="0.45">
      <c r="A149">
        <v>148</v>
      </c>
      <c r="B149" t="s">
        <v>197</v>
      </c>
      <c r="C149">
        <v>1057</v>
      </c>
    </row>
    <row r="150" spans="1:5" hidden="1" x14ac:dyDescent="0.45">
      <c r="A150">
        <v>149</v>
      </c>
      <c r="B150" t="s">
        <v>198</v>
      </c>
      <c r="C150">
        <v>1055</v>
      </c>
    </row>
    <row r="151" spans="1:5" hidden="1" x14ac:dyDescent="0.45">
      <c r="A151">
        <v>150</v>
      </c>
      <c r="B151" t="s">
        <v>199</v>
      </c>
      <c r="C151">
        <v>1052</v>
      </c>
    </row>
    <row r="152" spans="1:5" x14ac:dyDescent="0.45">
      <c r="A152">
        <v>151</v>
      </c>
      <c r="B152" t="s">
        <v>200</v>
      </c>
      <c r="C152">
        <v>1048</v>
      </c>
      <c r="D152" t="s">
        <v>261</v>
      </c>
      <c r="E152" t="s">
        <v>269</v>
      </c>
    </row>
    <row r="153" spans="1:5" hidden="1" x14ac:dyDescent="0.45">
      <c r="A153">
        <v>152</v>
      </c>
      <c r="B153" t="s">
        <v>201</v>
      </c>
      <c r="C153">
        <v>1047</v>
      </c>
    </row>
    <row r="154" spans="1:5" hidden="1" x14ac:dyDescent="0.45">
      <c r="A154">
        <v>153</v>
      </c>
      <c r="B154" t="s">
        <v>202</v>
      </c>
      <c r="C154">
        <v>1040</v>
      </c>
    </row>
    <row r="155" spans="1:5" hidden="1" x14ac:dyDescent="0.45">
      <c r="A155">
        <v>154</v>
      </c>
      <c r="B155" t="s">
        <v>203</v>
      </c>
      <c r="C155">
        <v>1040</v>
      </c>
    </row>
    <row r="156" spans="1:5" hidden="1" x14ac:dyDescent="0.45">
      <c r="A156">
        <v>155</v>
      </c>
      <c r="B156" t="s">
        <v>204</v>
      </c>
      <c r="C156">
        <v>1038</v>
      </c>
    </row>
    <row r="157" spans="1:5" hidden="1" x14ac:dyDescent="0.45">
      <c r="A157">
        <v>156</v>
      </c>
      <c r="B157" t="s">
        <v>205</v>
      </c>
      <c r="C157">
        <v>1035</v>
      </c>
    </row>
    <row r="158" spans="1:5" hidden="1" x14ac:dyDescent="0.45">
      <c r="A158">
        <v>157</v>
      </c>
      <c r="B158" t="s">
        <v>206</v>
      </c>
      <c r="C158">
        <v>1034</v>
      </c>
    </row>
    <row r="159" spans="1:5" hidden="1" x14ac:dyDescent="0.45">
      <c r="A159">
        <v>158</v>
      </c>
      <c r="B159" t="s">
        <v>207</v>
      </c>
      <c r="C159">
        <v>1020</v>
      </c>
    </row>
    <row r="160" spans="1:5" hidden="1" x14ac:dyDescent="0.45">
      <c r="A160">
        <v>159</v>
      </c>
      <c r="B160" t="s">
        <v>208</v>
      </c>
      <c r="C160">
        <v>1018</v>
      </c>
    </row>
    <row r="161" spans="1:3" hidden="1" x14ac:dyDescent="0.45">
      <c r="A161">
        <v>160</v>
      </c>
      <c r="B161" t="s">
        <v>209</v>
      </c>
      <c r="C161">
        <v>1015</v>
      </c>
    </row>
    <row r="162" spans="1:3" hidden="1" x14ac:dyDescent="0.45">
      <c r="A162">
        <v>161</v>
      </c>
      <c r="B162" t="s">
        <v>210</v>
      </c>
      <c r="C162">
        <v>1014</v>
      </c>
    </row>
    <row r="163" spans="1:3" hidden="1" x14ac:dyDescent="0.45">
      <c r="A163">
        <v>162</v>
      </c>
      <c r="B163" t="s">
        <v>211</v>
      </c>
      <c r="C163">
        <v>1009</v>
      </c>
    </row>
    <row r="164" spans="1:3" hidden="1" x14ac:dyDescent="0.45">
      <c r="A164">
        <v>163</v>
      </c>
      <c r="B164" t="s">
        <v>176</v>
      </c>
      <c r="C164">
        <v>998</v>
      </c>
    </row>
    <row r="165" spans="1:3" hidden="1" x14ac:dyDescent="0.45">
      <c r="A165">
        <v>164</v>
      </c>
      <c r="B165" t="s">
        <v>212</v>
      </c>
      <c r="C165">
        <v>996</v>
      </c>
    </row>
    <row r="166" spans="1:3" hidden="1" x14ac:dyDescent="0.45">
      <c r="A166">
        <v>165</v>
      </c>
      <c r="B166" t="s">
        <v>213</v>
      </c>
      <c r="C166">
        <v>996</v>
      </c>
    </row>
    <row r="167" spans="1:3" hidden="1" x14ac:dyDescent="0.45">
      <c r="A167">
        <v>166</v>
      </c>
      <c r="B167" t="s">
        <v>214</v>
      </c>
      <c r="C167">
        <v>991</v>
      </c>
    </row>
    <row r="168" spans="1:3" hidden="1" x14ac:dyDescent="0.45">
      <c r="A168">
        <v>167</v>
      </c>
      <c r="B168" t="s">
        <v>215</v>
      </c>
      <c r="C168">
        <v>988</v>
      </c>
    </row>
    <row r="169" spans="1:3" hidden="1" x14ac:dyDescent="0.45">
      <c r="A169">
        <v>168</v>
      </c>
      <c r="B169" t="s">
        <v>216</v>
      </c>
      <c r="C169">
        <v>986</v>
      </c>
    </row>
    <row r="170" spans="1:3" hidden="1" x14ac:dyDescent="0.45">
      <c r="A170">
        <v>169</v>
      </c>
      <c r="B170" t="s">
        <v>217</v>
      </c>
      <c r="C170">
        <v>983</v>
      </c>
    </row>
    <row r="171" spans="1:3" hidden="1" x14ac:dyDescent="0.45">
      <c r="A171">
        <v>170</v>
      </c>
      <c r="B171" t="s">
        <v>218</v>
      </c>
      <c r="C171">
        <v>974</v>
      </c>
    </row>
    <row r="172" spans="1:3" hidden="1" x14ac:dyDescent="0.45">
      <c r="A172">
        <v>171</v>
      </c>
      <c r="B172" t="s">
        <v>219</v>
      </c>
      <c r="C172">
        <v>968</v>
      </c>
    </row>
    <row r="173" spans="1:3" hidden="1" x14ac:dyDescent="0.45">
      <c r="A173">
        <v>172</v>
      </c>
      <c r="B173" t="s">
        <v>220</v>
      </c>
      <c r="C173">
        <v>965</v>
      </c>
    </row>
    <row r="174" spans="1:3" hidden="1" x14ac:dyDescent="0.45">
      <c r="A174">
        <v>173</v>
      </c>
      <c r="B174" t="s">
        <v>221</v>
      </c>
      <c r="C174">
        <v>964</v>
      </c>
    </row>
    <row r="175" spans="1:3" hidden="1" x14ac:dyDescent="0.45">
      <c r="A175">
        <v>174</v>
      </c>
      <c r="B175" t="s">
        <v>222</v>
      </c>
      <c r="C175">
        <v>964</v>
      </c>
    </row>
    <row r="176" spans="1:3" hidden="1" x14ac:dyDescent="0.45">
      <c r="A176">
        <v>175</v>
      </c>
      <c r="B176" t="s">
        <v>223</v>
      </c>
      <c r="C176">
        <v>953</v>
      </c>
    </row>
    <row r="177" spans="1:5" x14ac:dyDescent="0.45">
      <c r="A177">
        <v>176</v>
      </c>
      <c r="B177" t="s">
        <v>224</v>
      </c>
      <c r="C177">
        <v>951</v>
      </c>
      <c r="D177" t="s">
        <v>261</v>
      </c>
      <c r="E177" t="s">
        <v>39</v>
      </c>
    </row>
    <row r="178" spans="1:5" x14ac:dyDescent="0.45">
      <c r="A178">
        <v>177</v>
      </c>
      <c r="B178" t="s">
        <v>225</v>
      </c>
      <c r="C178">
        <v>950</v>
      </c>
      <c r="D178" t="s">
        <v>261</v>
      </c>
      <c r="E178" t="s">
        <v>275</v>
      </c>
    </row>
    <row r="179" spans="1:5" hidden="1" x14ac:dyDescent="0.45">
      <c r="A179">
        <v>178</v>
      </c>
      <c r="B179" t="s">
        <v>226</v>
      </c>
      <c r="C179">
        <v>947</v>
      </c>
    </row>
    <row r="180" spans="1:5" hidden="1" x14ac:dyDescent="0.45">
      <c r="A180">
        <v>179</v>
      </c>
      <c r="B180" t="s">
        <v>227</v>
      </c>
      <c r="C180">
        <v>942</v>
      </c>
    </row>
    <row r="181" spans="1:5" hidden="1" x14ac:dyDescent="0.45">
      <c r="A181">
        <v>180</v>
      </c>
      <c r="B181" t="s">
        <v>228</v>
      </c>
      <c r="C181">
        <v>936</v>
      </c>
    </row>
    <row r="182" spans="1:5" x14ac:dyDescent="0.45">
      <c r="A182">
        <v>181</v>
      </c>
      <c r="B182" t="s">
        <v>229</v>
      </c>
      <c r="C182">
        <v>924</v>
      </c>
      <c r="D182" t="s">
        <v>261</v>
      </c>
      <c r="E182" t="s">
        <v>270</v>
      </c>
    </row>
    <row r="183" spans="1:5" hidden="1" x14ac:dyDescent="0.45">
      <c r="A183">
        <v>182</v>
      </c>
      <c r="B183" t="s">
        <v>230</v>
      </c>
      <c r="C183">
        <v>922</v>
      </c>
    </row>
    <row r="184" spans="1:5" hidden="1" x14ac:dyDescent="0.45">
      <c r="A184">
        <v>183</v>
      </c>
      <c r="B184" t="s">
        <v>231</v>
      </c>
      <c r="C184">
        <v>921</v>
      </c>
    </row>
    <row r="185" spans="1:5" hidden="1" x14ac:dyDescent="0.45">
      <c r="A185">
        <v>184</v>
      </c>
      <c r="B185" t="s">
        <v>232</v>
      </c>
      <c r="C185">
        <v>919</v>
      </c>
    </row>
    <row r="186" spans="1:5" hidden="1" x14ac:dyDescent="0.45">
      <c r="A186">
        <v>185</v>
      </c>
      <c r="B186" t="s">
        <v>233</v>
      </c>
      <c r="C186">
        <v>919</v>
      </c>
    </row>
    <row r="187" spans="1:5" hidden="1" x14ac:dyDescent="0.45">
      <c r="A187">
        <v>186</v>
      </c>
      <c r="B187" t="s">
        <v>234</v>
      </c>
      <c r="C187">
        <v>917</v>
      </c>
    </row>
    <row r="188" spans="1:5" hidden="1" x14ac:dyDescent="0.45">
      <c r="A188">
        <v>187</v>
      </c>
      <c r="B188" t="s">
        <v>235</v>
      </c>
      <c r="C188">
        <v>914</v>
      </c>
    </row>
    <row r="189" spans="1:5" hidden="1" x14ac:dyDescent="0.45">
      <c r="A189">
        <v>188</v>
      </c>
      <c r="B189" t="s">
        <v>236</v>
      </c>
      <c r="C189">
        <v>912</v>
      </c>
    </row>
    <row r="190" spans="1:5" hidden="1" x14ac:dyDescent="0.45">
      <c r="A190">
        <v>189</v>
      </c>
      <c r="B190" t="s">
        <v>237</v>
      </c>
      <c r="C190">
        <v>911</v>
      </c>
    </row>
    <row r="191" spans="1:5" hidden="1" x14ac:dyDescent="0.45">
      <c r="A191">
        <v>190</v>
      </c>
      <c r="B191" t="s">
        <v>238</v>
      </c>
      <c r="C191">
        <v>906</v>
      </c>
    </row>
    <row r="192" spans="1:5" hidden="1" x14ac:dyDescent="0.45">
      <c r="A192">
        <v>191</v>
      </c>
      <c r="B192" t="s">
        <v>239</v>
      </c>
      <c r="C192">
        <v>904</v>
      </c>
    </row>
    <row r="193" spans="1:5" hidden="1" x14ac:dyDescent="0.45">
      <c r="A193">
        <v>192</v>
      </c>
      <c r="B193" t="s">
        <v>240</v>
      </c>
      <c r="C193">
        <v>900</v>
      </c>
    </row>
    <row r="194" spans="1:5" hidden="1" x14ac:dyDescent="0.45">
      <c r="A194">
        <v>193</v>
      </c>
      <c r="B194" t="s">
        <v>241</v>
      </c>
      <c r="C194">
        <v>897</v>
      </c>
    </row>
    <row r="195" spans="1:5" hidden="1" x14ac:dyDescent="0.45">
      <c r="A195">
        <v>194</v>
      </c>
      <c r="B195" t="s">
        <v>242</v>
      </c>
      <c r="C195">
        <v>894</v>
      </c>
    </row>
    <row r="196" spans="1:5" x14ac:dyDescent="0.45">
      <c r="A196">
        <v>195</v>
      </c>
      <c r="B196" t="s">
        <v>243</v>
      </c>
      <c r="C196">
        <v>888</v>
      </c>
      <c r="D196" t="s">
        <v>261</v>
      </c>
      <c r="E196" t="s">
        <v>268</v>
      </c>
    </row>
    <row r="197" spans="1:5" hidden="1" x14ac:dyDescent="0.45">
      <c r="A197">
        <v>196</v>
      </c>
      <c r="B197" t="s">
        <v>244</v>
      </c>
      <c r="C197">
        <v>880</v>
      </c>
    </row>
    <row r="198" spans="1:5" hidden="1" x14ac:dyDescent="0.45">
      <c r="A198">
        <v>197</v>
      </c>
      <c r="B198" t="s">
        <v>245</v>
      </c>
      <c r="C198">
        <v>879</v>
      </c>
    </row>
    <row r="199" spans="1:5" hidden="1" x14ac:dyDescent="0.45">
      <c r="A199">
        <v>198</v>
      </c>
      <c r="B199" t="s">
        <v>246</v>
      </c>
      <c r="C199">
        <v>879</v>
      </c>
    </row>
    <row r="200" spans="1:5" hidden="1" x14ac:dyDescent="0.45">
      <c r="A200">
        <v>199</v>
      </c>
      <c r="B200" t="s">
        <v>247</v>
      </c>
      <c r="C200">
        <v>873</v>
      </c>
    </row>
    <row r="201" spans="1:5" hidden="1" x14ac:dyDescent="0.45">
      <c r="A201">
        <v>200</v>
      </c>
      <c r="B201" t="s">
        <v>248</v>
      </c>
      <c r="C201">
        <v>867</v>
      </c>
    </row>
    <row r="202" spans="1:5" hidden="1" x14ac:dyDescent="0.45">
      <c r="A202">
        <v>201</v>
      </c>
      <c r="B202" t="s">
        <v>249</v>
      </c>
      <c r="C202">
        <v>867</v>
      </c>
    </row>
    <row r="203" spans="1:5" hidden="1" x14ac:dyDescent="0.45">
      <c r="A203">
        <v>202</v>
      </c>
      <c r="B203" t="s">
        <v>250</v>
      </c>
      <c r="C203">
        <v>866</v>
      </c>
    </row>
    <row r="204" spans="1:5" hidden="1" x14ac:dyDescent="0.45">
      <c r="A204">
        <v>203</v>
      </c>
      <c r="B204" t="s">
        <v>251</v>
      </c>
      <c r="C204">
        <v>862</v>
      </c>
    </row>
    <row r="205" spans="1:5" hidden="1" x14ac:dyDescent="0.45">
      <c r="A205">
        <v>204</v>
      </c>
      <c r="B205" t="s">
        <v>252</v>
      </c>
      <c r="C205">
        <v>862</v>
      </c>
    </row>
    <row r="206" spans="1:5" hidden="1" x14ac:dyDescent="0.45">
      <c r="A206">
        <v>205</v>
      </c>
      <c r="B206" t="s">
        <v>253</v>
      </c>
      <c r="C206">
        <v>856</v>
      </c>
    </row>
    <row r="207" spans="1:5" hidden="1" x14ac:dyDescent="0.45">
      <c r="A207">
        <v>206</v>
      </c>
      <c r="B207" t="s">
        <v>254</v>
      </c>
      <c r="C207">
        <v>853</v>
      </c>
    </row>
    <row r="208" spans="1:5" hidden="1" x14ac:dyDescent="0.45">
      <c r="A208">
        <v>207</v>
      </c>
      <c r="B208" t="s">
        <v>255</v>
      </c>
      <c r="C208">
        <v>844</v>
      </c>
    </row>
    <row r="209" spans="1:5" hidden="1" x14ac:dyDescent="0.45">
      <c r="A209">
        <v>208</v>
      </c>
      <c r="B209" t="s">
        <v>256</v>
      </c>
      <c r="C209">
        <v>842</v>
      </c>
    </row>
    <row r="210" spans="1:5" hidden="1" x14ac:dyDescent="0.45">
      <c r="A210">
        <v>209</v>
      </c>
      <c r="B210" t="s">
        <v>257</v>
      </c>
      <c r="C210">
        <v>821</v>
      </c>
    </row>
    <row r="211" spans="1:5" x14ac:dyDescent="0.45">
      <c r="A211">
        <v>210</v>
      </c>
      <c r="B211" t="s">
        <v>258</v>
      </c>
      <c r="C211">
        <v>810</v>
      </c>
      <c r="D211" t="s">
        <v>261</v>
      </c>
      <c r="E211" t="s">
        <v>269</v>
      </c>
    </row>
    <row r="212" spans="1:5" x14ac:dyDescent="0.45">
      <c r="C212">
        <f>SUBTOTAL(107,Table1[Puntos])</f>
        <v>223.45598215652754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56E9-CD0A-4125-ACD8-1C83DF48DAF8}">
  <dimension ref="A1:M10"/>
  <sheetViews>
    <sheetView workbookViewId="0">
      <selection activeCell="I3" sqref="I3"/>
    </sheetView>
  </sheetViews>
  <sheetFormatPr defaultRowHeight="14.25" x14ac:dyDescent="0.45"/>
  <sheetData>
    <row r="1" spans="1:13" x14ac:dyDescent="0.45">
      <c r="A1">
        <v>10</v>
      </c>
      <c r="B1" t="s">
        <v>63</v>
      </c>
      <c r="C1">
        <v>1625</v>
      </c>
      <c r="D1">
        <v>9</v>
      </c>
      <c r="E1" t="s">
        <v>62</v>
      </c>
      <c r="F1">
        <v>1632</v>
      </c>
      <c r="H1">
        <v>2</v>
      </c>
      <c r="I1" t="s">
        <v>55</v>
      </c>
      <c r="J1">
        <v>1755</v>
      </c>
      <c r="K1">
        <v>3</v>
      </c>
      <c r="L1" t="s">
        <v>56</v>
      </c>
      <c r="M1">
        <v>1743</v>
      </c>
    </row>
    <row r="2" spans="1:13" x14ac:dyDescent="0.45">
      <c r="A2">
        <v>21</v>
      </c>
      <c r="B2" t="s">
        <v>74</v>
      </c>
      <c r="C2">
        <v>1558</v>
      </c>
      <c r="D2">
        <v>22</v>
      </c>
      <c r="E2" t="s">
        <v>75</v>
      </c>
      <c r="F2">
        <v>1548</v>
      </c>
      <c r="H2">
        <v>6</v>
      </c>
      <c r="I2" t="s">
        <v>59</v>
      </c>
      <c r="J2">
        <v>1645</v>
      </c>
      <c r="K2">
        <v>7</v>
      </c>
      <c r="L2" t="s">
        <v>60</v>
      </c>
      <c r="M2">
        <v>1642</v>
      </c>
    </row>
    <row r="3" spans="1:13" x14ac:dyDescent="0.45">
      <c r="A3">
        <v>46</v>
      </c>
      <c r="B3" t="s">
        <v>99</v>
      </c>
      <c r="C3">
        <v>1438</v>
      </c>
      <c r="D3">
        <v>47</v>
      </c>
      <c r="E3" t="s">
        <v>36</v>
      </c>
      <c r="F3">
        <v>1437</v>
      </c>
      <c r="H3">
        <v>10</v>
      </c>
      <c r="I3" t="s">
        <v>63</v>
      </c>
      <c r="J3">
        <v>1625</v>
      </c>
      <c r="K3">
        <v>8</v>
      </c>
      <c r="L3" t="s">
        <v>61</v>
      </c>
      <c r="M3">
        <v>1639</v>
      </c>
    </row>
    <row r="4" spans="1:13" x14ac:dyDescent="0.45">
      <c r="A4">
        <v>48</v>
      </c>
      <c r="B4" t="s">
        <v>100</v>
      </c>
      <c r="C4">
        <v>1436</v>
      </c>
      <c r="D4">
        <v>50</v>
      </c>
      <c r="E4" t="s">
        <v>34</v>
      </c>
      <c r="F4">
        <v>1427</v>
      </c>
      <c r="H4">
        <v>14</v>
      </c>
      <c r="I4" t="s">
        <v>67</v>
      </c>
      <c r="J4">
        <v>1609</v>
      </c>
      <c r="K4">
        <v>15</v>
      </c>
      <c r="L4" t="s">
        <v>68</v>
      </c>
      <c r="M4">
        <v>1601</v>
      </c>
    </row>
    <row r="5" spans="1:13" x14ac:dyDescent="0.45">
      <c r="A5">
        <v>63</v>
      </c>
      <c r="B5" t="s">
        <v>114</v>
      </c>
      <c r="C5">
        <v>1370</v>
      </c>
      <c r="D5">
        <v>64</v>
      </c>
      <c r="E5" t="s">
        <v>30</v>
      </c>
      <c r="F5">
        <v>1367</v>
      </c>
      <c r="H5">
        <v>18</v>
      </c>
      <c r="I5" t="s">
        <v>71</v>
      </c>
      <c r="J5">
        <v>1562</v>
      </c>
      <c r="K5">
        <v>17</v>
      </c>
      <c r="L5" t="s">
        <v>70</v>
      </c>
      <c r="M5">
        <v>1567</v>
      </c>
    </row>
    <row r="6" spans="1:13" x14ac:dyDescent="0.45">
      <c r="A6">
        <v>66</v>
      </c>
      <c r="B6" t="s">
        <v>116</v>
      </c>
      <c r="C6">
        <v>1360</v>
      </c>
      <c r="D6">
        <v>70</v>
      </c>
      <c r="E6" t="s">
        <v>37</v>
      </c>
      <c r="F6">
        <v>1344</v>
      </c>
      <c r="H6">
        <v>24</v>
      </c>
      <c r="I6" t="s">
        <v>77</v>
      </c>
      <c r="J6">
        <v>1521</v>
      </c>
      <c r="K6">
        <v>25</v>
      </c>
      <c r="L6" t="s">
        <v>78</v>
      </c>
      <c r="M6">
        <v>1512</v>
      </c>
    </row>
    <row r="7" spans="1:13" x14ac:dyDescent="0.45">
      <c r="A7">
        <v>68</v>
      </c>
      <c r="B7" t="s">
        <v>118</v>
      </c>
      <c r="C7">
        <v>1350</v>
      </c>
      <c r="D7">
        <v>73</v>
      </c>
      <c r="E7" t="s">
        <v>122</v>
      </c>
      <c r="F7">
        <v>1332</v>
      </c>
      <c r="H7">
        <v>30</v>
      </c>
      <c r="I7" t="s">
        <v>83</v>
      </c>
      <c r="J7">
        <v>1492</v>
      </c>
      <c r="K7">
        <v>28</v>
      </c>
      <c r="L7" t="s">
        <v>81</v>
      </c>
      <c r="M7">
        <v>1501</v>
      </c>
    </row>
    <row r="8" spans="1:13" x14ac:dyDescent="0.45">
      <c r="A8">
        <v>87</v>
      </c>
      <c r="B8" t="s">
        <v>136</v>
      </c>
      <c r="C8">
        <v>1279</v>
      </c>
      <c r="D8">
        <v>78</v>
      </c>
      <c r="E8" t="s">
        <v>127</v>
      </c>
      <c r="F8">
        <v>1312</v>
      </c>
      <c r="H8">
        <v>34</v>
      </c>
      <c r="I8" t="s">
        <v>87</v>
      </c>
      <c r="J8">
        <v>1478</v>
      </c>
      <c r="K8">
        <v>35</v>
      </c>
      <c r="L8" t="s">
        <v>88</v>
      </c>
      <c r="M8">
        <v>1476</v>
      </c>
    </row>
    <row r="9" spans="1:13" x14ac:dyDescent="0.45">
      <c r="H9">
        <v>56</v>
      </c>
      <c r="I9" t="s">
        <v>107</v>
      </c>
      <c r="J9">
        <v>1410</v>
      </c>
      <c r="K9">
        <v>57</v>
      </c>
      <c r="L9" t="s">
        <v>108</v>
      </c>
      <c r="M9">
        <v>1409</v>
      </c>
    </row>
    <row r="10" spans="1:13" x14ac:dyDescent="0.45">
      <c r="H10">
        <v>87</v>
      </c>
      <c r="I10" t="s">
        <v>136</v>
      </c>
      <c r="J10">
        <v>1279</v>
      </c>
      <c r="K10">
        <v>79</v>
      </c>
      <c r="L10" t="s">
        <v>128</v>
      </c>
      <c r="M10">
        <v>1307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56EA-C02D-4531-A9F6-483CB9E93DFF}">
  <dimension ref="A1:AE9"/>
  <sheetViews>
    <sheetView workbookViewId="0">
      <selection activeCell="B1" sqref="B1"/>
    </sheetView>
  </sheetViews>
  <sheetFormatPr defaultRowHeight="14.25" x14ac:dyDescent="0.45"/>
  <sheetData>
    <row r="1" spans="1:31" x14ac:dyDescent="0.45">
      <c r="A1" t="s">
        <v>259</v>
      </c>
      <c r="B1" t="s">
        <v>49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329</v>
      </c>
      <c r="K1" t="s">
        <v>330</v>
      </c>
      <c r="L1" t="s">
        <v>319</v>
      </c>
      <c r="M1" t="s">
        <v>320</v>
      </c>
      <c r="N1" t="s">
        <v>331</v>
      </c>
      <c r="O1" t="s">
        <v>332</v>
      </c>
      <c r="P1" t="s">
        <v>321</v>
      </c>
      <c r="Q1" t="s">
        <v>322</v>
      </c>
      <c r="R1" t="s">
        <v>333</v>
      </c>
      <c r="S1" t="s">
        <v>334</v>
      </c>
      <c r="T1" t="s">
        <v>323</v>
      </c>
      <c r="U1" t="s">
        <v>324</v>
      </c>
      <c r="V1" t="s">
        <v>335</v>
      </c>
      <c r="W1" t="s">
        <v>336</v>
      </c>
      <c r="X1" t="s">
        <v>325</v>
      </c>
      <c r="Y1" t="s">
        <v>326</v>
      </c>
      <c r="Z1" t="s">
        <v>337</v>
      </c>
      <c r="AA1" t="s">
        <v>338</v>
      </c>
      <c r="AB1" t="s">
        <v>327</v>
      </c>
      <c r="AC1" t="s">
        <v>328</v>
      </c>
      <c r="AD1" t="s">
        <v>339</v>
      </c>
      <c r="AE1" t="s">
        <v>340</v>
      </c>
    </row>
    <row r="2" spans="1:31" x14ac:dyDescent="0.45">
      <c r="B2" t="s">
        <v>35</v>
      </c>
    </row>
    <row r="3" spans="1:31" x14ac:dyDescent="0.45">
      <c r="B3" t="s">
        <v>38</v>
      </c>
    </row>
    <row r="4" spans="1:31" x14ac:dyDescent="0.45">
      <c r="B4" t="s">
        <v>29</v>
      </c>
    </row>
    <row r="5" spans="1:31" x14ac:dyDescent="0.45">
      <c r="B5" t="s">
        <v>33</v>
      </c>
    </row>
    <row r="6" spans="1:31" x14ac:dyDescent="0.45">
      <c r="B6" t="s">
        <v>34</v>
      </c>
    </row>
    <row r="7" spans="1:31" x14ac:dyDescent="0.45">
      <c r="B7" t="s">
        <v>36</v>
      </c>
    </row>
    <row r="8" spans="1:31" x14ac:dyDescent="0.45">
      <c r="B8" t="s">
        <v>37</v>
      </c>
    </row>
    <row r="9" spans="1:31" x14ac:dyDescent="0.45">
      <c r="B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37F4-1779-4B20-9B2D-8FA7CE673915}">
  <dimension ref="A1:AW14"/>
  <sheetViews>
    <sheetView workbookViewId="0">
      <selection activeCell="C13" sqref="C13"/>
    </sheetView>
  </sheetViews>
  <sheetFormatPr defaultRowHeight="14.25" x14ac:dyDescent="0.45"/>
  <sheetData>
    <row r="1" spans="1:4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298</v>
      </c>
      <c r="AK1" t="s">
        <v>299</v>
      </c>
      <c r="AL1" t="s">
        <v>300</v>
      </c>
      <c r="AM1" t="s">
        <v>301</v>
      </c>
      <c r="AN1" t="s">
        <v>302</v>
      </c>
      <c r="AO1" t="s">
        <v>303</v>
      </c>
      <c r="AP1" t="s">
        <v>304</v>
      </c>
      <c r="AQ1" t="s">
        <v>305</v>
      </c>
      <c r="AR1" t="s">
        <v>306</v>
      </c>
      <c r="AS1" t="s">
        <v>307</v>
      </c>
      <c r="AT1" t="s">
        <v>308</v>
      </c>
      <c r="AU1" t="s">
        <v>309</v>
      </c>
      <c r="AV1" t="s">
        <v>310</v>
      </c>
      <c r="AW1" t="s">
        <v>311</v>
      </c>
    </row>
    <row r="2" spans="1:49" x14ac:dyDescent="0.45">
      <c r="A2" t="s">
        <v>27</v>
      </c>
      <c r="B2" t="s">
        <v>28</v>
      </c>
      <c r="C2">
        <v>44441</v>
      </c>
      <c r="D2" t="s">
        <v>35</v>
      </c>
      <c r="E2" t="s">
        <v>36</v>
      </c>
      <c r="F2">
        <v>2</v>
      </c>
      <c r="G2">
        <v>1</v>
      </c>
      <c r="H2" t="s">
        <v>39</v>
      </c>
      <c r="I2">
        <v>0</v>
      </c>
      <c r="J2">
        <v>0</v>
      </c>
      <c r="K2" t="s">
        <v>31</v>
      </c>
      <c r="M2">
        <v>27</v>
      </c>
      <c r="N2">
        <v>5</v>
      </c>
      <c r="O2">
        <v>7</v>
      </c>
      <c r="P2">
        <v>1</v>
      </c>
      <c r="Q2">
        <v>16</v>
      </c>
      <c r="R2">
        <v>7</v>
      </c>
      <c r="S2">
        <v>2</v>
      </c>
      <c r="T2">
        <v>1</v>
      </c>
      <c r="U2">
        <v>0</v>
      </c>
      <c r="V2">
        <v>0</v>
      </c>
      <c r="W2">
        <v>1</v>
      </c>
      <c r="X2">
        <v>0</v>
      </c>
      <c r="Y2">
        <v>1.2</v>
      </c>
      <c r="Z2">
        <v>6.5</v>
      </c>
      <c r="AA2">
        <v>13</v>
      </c>
      <c r="AB2">
        <v>0.83333333333333337</v>
      </c>
      <c r="AC2">
        <v>0.15384615384615385</v>
      </c>
      <c r="AD2">
        <v>7.6923076923076927E-2</v>
      </c>
      <c r="AE2">
        <v>1.0641025641025641</v>
      </c>
      <c r="AF2">
        <v>6.4102564102564097E-2</v>
      </c>
      <c r="AG2">
        <v>0.81196581196581197</v>
      </c>
      <c r="AH2">
        <v>0.13247863247863248</v>
      </c>
      <c r="AI2">
        <v>5.5555555555555566E-2</v>
      </c>
      <c r="AJ2">
        <v>2.6631853785900779</v>
      </c>
      <c r="AK2">
        <v>0.63054830287206265</v>
      </c>
      <c r="AL2">
        <v>1.2219321148825071</v>
      </c>
      <c r="AM2">
        <v>0.28328981723237601</v>
      </c>
      <c r="AN2">
        <v>17.784037558685451</v>
      </c>
      <c r="AO2">
        <v>7.288732394366197</v>
      </c>
      <c r="AP2">
        <v>8.1981132075471699</v>
      </c>
      <c r="AQ2">
        <v>2.8844339622641511</v>
      </c>
      <c r="AR2">
        <v>10.849642004773269</v>
      </c>
      <c r="AS2">
        <v>12.6563245823389</v>
      </c>
      <c r="AT2">
        <v>1.182669789227166</v>
      </c>
      <c r="AU2">
        <v>1.8922716627634659</v>
      </c>
      <c r="AV2">
        <v>3.7470725995316159E-2</v>
      </c>
      <c r="AW2">
        <v>0.1334894613583138</v>
      </c>
    </row>
    <row r="3" spans="1:49" x14ac:dyDescent="0.45">
      <c r="A3" t="s">
        <v>27</v>
      </c>
      <c r="B3" t="s">
        <v>28</v>
      </c>
      <c r="C3">
        <v>44476</v>
      </c>
      <c r="D3" t="s">
        <v>35</v>
      </c>
      <c r="E3" t="s">
        <v>29</v>
      </c>
      <c r="F3">
        <v>1</v>
      </c>
      <c r="G3">
        <v>1</v>
      </c>
      <c r="H3" t="s">
        <v>31</v>
      </c>
      <c r="I3">
        <v>1</v>
      </c>
      <c r="J3">
        <v>1</v>
      </c>
      <c r="K3" t="s">
        <v>31</v>
      </c>
      <c r="M3">
        <v>11</v>
      </c>
      <c r="N3">
        <v>8</v>
      </c>
      <c r="O3">
        <v>4</v>
      </c>
      <c r="P3">
        <v>4</v>
      </c>
      <c r="Q3">
        <v>15</v>
      </c>
      <c r="R3">
        <v>13</v>
      </c>
      <c r="S3">
        <v>1</v>
      </c>
      <c r="T3">
        <v>4</v>
      </c>
      <c r="U3">
        <v>0</v>
      </c>
      <c r="V3">
        <v>0</v>
      </c>
      <c r="W3">
        <v>0</v>
      </c>
      <c r="X3">
        <v>0</v>
      </c>
      <c r="Y3">
        <v>1.53</v>
      </c>
      <c r="Z3">
        <v>4</v>
      </c>
      <c r="AA3">
        <v>6</v>
      </c>
      <c r="AB3">
        <v>0.65359477124183007</v>
      </c>
      <c r="AC3">
        <v>0.25</v>
      </c>
      <c r="AD3">
        <v>0.16666666666666666</v>
      </c>
      <c r="AE3">
        <v>1.0702614379084967</v>
      </c>
      <c r="AF3">
        <v>7.0261437908496704E-2</v>
      </c>
      <c r="AG3">
        <v>0.63017429193899788</v>
      </c>
      <c r="AH3">
        <v>0.22657952069716777</v>
      </c>
      <c r="AI3">
        <v>0.14324618736383443</v>
      </c>
      <c r="AJ3">
        <v>1.8681481481481479</v>
      </c>
      <c r="AK3">
        <v>0.86851851851851847</v>
      </c>
      <c r="AL3">
        <v>0.81333333333333335</v>
      </c>
      <c r="AM3">
        <v>0.38925925925925919</v>
      </c>
      <c r="AN3">
        <v>14.53422724064926</v>
      </c>
      <c r="AO3">
        <v>8.7882851093860275</v>
      </c>
      <c r="AP3">
        <v>6.3007953723788868</v>
      </c>
      <c r="AQ3">
        <v>3.681851048445409</v>
      </c>
      <c r="AR3">
        <v>12.32150615496017</v>
      </c>
      <c r="AS3">
        <v>13.337436640115859</v>
      </c>
      <c r="AT3">
        <v>1.346101231190151</v>
      </c>
      <c r="AU3">
        <v>1.995212038303694</v>
      </c>
      <c r="AV3">
        <v>6.1559507523939808E-2</v>
      </c>
      <c r="AW3">
        <v>0.13201094391244869</v>
      </c>
    </row>
    <row r="4" spans="1:49" x14ac:dyDescent="0.45">
      <c r="A4" t="s">
        <v>27</v>
      </c>
      <c r="B4" t="s">
        <v>28</v>
      </c>
      <c r="C4">
        <v>44479</v>
      </c>
      <c r="D4" t="s">
        <v>35</v>
      </c>
      <c r="E4" t="s">
        <v>30</v>
      </c>
      <c r="F4">
        <v>3</v>
      </c>
      <c r="G4">
        <v>0</v>
      </c>
      <c r="H4" t="s">
        <v>39</v>
      </c>
      <c r="I4">
        <v>1</v>
      </c>
      <c r="J4">
        <v>0</v>
      </c>
      <c r="K4" t="s">
        <v>39</v>
      </c>
      <c r="M4">
        <v>26</v>
      </c>
      <c r="N4">
        <v>5</v>
      </c>
      <c r="O4">
        <v>10</v>
      </c>
      <c r="P4">
        <v>1</v>
      </c>
      <c r="Q4">
        <v>12</v>
      </c>
      <c r="R4">
        <v>6</v>
      </c>
      <c r="S4">
        <v>1</v>
      </c>
      <c r="T4">
        <v>2</v>
      </c>
      <c r="U4">
        <v>0</v>
      </c>
      <c r="V4">
        <v>1</v>
      </c>
      <c r="W4">
        <v>1</v>
      </c>
      <c r="X4">
        <v>3</v>
      </c>
      <c r="Y4">
        <v>1.18</v>
      </c>
      <c r="Z4">
        <v>6.5</v>
      </c>
      <c r="AA4">
        <v>13</v>
      </c>
      <c r="AB4">
        <v>0.84745762711864414</v>
      </c>
      <c r="AC4">
        <v>0.15384615384615385</v>
      </c>
      <c r="AD4">
        <v>7.6923076923076927E-2</v>
      </c>
      <c r="AE4">
        <v>1.0782268578878749</v>
      </c>
      <c r="AF4">
        <v>7.8226857887874868E-2</v>
      </c>
      <c r="AG4">
        <v>0.82138200782268589</v>
      </c>
      <c r="AH4">
        <v>0.12777053455019557</v>
      </c>
      <c r="AI4">
        <v>5.0847457627118633E-2</v>
      </c>
      <c r="AJ4">
        <v>2.7599067599067602</v>
      </c>
      <c r="AK4">
        <v>0.60139860139860135</v>
      </c>
      <c r="AL4">
        <v>1.2529137529137531</v>
      </c>
      <c r="AM4">
        <v>0.25757575757575762</v>
      </c>
      <c r="AN4">
        <v>18.014018691588781</v>
      </c>
      <c r="AO4">
        <v>7.2266355140186924</v>
      </c>
      <c r="AP4">
        <v>8.040094339622641</v>
      </c>
      <c r="AQ4">
        <v>2.7216981132075468</v>
      </c>
      <c r="AR4">
        <v>11.519323671497579</v>
      </c>
      <c r="AS4">
        <v>12.93236714975845</v>
      </c>
      <c r="AT4">
        <v>1.069767441860465</v>
      </c>
      <c r="AU4">
        <v>1.8767441860465119</v>
      </c>
      <c r="AV4">
        <v>4.6511627906976737E-2</v>
      </c>
      <c r="AW4">
        <v>0.1372093023255814</v>
      </c>
    </row>
    <row r="5" spans="1:49" x14ac:dyDescent="0.45">
      <c r="F5">
        <f>SUM(F2:F4)</f>
        <v>6</v>
      </c>
      <c r="G5">
        <f>SUM(G2:G4)</f>
        <v>2</v>
      </c>
      <c r="M5">
        <f>SUM(M2:M4)</f>
        <v>64</v>
      </c>
      <c r="N5">
        <f t="shared" ref="N5:V5" si="0">SUM(N2:N4)</f>
        <v>18</v>
      </c>
      <c r="O5">
        <f t="shared" si="0"/>
        <v>21</v>
      </c>
      <c r="P5">
        <f t="shared" si="0"/>
        <v>6</v>
      </c>
      <c r="Q5">
        <f t="shared" si="0"/>
        <v>43</v>
      </c>
      <c r="R5">
        <f t="shared" si="0"/>
        <v>26</v>
      </c>
      <c r="S5">
        <f t="shared" si="0"/>
        <v>4</v>
      </c>
      <c r="T5">
        <f t="shared" si="0"/>
        <v>7</v>
      </c>
      <c r="U5">
        <f t="shared" si="0"/>
        <v>0</v>
      </c>
      <c r="V5">
        <f t="shared" si="0"/>
        <v>1</v>
      </c>
      <c r="AJ5">
        <f>SUM(AJ2:AJ4)</f>
        <v>7.2912402866449852</v>
      </c>
      <c r="AK5">
        <f t="shared" ref="AK5:AW5" si="1">SUM(AK2:AK4)</f>
        <v>2.1004654227891826</v>
      </c>
      <c r="AL5">
        <f t="shared" si="1"/>
        <v>3.2881792011295934</v>
      </c>
      <c r="AM5">
        <f t="shared" si="1"/>
        <v>0.93012483406739288</v>
      </c>
      <c r="AN5">
        <f t="shared" si="1"/>
        <v>50.332283490923494</v>
      </c>
      <c r="AO5">
        <f t="shared" si="1"/>
        <v>23.303653017770916</v>
      </c>
      <c r="AP5">
        <f t="shared" si="1"/>
        <v>22.539002919548697</v>
      </c>
      <c r="AQ5">
        <f t="shared" si="1"/>
        <v>9.2879831239171065</v>
      </c>
      <c r="AR5">
        <f t="shared" si="1"/>
        <v>34.690471831231022</v>
      </c>
      <c r="AS5">
        <f t="shared" si="1"/>
        <v>38.926128372213206</v>
      </c>
      <c r="AT5">
        <f t="shared" si="1"/>
        <v>3.5985384622777818</v>
      </c>
      <c r="AU5">
        <f t="shared" si="1"/>
        <v>5.7642278871136714</v>
      </c>
      <c r="AV5">
        <f t="shared" si="1"/>
        <v>0.14554186142623271</v>
      </c>
      <c r="AW5">
        <f t="shared" si="1"/>
        <v>0.40270970759634384</v>
      </c>
    </row>
    <row r="7" spans="1:49" x14ac:dyDescent="0.4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40</v>
      </c>
      <c r="AC7" t="s">
        <v>41</v>
      </c>
      <c r="AD7" t="s">
        <v>42</v>
      </c>
      <c r="AE7" t="s">
        <v>43</v>
      </c>
      <c r="AF7" t="s">
        <v>44</v>
      </c>
      <c r="AG7" t="s">
        <v>45</v>
      </c>
      <c r="AH7" t="s">
        <v>46</v>
      </c>
      <c r="AI7" t="s">
        <v>47</v>
      </c>
      <c r="AJ7" t="s">
        <v>298</v>
      </c>
      <c r="AK7" t="s">
        <v>299</v>
      </c>
      <c r="AL7" t="s">
        <v>300</v>
      </c>
      <c r="AM7" t="s">
        <v>301</v>
      </c>
      <c r="AN7" t="s">
        <v>302</v>
      </c>
      <c r="AO7" t="s">
        <v>303</v>
      </c>
      <c r="AP7" t="s">
        <v>304</v>
      </c>
      <c r="AQ7" t="s">
        <v>305</v>
      </c>
      <c r="AR7" t="s">
        <v>306</v>
      </c>
      <c r="AS7" t="s">
        <v>307</v>
      </c>
      <c r="AT7" t="s">
        <v>308</v>
      </c>
      <c r="AU7" t="s">
        <v>309</v>
      </c>
      <c r="AV7" t="s">
        <v>310</v>
      </c>
      <c r="AW7" t="s">
        <v>311</v>
      </c>
    </row>
    <row r="8" spans="1:49" x14ac:dyDescent="0.45">
      <c r="A8" t="s">
        <v>27</v>
      </c>
      <c r="B8" t="s">
        <v>28</v>
      </c>
      <c r="C8">
        <v>44444</v>
      </c>
      <c r="D8" t="s">
        <v>34</v>
      </c>
      <c r="E8" t="s">
        <v>35</v>
      </c>
      <c r="F8">
        <v>0</v>
      </c>
      <c r="G8">
        <v>1</v>
      </c>
      <c r="H8" t="s">
        <v>32</v>
      </c>
      <c r="I8">
        <v>0</v>
      </c>
      <c r="J8">
        <v>1</v>
      </c>
      <c r="K8" t="s">
        <v>32</v>
      </c>
      <c r="M8">
        <v>11</v>
      </c>
      <c r="N8">
        <v>9</v>
      </c>
      <c r="O8">
        <v>1</v>
      </c>
      <c r="P8">
        <v>3</v>
      </c>
      <c r="Q8">
        <v>14</v>
      </c>
      <c r="R8">
        <v>11</v>
      </c>
      <c r="S8">
        <v>4</v>
      </c>
      <c r="T8">
        <v>3</v>
      </c>
      <c r="U8">
        <v>0</v>
      </c>
      <c r="V8">
        <v>0</v>
      </c>
      <c r="W8">
        <v>2</v>
      </c>
      <c r="X8">
        <v>2</v>
      </c>
      <c r="Y8">
        <v>7</v>
      </c>
      <c r="Z8">
        <v>3.6</v>
      </c>
      <c r="AA8">
        <v>1.57</v>
      </c>
      <c r="AB8">
        <v>0.14285714285714285</v>
      </c>
      <c r="AC8">
        <v>0.27777777777777779</v>
      </c>
      <c r="AD8">
        <v>0.63694267515923564</v>
      </c>
      <c r="AE8">
        <v>1.0575775957941562</v>
      </c>
      <c r="AF8">
        <v>5.7577595794156222E-2</v>
      </c>
      <c r="AG8">
        <v>0.12366461092575744</v>
      </c>
      <c r="AH8">
        <v>0.25858524584639236</v>
      </c>
      <c r="AI8">
        <v>0.61775014322785027</v>
      </c>
      <c r="AJ8">
        <v>0.72868217054263562</v>
      </c>
      <c r="AK8">
        <v>2.2666666666666671</v>
      </c>
      <c r="AL8">
        <v>0.31987577639751552</v>
      </c>
      <c r="AM8">
        <v>0.98913043478260865</v>
      </c>
      <c r="AN8">
        <v>8.866323907455012</v>
      </c>
      <c r="AO8">
        <v>14.655526992287919</v>
      </c>
      <c r="AP8">
        <v>3.467866323907455</v>
      </c>
      <c r="AQ8">
        <v>6.5861182519280206</v>
      </c>
      <c r="AR8">
        <v>13.49081364829396</v>
      </c>
      <c r="AS8">
        <v>11.619422572178481</v>
      </c>
      <c r="AT8">
        <v>2.1246819338422389</v>
      </c>
      <c r="AU8">
        <v>1.7022900763358779</v>
      </c>
      <c r="AV8">
        <v>9.9236641221374045E-2</v>
      </c>
      <c r="AW8">
        <v>7.8880407124681931E-2</v>
      </c>
    </row>
    <row r="9" spans="1:49" x14ac:dyDescent="0.45">
      <c r="A9" t="s">
        <v>27</v>
      </c>
      <c r="B9" t="s">
        <v>28</v>
      </c>
      <c r="C9">
        <v>44447</v>
      </c>
      <c r="D9" t="s">
        <v>33</v>
      </c>
      <c r="E9" t="s">
        <v>35</v>
      </c>
      <c r="F9">
        <v>1</v>
      </c>
      <c r="G9">
        <v>1</v>
      </c>
      <c r="H9" t="s">
        <v>31</v>
      </c>
      <c r="I9">
        <v>1</v>
      </c>
      <c r="J9">
        <v>0</v>
      </c>
      <c r="K9" t="s">
        <v>39</v>
      </c>
      <c r="M9">
        <v>5</v>
      </c>
      <c r="N9">
        <v>12</v>
      </c>
      <c r="O9">
        <v>3</v>
      </c>
      <c r="P9">
        <v>4</v>
      </c>
      <c r="Q9">
        <v>13</v>
      </c>
      <c r="R9">
        <v>12</v>
      </c>
      <c r="S9">
        <v>0</v>
      </c>
      <c r="T9">
        <v>0</v>
      </c>
      <c r="U9">
        <v>0</v>
      </c>
      <c r="V9">
        <v>0</v>
      </c>
      <c r="W9">
        <v>3</v>
      </c>
      <c r="X9">
        <v>1</v>
      </c>
      <c r="Y9">
        <v>5.75</v>
      </c>
      <c r="Z9">
        <v>3.4</v>
      </c>
      <c r="AA9">
        <v>1.65</v>
      </c>
      <c r="AB9">
        <v>0.17391304347826086</v>
      </c>
      <c r="AC9">
        <v>0.29411764705882354</v>
      </c>
      <c r="AD9">
        <v>0.60606060606060608</v>
      </c>
      <c r="AE9">
        <v>1.0740912965976905</v>
      </c>
      <c r="AF9">
        <v>7.4091296597690537E-2</v>
      </c>
      <c r="AG9">
        <v>0.14921594461236401</v>
      </c>
      <c r="AH9">
        <v>0.26942054819292671</v>
      </c>
      <c r="AI9">
        <v>0.58136350719470919</v>
      </c>
      <c r="AJ9">
        <v>0.90258620689655178</v>
      </c>
      <c r="AK9">
        <v>1.944827586206896</v>
      </c>
      <c r="AL9">
        <v>0.41587575496117341</v>
      </c>
      <c r="AM9">
        <v>0.86540120793787745</v>
      </c>
      <c r="AN9">
        <v>9.7325038880248833</v>
      </c>
      <c r="AO9">
        <v>13.844479004665629</v>
      </c>
      <c r="AP9">
        <v>3.59375</v>
      </c>
      <c r="AQ9">
        <v>6.0671875000000002</v>
      </c>
      <c r="AR9">
        <v>13.47310126582278</v>
      </c>
      <c r="AS9">
        <v>12.289556962025321</v>
      </c>
      <c r="AT9">
        <v>1.9738863287250381</v>
      </c>
      <c r="AU9">
        <v>1.6943164362519201</v>
      </c>
      <c r="AV9">
        <v>0.13056835637480799</v>
      </c>
      <c r="AW9">
        <v>8.9093701996927802E-2</v>
      </c>
    </row>
    <row r="10" spans="1:49" x14ac:dyDescent="0.45">
      <c r="A10" t="s">
        <v>27</v>
      </c>
      <c r="B10" t="s">
        <v>28</v>
      </c>
      <c r="C10">
        <v>44482</v>
      </c>
      <c r="D10" t="s">
        <v>37</v>
      </c>
      <c r="E10" t="s">
        <v>35</v>
      </c>
      <c r="F10">
        <v>0</v>
      </c>
      <c r="G10">
        <v>2</v>
      </c>
      <c r="H10" t="s">
        <v>32</v>
      </c>
      <c r="I10">
        <v>0</v>
      </c>
      <c r="J10">
        <v>1</v>
      </c>
      <c r="K10" t="s">
        <v>32</v>
      </c>
      <c r="M10">
        <v>5</v>
      </c>
      <c r="N10">
        <v>14</v>
      </c>
      <c r="O10">
        <v>0</v>
      </c>
      <c r="P10">
        <v>6</v>
      </c>
      <c r="Q10">
        <v>11</v>
      </c>
      <c r="R10">
        <v>15</v>
      </c>
      <c r="S10">
        <v>1</v>
      </c>
      <c r="T10">
        <v>3</v>
      </c>
      <c r="U10">
        <v>1</v>
      </c>
      <c r="V10">
        <v>1</v>
      </c>
      <c r="W10">
        <v>3</v>
      </c>
      <c r="X10">
        <v>2</v>
      </c>
      <c r="Y10">
        <v>9</v>
      </c>
      <c r="Z10">
        <v>4.2</v>
      </c>
      <c r="AA10">
        <v>1.4</v>
      </c>
      <c r="AB10">
        <v>0.1111111111111111</v>
      </c>
      <c r="AC10">
        <v>0.23809523809523808</v>
      </c>
      <c r="AD10">
        <v>0.7142857142857143</v>
      </c>
      <c r="AE10">
        <v>1.0634920634920635</v>
      </c>
      <c r="AF10">
        <v>6.3492063492063489E-2</v>
      </c>
      <c r="AG10">
        <v>8.9947089947089942E-2</v>
      </c>
      <c r="AH10">
        <v>0.21693121693121692</v>
      </c>
      <c r="AI10">
        <v>0.69312169312169314</v>
      </c>
      <c r="AJ10">
        <v>0.72868217054263562</v>
      </c>
      <c r="AK10">
        <v>2.2666666666666671</v>
      </c>
      <c r="AL10">
        <v>0.31987577639751552</v>
      </c>
      <c r="AM10">
        <v>0.98913043478260865</v>
      </c>
      <c r="AN10">
        <v>8.866323907455012</v>
      </c>
      <c r="AO10">
        <v>14.655526992287919</v>
      </c>
      <c r="AP10">
        <v>3.467866323907455</v>
      </c>
      <c r="AQ10">
        <v>6.5861182519280206</v>
      </c>
      <c r="AR10">
        <v>13.49081364829396</v>
      </c>
      <c r="AS10">
        <v>11.619422572178481</v>
      </c>
      <c r="AT10">
        <v>2.1246819338422389</v>
      </c>
      <c r="AU10">
        <v>1.7022900763358779</v>
      </c>
      <c r="AV10">
        <v>9.9236641221374045E-2</v>
      </c>
      <c r="AW10">
        <v>7.8880407124681931E-2</v>
      </c>
    </row>
    <row r="11" spans="1:49" x14ac:dyDescent="0.45">
      <c r="F11">
        <f>SUM(F8:F10)</f>
        <v>1</v>
      </c>
      <c r="G11">
        <f>SUM(G8:G10)</f>
        <v>4</v>
      </c>
      <c r="M11">
        <f>SUM(M8:M10)</f>
        <v>21</v>
      </c>
      <c r="N11">
        <f t="shared" ref="N11:V11" si="2">SUM(N8:N10)</f>
        <v>35</v>
      </c>
      <c r="O11">
        <f t="shared" si="2"/>
        <v>4</v>
      </c>
      <c r="P11">
        <f t="shared" si="2"/>
        <v>13</v>
      </c>
      <c r="Q11">
        <f t="shared" si="2"/>
        <v>38</v>
      </c>
      <c r="R11">
        <f t="shared" si="2"/>
        <v>38</v>
      </c>
      <c r="S11">
        <f t="shared" si="2"/>
        <v>5</v>
      </c>
      <c r="T11">
        <f t="shared" si="2"/>
        <v>6</v>
      </c>
      <c r="U11">
        <f t="shared" si="2"/>
        <v>1</v>
      </c>
      <c r="V11">
        <f t="shared" si="2"/>
        <v>1</v>
      </c>
      <c r="AJ11">
        <f>SUM(AJ8:AJ10)</f>
        <v>2.359950547981823</v>
      </c>
      <c r="AK11">
        <f t="shared" ref="AK11:AW11" si="3">SUM(AK8:AK10)</f>
        <v>6.4781609195402297</v>
      </c>
      <c r="AL11">
        <f t="shared" si="3"/>
        <v>1.0556273077562044</v>
      </c>
      <c r="AM11">
        <f t="shared" si="3"/>
        <v>2.8436620775030947</v>
      </c>
      <c r="AN11">
        <f t="shared" si="3"/>
        <v>27.465151702934907</v>
      </c>
      <c r="AO11">
        <f t="shared" si="3"/>
        <v>43.155532989241465</v>
      </c>
      <c r="AP11">
        <f t="shared" si="3"/>
        <v>10.529482647814909</v>
      </c>
      <c r="AQ11">
        <f t="shared" si="3"/>
        <v>19.23942400385604</v>
      </c>
      <c r="AR11">
        <f t="shared" si="3"/>
        <v>40.4547285624107</v>
      </c>
      <c r="AS11">
        <f t="shared" si="3"/>
        <v>35.528402106382281</v>
      </c>
      <c r="AT11">
        <f t="shared" si="3"/>
        <v>6.2232501964095155</v>
      </c>
      <c r="AU11">
        <f t="shared" si="3"/>
        <v>5.0988965889236759</v>
      </c>
      <c r="AV11">
        <f t="shared" si="3"/>
        <v>0.3290416388175561</v>
      </c>
      <c r="AW11">
        <f t="shared" si="3"/>
        <v>0.24685451624629168</v>
      </c>
    </row>
    <row r="13" spans="1:49" x14ac:dyDescent="0.45">
      <c r="B13" t="s">
        <v>49</v>
      </c>
      <c r="C13" t="s">
        <v>312</v>
      </c>
      <c r="D13" t="s">
        <v>313</v>
      </c>
      <c r="E13" t="s">
        <v>314</v>
      </c>
      <c r="F13" t="s">
        <v>315</v>
      </c>
      <c r="G13" t="s">
        <v>316</v>
      </c>
      <c r="H13" t="s">
        <v>317</v>
      </c>
      <c r="I13" t="s">
        <v>318</v>
      </c>
      <c r="J13" t="s">
        <v>329</v>
      </c>
      <c r="K13" t="s">
        <v>330</v>
      </c>
      <c r="L13" t="s">
        <v>319</v>
      </c>
      <c r="M13" t="s">
        <v>320</v>
      </c>
      <c r="N13" t="s">
        <v>331</v>
      </c>
      <c r="O13" t="s">
        <v>332</v>
      </c>
      <c r="P13" t="s">
        <v>321</v>
      </c>
      <c r="Q13" t="s">
        <v>322</v>
      </c>
      <c r="R13" t="s">
        <v>333</v>
      </c>
      <c r="S13" t="s">
        <v>334</v>
      </c>
      <c r="T13" t="s">
        <v>323</v>
      </c>
      <c r="U13" t="s">
        <v>324</v>
      </c>
      <c r="V13" t="s">
        <v>335</v>
      </c>
      <c r="W13" t="s">
        <v>336</v>
      </c>
      <c r="X13" t="s">
        <v>325</v>
      </c>
      <c r="Y13" t="s">
        <v>326</v>
      </c>
      <c r="Z13" t="s">
        <v>337</v>
      </c>
      <c r="AA13" t="s">
        <v>338</v>
      </c>
      <c r="AB13" t="s">
        <v>327</v>
      </c>
      <c r="AC13" t="s">
        <v>328</v>
      </c>
      <c r="AD13" t="s">
        <v>339</v>
      </c>
      <c r="AE13" t="s">
        <v>340</v>
      </c>
    </row>
    <row r="14" spans="1:49" x14ac:dyDescent="0.45">
      <c r="B14" t="s">
        <v>35</v>
      </c>
      <c r="C14">
        <v>14</v>
      </c>
      <c r="D14">
        <v>7</v>
      </c>
      <c r="E14">
        <v>4</v>
      </c>
      <c r="F14">
        <v>2</v>
      </c>
      <c r="G14">
        <v>0</v>
      </c>
      <c r="H14">
        <v>10</v>
      </c>
      <c r="I14">
        <f>SUM(AJ5,AK11)</f>
        <v>13.769401206185215</v>
      </c>
      <c r="J14">
        <v>3</v>
      </c>
      <c r="K14">
        <f>SUM(AK5,AJ11)</f>
        <v>4.460415970771006</v>
      </c>
      <c r="L14">
        <f>SUM(M5,N11)</f>
        <v>99</v>
      </c>
      <c r="M14">
        <f>SUM(AN5,AO11)</f>
        <v>93.487816480164952</v>
      </c>
      <c r="N14">
        <f>SUM(N5,M11)</f>
        <v>39</v>
      </c>
      <c r="O14">
        <f>SUM(AO5,AN11)</f>
        <v>50.768804720705823</v>
      </c>
      <c r="P14">
        <f>SUM(O5,P11)</f>
        <v>34</v>
      </c>
      <c r="Q14">
        <f>SUM(AP5,AQ11)</f>
        <v>41.778426923404737</v>
      </c>
      <c r="R14">
        <f>SUM(P5,O11)</f>
        <v>10</v>
      </c>
      <c r="S14">
        <f>SUM(AQ5,AP11)</f>
        <v>19.817465771732017</v>
      </c>
      <c r="T14">
        <f>SUM(Q5,R11)</f>
        <v>81</v>
      </c>
      <c r="U14">
        <f>SUM(AR5,AS11)</f>
        <v>70.218873937613296</v>
      </c>
      <c r="V14">
        <f>SUM(R5,Q11)</f>
        <v>64</v>
      </c>
      <c r="W14">
        <f>SUM(AS5,AR11)</f>
        <v>79.380856934623907</v>
      </c>
      <c r="X14">
        <f>SUM(S5,T11)</f>
        <v>10</v>
      </c>
      <c r="Y14">
        <f>SUM(AT5,AU11)</f>
        <v>8.6974350512014578</v>
      </c>
      <c r="Z14">
        <f>SUM(T5,S11)</f>
        <v>12</v>
      </c>
      <c r="AA14">
        <f>SUM(AU5,AT11)</f>
        <v>11.987478083523186</v>
      </c>
      <c r="AB14">
        <f>SUM(U5,V11)</f>
        <v>1</v>
      </c>
      <c r="AC14">
        <f>SUM(AV5,AW11)</f>
        <v>0.39239637767252439</v>
      </c>
      <c r="AD14">
        <f>SUM(V5,U11)</f>
        <v>2</v>
      </c>
      <c r="AE14">
        <f>SUM(AW5,AV11)</f>
        <v>0.73175134641389994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3FB9-6F68-4D4E-AB85-4D4BCE8A0F21}">
  <dimension ref="A1:K16"/>
  <sheetViews>
    <sheetView workbookViewId="0">
      <selection activeCell="D2" sqref="D2:D15"/>
    </sheetView>
  </sheetViews>
  <sheetFormatPr defaultRowHeight="14.25" x14ac:dyDescent="0.45"/>
  <cols>
    <col min="1" max="1" width="14.59765625" bestFit="1" customWidth="1"/>
    <col min="2" max="2" width="8" bestFit="1" customWidth="1"/>
    <col min="3" max="3" width="9.3984375" bestFit="1" customWidth="1"/>
    <col min="4" max="4" width="9.1328125" bestFit="1" customWidth="1"/>
    <col min="5" max="5" width="8.19921875" bestFit="1" customWidth="1"/>
    <col min="6" max="6" width="11" bestFit="1" customWidth="1"/>
    <col min="7" max="7" width="11.59765625" bestFit="1" customWidth="1"/>
    <col min="8" max="8" width="9.86328125" bestFit="1" customWidth="1"/>
    <col min="9" max="9" width="13" bestFit="1" customWidth="1"/>
    <col min="10" max="10" width="11.265625" bestFit="1" customWidth="1"/>
    <col min="11" max="11" width="12.06640625" bestFit="1" customWidth="1"/>
  </cols>
  <sheetData>
    <row r="1" spans="1:11" x14ac:dyDescent="0.45">
      <c r="A1" t="s">
        <v>271</v>
      </c>
      <c r="B1" t="s">
        <v>50</v>
      </c>
      <c r="C1" t="s">
        <v>276</v>
      </c>
      <c r="D1" t="s">
        <v>277</v>
      </c>
      <c r="E1" t="s">
        <v>274</v>
      </c>
      <c r="F1" t="s">
        <v>273</v>
      </c>
      <c r="G1" t="s">
        <v>278</v>
      </c>
      <c r="H1" t="s">
        <v>279</v>
      </c>
      <c r="I1" t="s">
        <v>280</v>
      </c>
      <c r="J1" t="s">
        <v>281</v>
      </c>
      <c r="K1" t="s">
        <v>283</v>
      </c>
    </row>
    <row r="2" spans="1:11" x14ac:dyDescent="0.45">
      <c r="A2" t="s">
        <v>265</v>
      </c>
      <c r="B2" t="s">
        <v>32</v>
      </c>
      <c r="C2" s="4">
        <v>1368.5</v>
      </c>
      <c r="D2" s="4">
        <v>91.657510000000002</v>
      </c>
      <c r="E2">
        <v>6</v>
      </c>
      <c r="F2">
        <v>2.25</v>
      </c>
      <c r="G2" t="s">
        <v>282</v>
      </c>
      <c r="H2">
        <v>1496</v>
      </c>
      <c r="I2" t="s">
        <v>141</v>
      </c>
      <c r="J2">
        <v>1263</v>
      </c>
      <c r="K2">
        <f>Table2[[#This Row],[Best_Pts]]-Table2[[#This Row],[Worst_Pts]]</f>
        <v>233</v>
      </c>
    </row>
    <row r="3" spans="1:11" x14ac:dyDescent="0.45">
      <c r="A3" t="s">
        <v>265</v>
      </c>
      <c r="B3" t="s">
        <v>272</v>
      </c>
      <c r="C3" s="4">
        <v>1366</v>
      </c>
      <c r="D3" s="4">
        <v>94.263459999999995</v>
      </c>
      <c r="E3">
        <v>6</v>
      </c>
      <c r="F3">
        <v>2.25</v>
      </c>
      <c r="G3" t="s">
        <v>80</v>
      </c>
      <c r="H3">
        <v>1502</v>
      </c>
      <c r="I3" t="s">
        <v>142</v>
      </c>
      <c r="J3">
        <v>1258</v>
      </c>
      <c r="K3">
        <f>Table2[[#This Row],[Best_Pts]]-Table2[[#This Row],[Worst_Pts]]</f>
        <v>244</v>
      </c>
    </row>
    <row r="4" spans="1:11" x14ac:dyDescent="0.45">
      <c r="A4" t="s">
        <v>263</v>
      </c>
      <c r="B4" t="s">
        <v>32</v>
      </c>
      <c r="C4" s="4">
        <v>1424.875</v>
      </c>
      <c r="D4" s="4">
        <v>113.0543</v>
      </c>
      <c r="E4">
        <v>8</v>
      </c>
      <c r="F4">
        <v>3.5</v>
      </c>
      <c r="G4" t="s">
        <v>62</v>
      </c>
      <c r="H4">
        <v>1632</v>
      </c>
      <c r="I4" t="s">
        <v>127</v>
      </c>
      <c r="J4">
        <v>1312</v>
      </c>
      <c r="K4">
        <f>Table2[[#This Row],[Best_Pts]]-Table2[[#This Row],[Worst_Pts]]</f>
        <v>320</v>
      </c>
    </row>
    <row r="5" spans="1:11" x14ac:dyDescent="0.45">
      <c r="A5" t="s">
        <v>262</v>
      </c>
      <c r="B5" t="s">
        <v>32</v>
      </c>
      <c r="C5" s="4">
        <v>1539.7</v>
      </c>
      <c r="D5" s="4">
        <v>126.3655</v>
      </c>
      <c r="E5">
        <v>10</v>
      </c>
      <c r="F5">
        <v>4.5</v>
      </c>
      <c r="G5" t="s">
        <v>56</v>
      </c>
      <c r="H5">
        <v>1743</v>
      </c>
      <c r="I5" t="s">
        <v>128</v>
      </c>
      <c r="J5">
        <v>1307</v>
      </c>
      <c r="K5">
        <f>Table2[[#This Row],[Best_Pts]]-Table2[[#This Row],[Worst_Pts]]</f>
        <v>436</v>
      </c>
    </row>
    <row r="6" spans="1:11" x14ac:dyDescent="0.45">
      <c r="A6" t="s">
        <v>261</v>
      </c>
      <c r="B6" t="s">
        <v>32</v>
      </c>
      <c r="C6" s="4">
        <v>1405</v>
      </c>
      <c r="D6" s="4">
        <v>197.32210000000001</v>
      </c>
      <c r="E6">
        <v>5</v>
      </c>
      <c r="F6">
        <v>1.3</v>
      </c>
      <c r="G6" t="s">
        <v>58</v>
      </c>
      <c r="H6">
        <v>1662</v>
      </c>
      <c r="I6" t="s">
        <v>157</v>
      </c>
      <c r="J6">
        <v>1180</v>
      </c>
      <c r="K6">
        <f>Table2[[#This Row],[Best_Pts]]-Table2[[#This Row],[Worst_Pts]]</f>
        <v>482</v>
      </c>
    </row>
    <row r="7" spans="1:11" x14ac:dyDescent="0.45">
      <c r="A7" t="s">
        <v>261</v>
      </c>
      <c r="B7" t="s">
        <v>272</v>
      </c>
      <c r="C7" s="4">
        <v>1407</v>
      </c>
      <c r="D7" s="4">
        <v>201.66</v>
      </c>
      <c r="E7">
        <v>5</v>
      </c>
      <c r="F7">
        <v>1.3</v>
      </c>
      <c r="G7" t="s">
        <v>59</v>
      </c>
      <c r="H7">
        <v>1645</v>
      </c>
      <c r="I7" t="s">
        <v>166</v>
      </c>
      <c r="J7">
        <v>1155</v>
      </c>
      <c r="K7">
        <f>Table2[[#This Row],[Best_Pts]]-Table2[[#This Row],[Worst_Pts]]</f>
        <v>490</v>
      </c>
    </row>
    <row r="8" spans="1:11" x14ac:dyDescent="0.45">
      <c r="A8" t="s">
        <v>261</v>
      </c>
      <c r="B8" t="s">
        <v>48</v>
      </c>
      <c r="C8" s="4">
        <v>1424.4</v>
      </c>
      <c r="D8" s="4">
        <v>206.6</v>
      </c>
      <c r="E8">
        <v>5</v>
      </c>
      <c r="F8">
        <v>1.3</v>
      </c>
      <c r="G8" t="s">
        <v>63</v>
      </c>
      <c r="H8">
        <v>1625</v>
      </c>
      <c r="I8" t="s">
        <v>178</v>
      </c>
      <c r="J8">
        <v>1114</v>
      </c>
      <c r="K8">
        <f>Table2[[#This Row],[Best_Pts]]-Table2[[#This Row],[Worst_Pts]]</f>
        <v>511</v>
      </c>
    </row>
    <row r="9" spans="1:11" x14ac:dyDescent="0.45">
      <c r="A9" t="s">
        <v>261</v>
      </c>
      <c r="B9" t="s">
        <v>31</v>
      </c>
      <c r="C9" s="4">
        <v>1447.8</v>
      </c>
      <c r="D9" s="4">
        <v>221.3</v>
      </c>
      <c r="E9">
        <v>5</v>
      </c>
      <c r="F9">
        <v>1.3</v>
      </c>
      <c r="G9" t="s">
        <v>55</v>
      </c>
      <c r="H9">
        <v>1755</v>
      </c>
      <c r="I9" t="s">
        <v>171</v>
      </c>
      <c r="J9">
        <v>1142</v>
      </c>
      <c r="K9">
        <f>Table2[[#This Row],[Best_Pts]]-Table2[[#This Row],[Worst_Pts]]</f>
        <v>613</v>
      </c>
    </row>
    <row r="10" spans="1:11" x14ac:dyDescent="0.45">
      <c r="A10" t="s">
        <v>261</v>
      </c>
      <c r="B10" t="s">
        <v>39</v>
      </c>
      <c r="C10" s="4">
        <v>1352</v>
      </c>
      <c r="D10" s="4">
        <v>235</v>
      </c>
      <c r="E10">
        <v>6</v>
      </c>
      <c r="F10">
        <v>1.3</v>
      </c>
      <c r="G10" t="s">
        <v>64</v>
      </c>
      <c r="H10">
        <v>1617</v>
      </c>
      <c r="I10" t="s">
        <v>224</v>
      </c>
      <c r="J10">
        <v>951</v>
      </c>
      <c r="K10">
        <f>Table2[[#This Row],[Best_Pts]]-Table2[[#This Row],[Worst_Pts]]</f>
        <v>666</v>
      </c>
    </row>
    <row r="11" spans="1:11" x14ac:dyDescent="0.45">
      <c r="A11" t="s">
        <v>261</v>
      </c>
      <c r="B11" t="s">
        <v>270</v>
      </c>
      <c r="C11" s="4">
        <v>1339</v>
      </c>
      <c r="D11">
        <v>238</v>
      </c>
      <c r="E11">
        <v>6</v>
      </c>
      <c r="F11">
        <v>1.3</v>
      </c>
      <c r="G11" t="s">
        <v>66</v>
      </c>
      <c r="H11">
        <v>1610</v>
      </c>
      <c r="I11" t="s">
        <v>229</v>
      </c>
      <c r="J11">
        <v>924</v>
      </c>
      <c r="K11">
        <f>Table2[[#This Row],[Best_Pts]]-Table2[[#This Row],[Worst_Pts]]</f>
        <v>686</v>
      </c>
    </row>
    <row r="12" spans="1:11" x14ac:dyDescent="0.45">
      <c r="A12" t="s">
        <v>261</v>
      </c>
      <c r="B12" t="s">
        <v>267</v>
      </c>
      <c r="C12" s="4">
        <v>1449.4</v>
      </c>
      <c r="D12" s="4">
        <v>238.3</v>
      </c>
      <c r="E12">
        <v>5</v>
      </c>
      <c r="F12">
        <v>1.3</v>
      </c>
      <c r="G12" t="s">
        <v>53</v>
      </c>
      <c r="H12">
        <v>1780</v>
      </c>
      <c r="I12" t="s">
        <v>158</v>
      </c>
      <c r="J12">
        <v>1180</v>
      </c>
      <c r="K12">
        <f>Table2[[#This Row],[Best_Pts]]-Table2[[#This Row],[Worst_Pts]]</f>
        <v>600</v>
      </c>
    </row>
    <row r="13" spans="1:11" x14ac:dyDescent="0.45">
      <c r="A13" t="s">
        <v>261</v>
      </c>
      <c r="B13" t="s">
        <v>275</v>
      </c>
      <c r="C13" s="4">
        <v>1332</v>
      </c>
      <c r="D13" s="4">
        <v>245</v>
      </c>
      <c r="E13">
        <v>6</v>
      </c>
      <c r="F13">
        <v>1.3</v>
      </c>
      <c r="G13" t="s">
        <v>65</v>
      </c>
      <c r="H13">
        <v>1614</v>
      </c>
      <c r="I13" t="s">
        <v>225</v>
      </c>
      <c r="J13">
        <v>950</v>
      </c>
      <c r="K13">
        <f>Table2[[#This Row],[Best_Pts]]-Table2[[#This Row],[Worst_Pts]]</f>
        <v>664</v>
      </c>
    </row>
    <row r="14" spans="1:11" x14ac:dyDescent="0.45">
      <c r="A14" t="s">
        <v>261</v>
      </c>
      <c r="B14" t="s">
        <v>268</v>
      </c>
      <c r="C14" s="4">
        <v>1314</v>
      </c>
      <c r="D14" s="4">
        <v>273</v>
      </c>
      <c r="E14">
        <v>6</v>
      </c>
      <c r="F14">
        <v>1.3</v>
      </c>
      <c r="G14" t="s">
        <v>67</v>
      </c>
      <c r="H14">
        <v>1609</v>
      </c>
      <c r="I14" t="s">
        <v>243</v>
      </c>
      <c r="J14">
        <v>888</v>
      </c>
      <c r="K14">
        <f>Table2[[#This Row],[Best_Pts]]-Table2[[#This Row],[Worst_Pts]]</f>
        <v>721</v>
      </c>
    </row>
    <row r="15" spans="1:11" x14ac:dyDescent="0.45">
      <c r="A15" t="s">
        <v>261</v>
      </c>
      <c r="B15" t="s">
        <v>269</v>
      </c>
      <c r="C15" s="4">
        <v>1318</v>
      </c>
      <c r="D15">
        <v>327</v>
      </c>
      <c r="E15">
        <v>6</v>
      </c>
      <c r="F15">
        <v>1.3</v>
      </c>
      <c r="G15" t="s">
        <v>57</v>
      </c>
      <c r="H15">
        <v>1670</v>
      </c>
      <c r="I15" t="s">
        <v>258</v>
      </c>
      <c r="J15">
        <v>810</v>
      </c>
      <c r="K15">
        <f>Table2[[#This Row],[Best_Pts]]-Table2[[#This Row],[Worst_Pts]]</f>
        <v>860</v>
      </c>
    </row>
    <row r="16" spans="1:11" x14ac:dyDescent="0.45">
      <c r="C16" s="4">
        <f>AVERAGE(Table2[Pts_Avg])</f>
        <v>1391.9767857142856</v>
      </c>
      <c r="D16" s="4"/>
      <c r="H16">
        <f>SUBTOTAL(101,Table2[Best_Pts])</f>
        <v>1640</v>
      </c>
      <c r="J16" s="4">
        <f>SUBTOTAL(101,Table2[Worst_Pts])</f>
        <v>1102.4285714285713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D500-6B02-43F8-A870-37AD67F34DA7}">
  <dimension ref="A1:F15"/>
  <sheetViews>
    <sheetView workbookViewId="0">
      <selection activeCell="S6" sqref="S6"/>
    </sheetView>
  </sheetViews>
  <sheetFormatPr defaultRowHeight="14.25" x14ac:dyDescent="0.45"/>
  <cols>
    <col min="5" max="5" width="13.796875" customWidth="1"/>
    <col min="6" max="6" width="14.33203125" customWidth="1"/>
  </cols>
  <sheetData>
    <row r="1" spans="1:6" x14ac:dyDescent="0.45">
      <c r="A1" s="2" t="s">
        <v>265</v>
      </c>
      <c r="B1" t="s">
        <v>54</v>
      </c>
      <c r="C1" s="3" t="s">
        <v>32</v>
      </c>
      <c r="E1" t="s">
        <v>271</v>
      </c>
      <c r="F1" t="s">
        <v>284</v>
      </c>
    </row>
    <row r="2" spans="1:6" x14ac:dyDescent="0.45">
      <c r="A2" s="2" t="s">
        <v>265</v>
      </c>
      <c r="B2" t="s">
        <v>54</v>
      </c>
      <c r="C2" s="3" t="s">
        <v>272</v>
      </c>
      <c r="E2" s="5" t="s">
        <v>262</v>
      </c>
      <c r="F2" s="4">
        <v>1539.7</v>
      </c>
    </row>
    <row r="3" spans="1:6" x14ac:dyDescent="0.45">
      <c r="A3" s="2" t="s">
        <v>263</v>
      </c>
      <c r="B3" t="s">
        <v>54</v>
      </c>
      <c r="C3" s="3" t="s">
        <v>32</v>
      </c>
      <c r="E3" t="s">
        <v>291</v>
      </c>
      <c r="F3" s="4">
        <v>1449.4</v>
      </c>
    </row>
    <row r="4" spans="1:6" x14ac:dyDescent="0.45">
      <c r="A4" s="2" t="s">
        <v>262</v>
      </c>
      <c r="B4" t="s">
        <v>54</v>
      </c>
      <c r="C4" s="3" t="s">
        <v>32</v>
      </c>
      <c r="E4" t="s">
        <v>288</v>
      </c>
      <c r="F4" s="4">
        <v>1447.8</v>
      </c>
    </row>
    <row r="5" spans="1:6" x14ac:dyDescent="0.45">
      <c r="A5" s="2" t="s">
        <v>261</v>
      </c>
      <c r="B5" t="s">
        <v>54</v>
      </c>
      <c r="C5" s="3" t="s">
        <v>32</v>
      </c>
      <c r="E5" t="s">
        <v>263</v>
      </c>
      <c r="F5" s="4">
        <v>1424.875</v>
      </c>
    </row>
    <row r="6" spans="1:6" x14ac:dyDescent="0.45">
      <c r="A6" s="2" t="s">
        <v>261</v>
      </c>
      <c r="B6" t="s">
        <v>54</v>
      </c>
      <c r="C6" s="3" t="s">
        <v>272</v>
      </c>
      <c r="E6" t="s">
        <v>287</v>
      </c>
      <c r="F6" s="4">
        <v>1424.4</v>
      </c>
    </row>
    <row r="7" spans="1:6" x14ac:dyDescent="0.45">
      <c r="A7" s="2" t="s">
        <v>261</v>
      </c>
      <c r="B7" t="s">
        <v>54</v>
      </c>
      <c r="C7" s="3" t="s">
        <v>48</v>
      </c>
      <c r="E7" t="s">
        <v>286</v>
      </c>
      <c r="F7" s="4">
        <v>1407</v>
      </c>
    </row>
    <row r="8" spans="1:6" x14ac:dyDescent="0.45">
      <c r="A8" s="2" t="s">
        <v>261</v>
      </c>
      <c r="B8" t="s">
        <v>54</v>
      </c>
      <c r="C8" s="3" t="s">
        <v>31</v>
      </c>
      <c r="E8" t="s">
        <v>285</v>
      </c>
      <c r="F8" s="4">
        <v>1405</v>
      </c>
    </row>
    <row r="9" spans="1:6" x14ac:dyDescent="0.45">
      <c r="A9" s="2" t="s">
        <v>261</v>
      </c>
      <c r="B9" t="s">
        <v>54</v>
      </c>
      <c r="C9" s="3" t="s">
        <v>39</v>
      </c>
      <c r="E9" s="6" t="s">
        <v>296</v>
      </c>
      <c r="F9" s="4">
        <v>1368.5</v>
      </c>
    </row>
    <row r="10" spans="1:6" x14ac:dyDescent="0.45">
      <c r="A10" s="2" t="s">
        <v>261</v>
      </c>
      <c r="B10" t="s">
        <v>54</v>
      </c>
      <c r="C10" s="3" t="s">
        <v>270</v>
      </c>
      <c r="E10" t="s">
        <v>297</v>
      </c>
      <c r="F10" s="4">
        <v>1366</v>
      </c>
    </row>
    <row r="11" spans="1:6" x14ac:dyDescent="0.45">
      <c r="A11" s="2" t="s">
        <v>261</v>
      </c>
      <c r="B11" t="s">
        <v>54</v>
      </c>
      <c r="C11" s="3" t="s">
        <v>267</v>
      </c>
      <c r="E11" t="s">
        <v>289</v>
      </c>
      <c r="F11" s="4">
        <v>1352</v>
      </c>
    </row>
    <row r="12" spans="1:6" x14ac:dyDescent="0.45">
      <c r="A12" s="2" t="s">
        <v>261</v>
      </c>
      <c r="B12" t="s">
        <v>54</v>
      </c>
      <c r="C12" s="3" t="s">
        <v>275</v>
      </c>
      <c r="E12" t="s">
        <v>290</v>
      </c>
      <c r="F12" s="4">
        <v>1339</v>
      </c>
    </row>
    <row r="13" spans="1:6" x14ac:dyDescent="0.45">
      <c r="A13" s="2" t="s">
        <v>261</v>
      </c>
      <c r="B13" t="s">
        <v>54</v>
      </c>
      <c r="C13" s="3" t="s">
        <v>268</v>
      </c>
      <c r="E13" t="s">
        <v>292</v>
      </c>
      <c r="F13" s="4">
        <v>1332</v>
      </c>
    </row>
    <row r="14" spans="1:6" x14ac:dyDescent="0.45">
      <c r="A14" s="2" t="s">
        <v>261</v>
      </c>
      <c r="B14" t="s">
        <v>54</v>
      </c>
      <c r="C14" s="3" t="s">
        <v>269</v>
      </c>
      <c r="E14" t="s">
        <v>294</v>
      </c>
      <c r="F14" s="4">
        <v>1318</v>
      </c>
    </row>
    <row r="15" spans="1:6" x14ac:dyDescent="0.45">
      <c r="E15" t="s">
        <v>293</v>
      </c>
      <c r="F15" s="4">
        <v>1314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BD5E-8569-4A70-BB12-F37BB4BB92DA}">
  <dimension ref="A1:J15"/>
  <sheetViews>
    <sheetView tabSelected="1" workbookViewId="0">
      <selection activeCell="I4" sqref="I4"/>
    </sheetView>
  </sheetViews>
  <sheetFormatPr defaultRowHeight="14.25" x14ac:dyDescent="0.45"/>
  <cols>
    <col min="9" max="9" width="13.796875" customWidth="1"/>
    <col min="10" max="10" width="8.796875" customWidth="1"/>
  </cols>
  <sheetData>
    <row r="1" spans="1:10" x14ac:dyDescent="0.45">
      <c r="E1" t="s">
        <v>271</v>
      </c>
      <c r="F1" t="s">
        <v>295</v>
      </c>
      <c r="I1" t="s">
        <v>271</v>
      </c>
      <c r="J1" t="s">
        <v>295</v>
      </c>
    </row>
    <row r="2" spans="1:10" x14ac:dyDescent="0.45">
      <c r="A2" t="s">
        <v>265</v>
      </c>
      <c r="E2" t="s">
        <v>265</v>
      </c>
      <c r="F2" s="4">
        <v>91.657510000000002</v>
      </c>
      <c r="I2" t="s">
        <v>296</v>
      </c>
      <c r="J2" s="4">
        <v>91.657510000000002</v>
      </c>
    </row>
    <row r="3" spans="1:10" x14ac:dyDescent="0.45">
      <c r="A3" t="s">
        <v>265</v>
      </c>
      <c r="E3" t="s">
        <v>265</v>
      </c>
      <c r="F3" s="4">
        <v>94.263459999999995</v>
      </c>
      <c r="I3" t="s">
        <v>297</v>
      </c>
      <c r="J3" s="4">
        <v>94.263459999999995</v>
      </c>
    </row>
    <row r="4" spans="1:10" x14ac:dyDescent="0.45">
      <c r="A4" t="s">
        <v>263</v>
      </c>
      <c r="E4" t="s">
        <v>263</v>
      </c>
      <c r="F4" s="4">
        <v>113.0543</v>
      </c>
      <c r="I4" t="s">
        <v>263</v>
      </c>
      <c r="J4" s="4">
        <v>113.0543</v>
      </c>
    </row>
    <row r="5" spans="1:10" x14ac:dyDescent="0.45">
      <c r="A5" t="s">
        <v>262</v>
      </c>
      <c r="E5" t="s">
        <v>262</v>
      </c>
      <c r="F5" s="4">
        <v>126.3655</v>
      </c>
      <c r="I5" t="s">
        <v>262</v>
      </c>
      <c r="J5" s="4">
        <v>126.3655</v>
      </c>
    </row>
    <row r="6" spans="1:10" x14ac:dyDescent="0.45">
      <c r="A6" t="s">
        <v>261</v>
      </c>
      <c r="B6" t="s">
        <v>54</v>
      </c>
      <c r="C6" t="s">
        <v>32</v>
      </c>
      <c r="E6" t="str">
        <f>_xlfn.CONCAT(A6:C6)</f>
        <v>UEFA-A</v>
      </c>
      <c r="F6" s="4">
        <v>197.32210000000001</v>
      </c>
      <c r="I6" t="s">
        <v>285</v>
      </c>
      <c r="J6" s="4">
        <v>197.32210000000001</v>
      </c>
    </row>
    <row r="7" spans="1:10" x14ac:dyDescent="0.45">
      <c r="A7" t="s">
        <v>261</v>
      </c>
      <c r="B7" t="s">
        <v>54</v>
      </c>
      <c r="C7" t="s">
        <v>272</v>
      </c>
      <c r="E7" t="str">
        <f t="shared" ref="E7:E15" si="0">_xlfn.CONCAT(A7:C7)</f>
        <v>UEFA-B</v>
      </c>
      <c r="F7" s="4">
        <v>201.66</v>
      </c>
      <c r="I7" t="s">
        <v>286</v>
      </c>
      <c r="J7" s="4">
        <v>201.66</v>
      </c>
    </row>
    <row r="8" spans="1:10" x14ac:dyDescent="0.45">
      <c r="A8" t="s">
        <v>261</v>
      </c>
      <c r="B8" t="s">
        <v>54</v>
      </c>
      <c r="C8" t="s">
        <v>48</v>
      </c>
      <c r="E8" t="str">
        <f t="shared" si="0"/>
        <v>UEFA-C</v>
      </c>
      <c r="F8" s="4">
        <v>206.6</v>
      </c>
      <c r="I8" t="s">
        <v>287</v>
      </c>
      <c r="J8" s="4">
        <v>206.6</v>
      </c>
    </row>
    <row r="9" spans="1:10" x14ac:dyDescent="0.45">
      <c r="A9" t="s">
        <v>261</v>
      </c>
      <c r="B9" t="s">
        <v>54</v>
      </c>
      <c r="C9" t="s">
        <v>31</v>
      </c>
      <c r="E9" t="str">
        <f t="shared" si="0"/>
        <v>UEFA-D</v>
      </c>
      <c r="F9" s="4">
        <v>221.3</v>
      </c>
      <c r="I9" t="s">
        <v>288</v>
      </c>
      <c r="J9" s="4">
        <v>221.3</v>
      </c>
    </row>
    <row r="10" spans="1:10" x14ac:dyDescent="0.45">
      <c r="A10" t="s">
        <v>261</v>
      </c>
      <c r="B10" t="s">
        <v>54</v>
      </c>
      <c r="C10" t="s">
        <v>39</v>
      </c>
      <c r="E10" t="str">
        <f t="shared" si="0"/>
        <v>UEFA-H</v>
      </c>
      <c r="F10" s="4">
        <v>235</v>
      </c>
      <c r="I10" t="s">
        <v>289</v>
      </c>
      <c r="J10" s="4">
        <v>235</v>
      </c>
    </row>
    <row r="11" spans="1:10" x14ac:dyDescent="0.45">
      <c r="A11" t="s">
        <v>261</v>
      </c>
      <c r="B11" t="s">
        <v>54</v>
      </c>
      <c r="C11" t="s">
        <v>270</v>
      </c>
      <c r="E11" t="str">
        <f t="shared" si="0"/>
        <v>UEFA-J</v>
      </c>
      <c r="F11" s="4">
        <v>238</v>
      </c>
      <c r="I11" t="s">
        <v>290</v>
      </c>
      <c r="J11" s="4">
        <v>238</v>
      </c>
    </row>
    <row r="12" spans="1:10" x14ac:dyDescent="0.45">
      <c r="A12" t="s">
        <v>261</v>
      </c>
      <c r="B12" t="s">
        <v>54</v>
      </c>
      <c r="C12" t="s">
        <v>267</v>
      </c>
      <c r="E12" t="str">
        <f t="shared" si="0"/>
        <v>UEFA-E</v>
      </c>
      <c r="F12" s="4">
        <v>238.3</v>
      </c>
      <c r="I12" t="s">
        <v>291</v>
      </c>
      <c r="J12" s="4">
        <v>238.3</v>
      </c>
    </row>
    <row r="13" spans="1:10" x14ac:dyDescent="0.45">
      <c r="A13" t="s">
        <v>261</v>
      </c>
      <c r="B13" t="s">
        <v>54</v>
      </c>
      <c r="C13" t="s">
        <v>275</v>
      </c>
      <c r="E13" t="str">
        <f t="shared" si="0"/>
        <v>UEFA-F</v>
      </c>
      <c r="F13" s="4">
        <v>245</v>
      </c>
      <c r="I13" t="s">
        <v>292</v>
      </c>
      <c r="J13" s="4">
        <v>245</v>
      </c>
    </row>
    <row r="14" spans="1:10" x14ac:dyDescent="0.45">
      <c r="A14" t="s">
        <v>261</v>
      </c>
      <c r="B14" t="s">
        <v>54</v>
      </c>
      <c r="C14" t="s">
        <v>268</v>
      </c>
      <c r="E14" t="str">
        <f t="shared" si="0"/>
        <v>UEFA-G</v>
      </c>
      <c r="F14" s="4">
        <v>273</v>
      </c>
      <c r="I14" t="s">
        <v>293</v>
      </c>
      <c r="J14" s="4">
        <v>273</v>
      </c>
    </row>
    <row r="15" spans="1:10" x14ac:dyDescent="0.45">
      <c r="A15" t="s">
        <v>261</v>
      </c>
      <c r="B15" t="s">
        <v>54</v>
      </c>
      <c r="C15" t="s">
        <v>269</v>
      </c>
      <c r="E15" t="str">
        <f t="shared" si="0"/>
        <v>UEFA-I</v>
      </c>
      <c r="F15" s="4">
        <v>327</v>
      </c>
      <c r="I15" t="s">
        <v>294</v>
      </c>
      <c r="J15" s="4">
        <v>327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CB9D-13BB-4F99-B36A-0F9AB0920E6C}">
  <dimension ref="A1:C9"/>
  <sheetViews>
    <sheetView workbookViewId="0">
      <selection activeCell="S25" sqref="S25"/>
    </sheetView>
  </sheetViews>
  <sheetFormatPr defaultRowHeight="14.25" x14ac:dyDescent="0.45"/>
  <sheetData>
    <row r="1" spans="1:3" x14ac:dyDescent="0.45">
      <c r="A1" t="s">
        <v>49</v>
      </c>
      <c r="B1" t="s">
        <v>341</v>
      </c>
      <c r="C1" t="s">
        <v>342</v>
      </c>
    </row>
    <row r="2" spans="1:3" x14ac:dyDescent="0.45">
      <c r="A2" t="s">
        <v>35</v>
      </c>
      <c r="B2" s="9">
        <v>14</v>
      </c>
      <c r="C2" s="8">
        <v>13.699038064511701</v>
      </c>
    </row>
    <row r="3" spans="1:3" x14ac:dyDescent="0.45">
      <c r="A3" t="s">
        <v>38</v>
      </c>
      <c r="B3" s="9">
        <v>11</v>
      </c>
      <c r="C3" s="8">
        <v>12.691626555401401</v>
      </c>
    </row>
    <row r="4" spans="1:3" x14ac:dyDescent="0.45">
      <c r="A4" t="s">
        <v>29</v>
      </c>
      <c r="B4" s="9">
        <v>10</v>
      </c>
      <c r="C4" s="8">
        <v>9.7345796665556996</v>
      </c>
    </row>
    <row r="5" spans="1:3" x14ac:dyDescent="0.45">
      <c r="A5" t="s">
        <v>33</v>
      </c>
      <c r="B5" s="9">
        <v>8</v>
      </c>
      <c r="C5" s="8">
        <v>6.2467414027560499</v>
      </c>
    </row>
    <row r="6" spans="1:3" x14ac:dyDescent="0.45">
      <c r="A6" t="s">
        <v>34</v>
      </c>
      <c r="B6" s="9">
        <v>6</v>
      </c>
      <c r="C6" s="8">
        <v>7.6335010659199396</v>
      </c>
    </row>
    <row r="7" spans="1:3" x14ac:dyDescent="0.45">
      <c r="A7" t="s">
        <v>36</v>
      </c>
      <c r="B7" s="9">
        <v>5</v>
      </c>
      <c r="C7" s="8">
        <v>4.8478080153010898</v>
      </c>
    </row>
    <row r="8" spans="1:3" x14ac:dyDescent="0.45">
      <c r="A8" t="s">
        <v>37</v>
      </c>
      <c r="B8" s="9">
        <v>5</v>
      </c>
      <c r="C8" s="8">
        <v>4.76410208290641</v>
      </c>
    </row>
    <row r="9" spans="1:3" x14ac:dyDescent="0.45">
      <c r="A9" t="s">
        <v>30</v>
      </c>
      <c r="B9" s="9">
        <v>3</v>
      </c>
      <c r="C9" s="8">
        <v>6.3856682493623804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7985-AFBE-4FF2-917E-B228B6BD5A3E}">
  <dimension ref="A1:C9"/>
  <sheetViews>
    <sheetView workbookViewId="0">
      <selection activeCell="C2" sqref="C2"/>
    </sheetView>
  </sheetViews>
  <sheetFormatPr defaultRowHeight="14.25" x14ac:dyDescent="0.45"/>
  <sheetData>
    <row r="1" spans="1:3" x14ac:dyDescent="0.45">
      <c r="A1" t="s">
        <v>49</v>
      </c>
      <c r="B1" t="s">
        <v>357</v>
      </c>
      <c r="C1" t="s">
        <v>358</v>
      </c>
    </row>
    <row r="2" spans="1:3" x14ac:dyDescent="0.45">
      <c r="A2" t="s">
        <v>35</v>
      </c>
      <c r="B2">
        <v>10</v>
      </c>
      <c r="C2" s="8">
        <v>13.769401206185201</v>
      </c>
    </row>
    <row r="3" spans="1:3" x14ac:dyDescent="0.45">
      <c r="A3" t="s">
        <v>29</v>
      </c>
      <c r="B3">
        <v>10</v>
      </c>
      <c r="C3" s="8">
        <v>9.4047744003876694</v>
      </c>
    </row>
    <row r="4" spans="1:3" x14ac:dyDescent="0.45">
      <c r="A4" t="s">
        <v>38</v>
      </c>
      <c r="B4">
        <v>9</v>
      </c>
      <c r="C4" s="8">
        <v>11.8986162892599</v>
      </c>
    </row>
    <row r="5" spans="1:3" x14ac:dyDescent="0.45">
      <c r="A5" t="s">
        <v>33</v>
      </c>
      <c r="B5">
        <v>6</v>
      </c>
      <c r="C5" s="8">
        <v>6.5566011659122303</v>
      </c>
    </row>
    <row r="6" spans="1:3" x14ac:dyDescent="0.45">
      <c r="A6" t="s">
        <v>34</v>
      </c>
      <c r="B6">
        <v>4</v>
      </c>
      <c r="C6" s="8">
        <v>7.4184172255811802</v>
      </c>
    </row>
    <row r="7" spans="1:3" x14ac:dyDescent="0.45">
      <c r="A7" t="s">
        <v>36</v>
      </c>
      <c r="B7">
        <v>4</v>
      </c>
      <c r="C7" s="8">
        <v>5.6128346766743702</v>
      </c>
    </row>
    <row r="8" spans="1:3" x14ac:dyDescent="0.45">
      <c r="A8" t="s">
        <v>37</v>
      </c>
      <c r="B8">
        <v>2</v>
      </c>
      <c r="C8" s="8">
        <v>5.5908874717167203</v>
      </c>
    </row>
    <row r="9" spans="1:3" x14ac:dyDescent="0.45">
      <c r="A9" t="s">
        <v>30</v>
      </c>
      <c r="B9">
        <v>2</v>
      </c>
      <c r="C9" s="8">
        <v>6.6776675619798898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0577-E79C-4BB0-B3E5-D06840FF8FDF}">
  <dimension ref="A1:C9"/>
  <sheetViews>
    <sheetView workbookViewId="0">
      <selection activeCell="V5" sqref="V5"/>
    </sheetView>
  </sheetViews>
  <sheetFormatPr defaultRowHeight="14.25" x14ac:dyDescent="0.45"/>
  <sheetData>
    <row r="1" spans="1:3" x14ac:dyDescent="0.45">
      <c r="A1" t="s">
        <v>343</v>
      </c>
      <c r="B1" t="s">
        <v>359</v>
      </c>
      <c r="C1" t="s">
        <v>360</v>
      </c>
    </row>
    <row r="2" spans="1:3" x14ac:dyDescent="0.45">
      <c r="A2" t="s">
        <v>35</v>
      </c>
      <c r="B2">
        <v>3</v>
      </c>
      <c r="C2" s="8">
        <v>4.4604159707709998</v>
      </c>
    </row>
    <row r="3" spans="1:3" x14ac:dyDescent="0.45">
      <c r="A3" t="s">
        <v>38</v>
      </c>
      <c r="B3">
        <v>4</v>
      </c>
      <c r="C3" s="8">
        <v>5.0716958002193699</v>
      </c>
    </row>
    <row r="4" spans="1:3" x14ac:dyDescent="0.45">
      <c r="A4" t="s">
        <v>29</v>
      </c>
      <c r="B4">
        <v>4</v>
      </c>
      <c r="C4" s="8">
        <v>7.1233143226386799</v>
      </c>
    </row>
    <row r="5" spans="1:3" x14ac:dyDescent="0.45">
      <c r="A5" t="s">
        <v>34</v>
      </c>
      <c r="B5">
        <v>5</v>
      </c>
      <c r="C5" s="8">
        <v>8.8407021606326595</v>
      </c>
    </row>
    <row r="6" spans="1:3" x14ac:dyDescent="0.45">
      <c r="A6" t="s">
        <v>30</v>
      </c>
      <c r="B6">
        <v>10</v>
      </c>
      <c r="C6" s="8">
        <v>9.8366957142604701</v>
      </c>
    </row>
    <row r="7" spans="1:3" x14ac:dyDescent="0.45">
      <c r="A7" t="s">
        <v>33</v>
      </c>
      <c r="B7">
        <v>6</v>
      </c>
      <c r="C7" s="8">
        <v>9.3274571811844496</v>
      </c>
    </row>
    <row r="8" spans="1:3" x14ac:dyDescent="0.45">
      <c r="A8" t="s">
        <v>36</v>
      </c>
      <c r="B8">
        <v>8</v>
      </c>
      <c r="C8" s="8">
        <v>11.3921558385897</v>
      </c>
    </row>
    <row r="9" spans="1:3" x14ac:dyDescent="0.45">
      <c r="A9" t="s">
        <v>37</v>
      </c>
      <c r="B9">
        <v>7</v>
      </c>
      <c r="C9" s="8">
        <v>10.876763009400801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CONCACAF_xV</vt:lpstr>
      <vt:lpstr>xValuesTable</vt:lpstr>
      <vt:lpstr>xValues</vt:lpstr>
      <vt:lpstr>Resúmenes</vt:lpstr>
      <vt:lpstr>WCQ PtsAvg</vt:lpstr>
      <vt:lpstr>WCQ Pts StdD</vt:lpstr>
      <vt:lpstr>PvsXP</vt:lpstr>
      <vt:lpstr>GvsXG</vt:lpstr>
      <vt:lpstr>GvsCG</vt:lpstr>
      <vt:lpstr>Misc</vt:lpstr>
      <vt:lpstr>Comparaciones</vt:lpstr>
      <vt:lpstr>Equivalent UEFA</vt:lpstr>
      <vt:lpstr>National teams</vt:lpstr>
      <vt:lpstr>Equivalent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2021-11-05T15:39:58Z</dcterms:created>
  <dcterms:modified xsi:type="dcterms:W3CDTF">2021-11-18T00:55:01Z</dcterms:modified>
</cp:coreProperties>
</file>