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C754ADB4-840F-4812-A007-73F191CA211D}" xr6:coauthVersionLast="47" xr6:coauthVersionMax="47" xr10:uidLastSave="{00000000-0000-0000-0000-000000000000}"/>
  <bookViews>
    <workbookView xWindow="-98" yWindow="-98" windowWidth="22695" windowHeight="14595" activeTab="4" xr2:uid="{00000000-000D-0000-FFFF-FFFF00000000}"/>
  </bookViews>
  <sheets>
    <sheet name="Sheet1" sheetId="1" r:id="rId1"/>
    <sheet name="Sheet3" sheetId="3" r:id="rId2"/>
    <sheet name="Sheet4" sheetId="4" r:id="rId3"/>
    <sheet name="Sheet7" sheetId="7" r:id="rId4"/>
    <sheet name="Sheet2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9" i="2" l="1"/>
  <c r="AS41" i="2"/>
  <c r="BH92" i="2" l="1"/>
  <c r="BF92" i="2"/>
  <c r="BD92" i="2"/>
  <c r="BB92" i="2"/>
  <c r="AZ92" i="2"/>
  <c r="BJ92" i="2"/>
  <c r="BI92" i="2"/>
  <c r="AI28" i="2"/>
  <c r="BD89" i="2"/>
  <c r="BE89" i="2"/>
  <c r="AU69" i="2" l="1"/>
  <c r="AR69" i="2" s="1"/>
  <c r="AS72" i="2"/>
  <c r="AQ75" i="2"/>
  <c r="AR75" i="2" s="1"/>
  <c r="AU50" i="2"/>
  <c r="AR50" i="2" s="1"/>
  <c r="AU38" i="2"/>
  <c r="AT38" i="2" s="1"/>
  <c r="AS53" i="2"/>
  <c r="AN53" i="2" s="1"/>
  <c r="AQ56" i="2"/>
  <c r="AN56" i="2" s="1"/>
  <c r="AR41" i="2"/>
  <c r="AQ44" i="2"/>
  <c r="AL44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2" i="2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Y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U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3" i="2"/>
  <c r="F3" i="2" s="1"/>
  <c r="C2" i="2"/>
  <c r="F2" i="2" s="1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M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I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G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C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A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U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K4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AL72" i="2" l="1"/>
  <c r="AT72" i="2"/>
  <c r="AP72" i="2"/>
  <c r="AR72" i="2"/>
  <c r="AN72" i="2"/>
  <c r="AT69" i="2"/>
  <c r="AL69" i="2"/>
  <c r="AN69" i="2"/>
  <c r="AP69" i="2"/>
  <c r="AP56" i="2"/>
  <c r="AR56" i="2"/>
  <c r="AT53" i="2"/>
  <c r="AV50" i="2"/>
  <c r="AL50" i="2"/>
  <c r="AN50" i="2"/>
  <c r="AP50" i="2"/>
  <c r="AT50" i="2"/>
  <c r="AR44" i="2"/>
  <c r="AT41" i="2"/>
  <c r="AV38" i="2"/>
  <c r="AL75" i="2"/>
  <c r="AN75" i="2"/>
  <c r="AP75" i="2"/>
  <c r="AP53" i="2"/>
  <c r="AR53" i="2"/>
  <c r="AL56" i="2"/>
  <c r="AL38" i="2"/>
  <c r="AN38" i="2"/>
  <c r="AP38" i="2"/>
  <c r="AR38" i="2"/>
  <c r="AL41" i="2"/>
  <c r="AN41" i="2"/>
  <c r="AP41" i="2"/>
  <c r="AL53" i="2"/>
  <c r="AN44" i="2"/>
  <c r="AP44" i="2"/>
  <c r="BB89" i="2" l="1"/>
  <c r="AZ89" i="2" l="1"/>
  <c r="BF89" i="2"/>
</calcChain>
</file>

<file path=xl/sharedStrings.xml><?xml version="1.0" encoding="utf-8"?>
<sst xmlns="http://schemas.openxmlformats.org/spreadsheetml/2006/main" count="922" uniqueCount="287">
  <si>
    <t>Reference</t>
  </si>
  <si>
    <t>Matches</t>
  </si>
  <si>
    <t>Home</t>
  </si>
  <si>
    <t>Draws</t>
  </si>
  <si>
    <t>Away</t>
  </si>
  <si>
    <t>r_0_0</t>
  </si>
  <si>
    <t>r_1_0</t>
  </si>
  <si>
    <t>r_1_1</t>
  </si>
  <si>
    <t>r_0_1</t>
  </si>
  <si>
    <t>r_2_0</t>
  </si>
  <si>
    <t>r_2_1</t>
  </si>
  <si>
    <t>r_2_2</t>
  </si>
  <si>
    <t>r_1_2</t>
  </si>
  <si>
    <t>r_0_2</t>
  </si>
  <si>
    <t>r_3_0</t>
  </si>
  <si>
    <t>r_3_1</t>
  </si>
  <si>
    <t>r_3_2</t>
  </si>
  <si>
    <t>r_3_3</t>
  </si>
  <si>
    <t>r_2_3</t>
  </si>
  <si>
    <t>r_1_3</t>
  </si>
  <si>
    <t>r_0_3</t>
  </si>
  <si>
    <t>r_4_0</t>
  </si>
  <si>
    <t>r_4_1</t>
  </si>
  <si>
    <t>r_4_2</t>
  </si>
  <si>
    <t>r_4_3</t>
  </si>
  <si>
    <t>r_4_4</t>
  </si>
  <si>
    <t>r_3_4</t>
  </si>
  <si>
    <t>r_2_4</t>
  </si>
  <si>
    <t>r_1_4</t>
  </si>
  <si>
    <t>r_0_4</t>
  </si>
  <si>
    <t>r_5_0</t>
  </si>
  <si>
    <t>r_5_1</t>
  </si>
  <si>
    <t>r_5_2</t>
  </si>
  <si>
    <t>r_5_3</t>
  </si>
  <si>
    <t>r_5_4</t>
  </si>
  <si>
    <t>r_5_5</t>
  </si>
  <si>
    <t>r_4_5</t>
  </si>
  <si>
    <t>r_3_5</t>
  </si>
  <si>
    <t>r_2_5</t>
  </si>
  <si>
    <t>r_1_5</t>
  </si>
  <si>
    <t>r_0_5</t>
  </si>
  <si>
    <t>r_6_0</t>
  </si>
  <si>
    <t>r_6_1</t>
  </si>
  <si>
    <t>r_6_2</t>
  </si>
  <si>
    <t>r_6_3</t>
  </si>
  <si>
    <t>r_6_4</t>
  </si>
  <si>
    <t>r_6_5</t>
  </si>
  <si>
    <t>r_6_6</t>
  </si>
  <si>
    <t>r_5_6</t>
  </si>
  <si>
    <t>r_4_6</t>
  </si>
  <si>
    <t>r_3_6</t>
  </si>
  <si>
    <t>r_2_6</t>
  </si>
  <si>
    <t>r_1_6</t>
  </si>
  <si>
    <t>r_0_6</t>
  </si>
  <si>
    <t>observed</t>
  </si>
  <si>
    <t>other</t>
  </si>
  <si>
    <t>m0goals</t>
  </si>
  <si>
    <t>m1goal</t>
  </si>
  <si>
    <t>m2goals</t>
  </si>
  <si>
    <t>m3goals</t>
  </si>
  <si>
    <t>m4goals</t>
  </si>
  <si>
    <t>m5goals</t>
  </si>
  <si>
    <t>moregoals</t>
  </si>
  <si>
    <t>Total</t>
  </si>
  <si>
    <t>Index</t>
  </si>
  <si>
    <t>r_0_0%</t>
  </si>
  <si>
    <t>r_1_0%</t>
  </si>
  <si>
    <t>r_1_1%</t>
  </si>
  <si>
    <t>r_0_1%</t>
  </si>
  <si>
    <t>r_2_0%</t>
  </si>
  <si>
    <t>r_2_1%</t>
  </si>
  <si>
    <t>r_2_2%</t>
  </si>
  <si>
    <t>r_1_2%</t>
  </si>
  <si>
    <t>r_0_2%</t>
  </si>
  <si>
    <t>r_3_0%</t>
  </si>
  <si>
    <t>r_3_1%</t>
  </si>
  <si>
    <t>r_3_2%</t>
  </si>
  <si>
    <t>r_3_3%</t>
  </si>
  <si>
    <t>r_2_3%</t>
  </si>
  <si>
    <t>r_1_3%</t>
  </si>
  <si>
    <t>r_0_3%</t>
  </si>
  <si>
    <t>r_4_0%</t>
  </si>
  <si>
    <t>r_4_1%</t>
  </si>
  <si>
    <t>r_4_2%</t>
  </si>
  <si>
    <t>r_4_3%</t>
  </si>
  <si>
    <t>r_4_4%</t>
  </si>
  <si>
    <t>r_3_4%</t>
  </si>
  <si>
    <t>r_2_4%</t>
  </si>
  <si>
    <t>r_1_4%</t>
  </si>
  <si>
    <t>r_0_4%</t>
  </si>
  <si>
    <t>r_5_0%</t>
  </si>
  <si>
    <t>r_5_1%</t>
  </si>
  <si>
    <t>r_5_2%</t>
  </si>
  <si>
    <t>r_5_3%</t>
  </si>
  <si>
    <t>r_5_4%</t>
  </si>
  <si>
    <t>r_5_5%</t>
  </si>
  <si>
    <t>r_4_5%</t>
  </si>
  <si>
    <t>r_3_5%</t>
  </si>
  <si>
    <t>r_2_5%</t>
  </si>
  <si>
    <t>r_1_5%</t>
  </si>
  <si>
    <t>r_0_5%</t>
  </si>
  <si>
    <t>r_6_0%</t>
  </si>
  <si>
    <t>r_6_1%</t>
  </si>
  <si>
    <t>r_6_2%</t>
  </si>
  <si>
    <t>r_6_3%</t>
  </si>
  <si>
    <t>r_6_4%</t>
  </si>
  <si>
    <t>r_6_5%</t>
  </si>
  <si>
    <t>r_6_6%</t>
  </si>
  <si>
    <t>r_5_6%</t>
  </si>
  <si>
    <t>r_4_6%</t>
  </si>
  <si>
    <t>r_3_6%</t>
  </si>
  <si>
    <t>r_2_6%</t>
  </si>
  <si>
    <t>r_1_6%</t>
  </si>
  <si>
    <t>r_0_6%</t>
  </si>
  <si>
    <t>Column1</t>
  </si>
  <si>
    <t>m0goals%</t>
  </si>
  <si>
    <t>m1goal%</t>
  </si>
  <si>
    <t>m2goals%</t>
  </si>
  <si>
    <t>m3goals%</t>
  </si>
  <si>
    <t>m6goals</t>
  </si>
  <si>
    <t>m5goals%</t>
  </si>
  <si>
    <t>m6goals%</t>
  </si>
  <si>
    <t>m4goals%</t>
  </si>
  <si>
    <t>moregoals%</t>
  </si>
  <si>
    <t>Home%</t>
  </si>
  <si>
    <t>Draws%</t>
  </si>
  <si>
    <t>Away%</t>
  </si>
  <si>
    <t>0 - 0</t>
  </si>
  <si>
    <t>1 - 0</t>
  </si>
  <si>
    <t>1 - 1</t>
  </si>
  <si>
    <t>0 - 1</t>
  </si>
  <si>
    <t>2 - 0</t>
  </si>
  <si>
    <t>2 - 1</t>
  </si>
  <si>
    <t>2 - 2</t>
  </si>
  <si>
    <t>1 - 2</t>
  </si>
  <si>
    <t>0 -2</t>
  </si>
  <si>
    <t>3 - 0</t>
  </si>
  <si>
    <t>3 - 1</t>
  </si>
  <si>
    <t>3 - 2</t>
  </si>
  <si>
    <t>3 - 3</t>
  </si>
  <si>
    <t>2 - 3</t>
  </si>
  <si>
    <t>1 - 3</t>
  </si>
  <si>
    <t>0 - 3</t>
  </si>
  <si>
    <t>4 - 0</t>
  </si>
  <si>
    <t>4 - 1</t>
  </si>
  <si>
    <t>4 - 2</t>
  </si>
  <si>
    <t>4 - 3</t>
  </si>
  <si>
    <t>4 - 4</t>
  </si>
  <si>
    <t>3 - 4</t>
  </si>
  <si>
    <t>2 - 4</t>
  </si>
  <si>
    <t>1 - 4</t>
  </si>
  <si>
    <t>0 - 4</t>
  </si>
  <si>
    <t>5 - 0</t>
  </si>
  <si>
    <t>5 - 1</t>
  </si>
  <si>
    <t>5 - 2</t>
  </si>
  <si>
    <t>5 - 3</t>
  </si>
  <si>
    <t>5 - 4</t>
  </si>
  <si>
    <t>5 - 5</t>
  </si>
  <si>
    <t>4 - 5</t>
  </si>
  <si>
    <t>3 - 5</t>
  </si>
  <si>
    <t>2 - 5</t>
  </si>
  <si>
    <t>1 - 5</t>
  </si>
  <si>
    <t>0 - 5</t>
  </si>
  <si>
    <t>6 - 0</t>
  </si>
  <si>
    <t>6 - 1</t>
  </si>
  <si>
    <t>6 - 2</t>
  </si>
  <si>
    <t>6 - 3</t>
  </si>
  <si>
    <t>6 - 4</t>
  </si>
  <si>
    <t>6 - 5</t>
  </si>
  <si>
    <t>6 - 6</t>
  </si>
  <si>
    <t>5 - 6</t>
  </si>
  <si>
    <t>4 - 6</t>
  </si>
  <si>
    <t>3 - 6</t>
  </si>
  <si>
    <t>2 - 6</t>
  </si>
  <si>
    <t>1 - 6</t>
  </si>
  <si>
    <t>0 - 6</t>
  </si>
  <si>
    <t>%</t>
  </si>
  <si>
    <t/>
  </si>
  <si>
    <t>92%</t>
  </si>
  <si>
    <t>90%</t>
  </si>
  <si>
    <t>88%</t>
  </si>
  <si>
    <t>86%</t>
  </si>
  <si>
    <t>84%</t>
  </si>
  <si>
    <t>82%</t>
  </si>
  <si>
    <t>80%</t>
  </si>
  <si>
    <t>78%</t>
  </si>
  <si>
    <t>76%</t>
  </si>
  <si>
    <t>74%</t>
  </si>
  <si>
    <t>72%</t>
  </si>
  <si>
    <t>70%</t>
  </si>
  <si>
    <t>68%</t>
  </si>
  <si>
    <t>66%</t>
  </si>
  <si>
    <t>64%</t>
  </si>
  <si>
    <t>62%</t>
  </si>
  <si>
    <t>60%</t>
  </si>
  <si>
    <t>58%</t>
  </si>
  <si>
    <t>56%</t>
  </si>
  <si>
    <t>54%</t>
  </si>
  <si>
    <t>52%</t>
  </si>
  <si>
    <t>50%</t>
  </si>
  <si>
    <t>48%</t>
  </si>
  <si>
    <t>46%</t>
  </si>
  <si>
    <t>44%</t>
  </si>
  <si>
    <t>42%</t>
  </si>
  <si>
    <t>40%</t>
  </si>
  <si>
    <t>38%</t>
  </si>
  <si>
    <t>36%</t>
  </si>
  <si>
    <t>34%</t>
  </si>
  <si>
    <t>32%</t>
  </si>
  <si>
    <t>30%</t>
  </si>
  <si>
    <t>28%</t>
  </si>
  <si>
    <t>26%</t>
  </si>
  <si>
    <t>24%</t>
  </si>
  <si>
    <t>22%</t>
  </si>
  <si>
    <t>20%</t>
  </si>
  <si>
    <t>18%</t>
  </si>
  <si>
    <t>16%</t>
  </si>
  <si>
    <t>14%</t>
  </si>
  <si>
    <t>12%</t>
  </si>
  <si>
    <t>10%</t>
  </si>
  <si>
    <t>8%</t>
  </si>
  <si>
    <t>xGoals</t>
  </si>
  <si>
    <t>No goals</t>
  </si>
  <si>
    <t>1 Goal</t>
  </si>
  <si>
    <t>2 Goals</t>
  </si>
  <si>
    <t>3 Goals</t>
  </si>
  <si>
    <t>4 Goals</t>
  </si>
  <si>
    <t>5 Goals</t>
  </si>
  <si>
    <t>6 Goals</t>
  </si>
  <si>
    <t>m7goals</t>
  </si>
  <si>
    <t>m7goals%</t>
  </si>
  <si>
    <t>7 Goals</t>
  </si>
  <si>
    <t>Poner partidos de ejemplo y resultados históricos</t>
  </si>
  <si>
    <t>Poner goles esperados</t>
  </si>
  <si>
    <t>¿Cuál es la distribución dentro de cada barra?</t>
  </si>
  <si>
    <t>Lo anterior es hacer un zoom a cada barra, habría que tomar una común para mostrar las diferencias entre 88% y 46%</t>
  </si>
  <si>
    <t>m8goals</t>
  </si>
  <si>
    <t>m8goals%</t>
  </si>
  <si>
    <t>8 Goals</t>
  </si>
  <si>
    <t>9+ Goals</t>
  </si>
  <si>
    <t>9+Goals</t>
  </si>
  <si>
    <t>Sample_size</t>
  </si>
  <si>
    <t>Sample%</t>
  </si>
  <si>
    <t>0 - 2</t>
  </si>
  <si>
    <t>EN PROMEDIO, entre 2012 y 2021 ningún equipo de la LigaMX fue considerado por encima de un 46% como favorito en sus partidos</t>
  </si>
  <si>
    <t>72% de probabilidad de victoria es lo que promedian equipos como Barcelona, PSG, Porto o Celtic en sus respectivas ligas.</t>
  </si>
  <si>
    <t>46% de probabilidad de victoria es lo que promedia, por ejemplo: Tigres o América.</t>
  </si>
  <si>
    <t>Si solo observamos los equipos que, entre 2012 y 2021, tuvieron, al menos, un partido en el que fuesen considerados</t>
  </si>
  <si>
    <t>con un 90%+ de probabilidad de local, en toda Europa, solo aparecerán los siguientes nombres:</t>
  </si>
  <si>
    <t>Bayern Munich</t>
  </si>
  <si>
    <t>Juventus</t>
  </si>
  <si>
    <t>Man City</t>
  </si>
  <si>
    <t>Liverpool</t>
  </si>
  <si>
    <t>Ajax</t>
  </si>
  <si>
    <t>PSV Eindhoven</t>
  </si>
  <si>
    <t>Barcelona</t>
  </si>
  <si>
    <t>Real Madrid</t>
  </si>
  <si>
    <t>Celtic</t>
  </si>
  <si>
    <t>Porto</t>
  </si>
  <si>
    <t>Benfica</t>
  </si>
  <si>
    <t>Roma</t>
  </si>
  <si>
    <t>Paris SG</t>
  </si>
  <si>
    <t>Rangers</t>
  </si>
  <si>
    <t>Arsenal</t>
  </si>
  <si>
    <t>Trabzonspor</t>
  </si>
  <si>
    <t>Galatasaray</t>
  </si>
  <si>
    <t>Count of Bayern Munich</t>
  </si>
  <si>
    <t>Club</t>
  </si>
  <si>
    <t>Games</t>
  </si>
  <si>
    <t>RANGO</t>
  </si>
  <si>
    <t>MAYOR - MENOR</t>
  </si>
  <si>
    <t>Por supuesto, no es tan sencillo como decir que "recorramos la Liga MX a la izquierda en esa gráfica", porque no funciona así. Por cada equipo que se aleja de la media, esos puntos que acapara por encima</t>
  </si>
  <si>
    <t>de la media en realidad se los está quitando a otros equipos, porque el formato de liga del futbol que otorga 3 puntos por victoria y 1 por empate a cada equipo es casi un juego de tipo suma cero.</t>
  </si>
  <si>
    <t>Hasta antes de la reforma de pasar de 2 a 3 puntos por victoria, los puntos que se repartían en un juego eran siempre los mismos. Sin embargo, después del cambio a 3 puntos por victoria el resultado</t>
  </si>
  <si>
    <t>El resultado de empate hace que un punto "se pierda".</t>
  </si>
  <si>
    <t>Visto de esta forma el empate es una derrota parcial para ambos equipos porque</t>
  </si>
  <si>
    <t>sus puntos posibles se reducen de forma desproporcionada.</t>
  </si>
  <si>
    <t>0 Goles</t>
  </si>
  <si>
    <t>1 Gol</t>
  </si>
  <si>
    <t>2 Goles</t>
  </si>
  <si>
    <t>3 Goles</t>
  </si>
  <si>
    <t>4 Goles</t>
  </si>
  <si>
    <t>5 Goles</t>
  </si>
  <si>
    <t>6 Goles</t>
  </si>
  <si>
    <t>7 Goles</t>
  </si>
  <si>
    <t>8 Goles</t>
  </si>
  <si>
    <t>9+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</si>
</sst>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9" fontId="0" fillId="0" borderId="0" xfId="0" applyNumberFormat="1"/>
    <xf numFmtId="0" fontId="5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9" fontId="7" fillId="0" borderId="0" xfId="1" applyFont="1"/>
    <xf numFmtId="9" fontId="3" fillId="0" borderId="0" xfId="1" applyFont="1"/>
    <xf numFmtId="0" fontId="5" fillId="3" borderId="2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applyFont="1"/>
    <xf numFmtId="0" fontId="0" fillId="0" borderId="0" xfId="0" quotePrefix="1"/>
    <xf numFmtId="2" fontId="0" fillId="0" borderId="0" xfId="1" applyNumberFormat="1" applyFont="1"/>
    <xf numFmtId="2" fontId="0" fillId="0" borderId="0" xfId="0" applyNumberFormat="1"/>
    <xf numFmtId="0" fontId="5" fillId="4" borderId="1" xfId="0" applyFont="1" applyFill="1" applyBorder="1" applyAlignment="1">
      <alignment horizontal="left" vertical="top"/>
    </xf>
    <xf numFmtId="1" fontId="2" fillId="0" borderId="0" xfId="1" applyNumberFormat="1" applyFont="1"/>
    <xf numFmtId="1" fontId="0" fillId="0" borderId="0" xfId="0" applyNumberFormat="1" applyFont="1"/>
    <xf numFmtId="0" fontId="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" fontId="8" fillId="0" borderId="0" xfId="0" applyNumberFormat="1" applyFont="1"/>
  </cellXfs>
  <cellStyles count="2">
    <cellStyle name="Normal" xfId="0" builtinId="0"/>
    <cellStyle name="Percent" xfId="1" builtinId="5"/>
  </cellStyles>
  <dxfs count="11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Sheet4!$C$47:$AY$47</c15:sqref>
                  </c15:fullRef>
                </c:ext>
              </c:extLst>
              <c:f>(Sheet4!$C$47:$V$47,Sheet4!$X$47:$AA$47,Sheet4!$AC$47:$AD$47,Sheet4!$AF$47,Sheet4!$AK$47,Sheet4!$AO$47,Sheet4!$AW$47:$AY$47)</c:f>
              <c:strCache>
                <c:ptCount val="32"/>
                <c:pt idx="0">
                  <c:v>0 - 0</c:v>
                </c:pt>
                <c:pt idx="1">
                  <c:v>1 - 0</c:v>
                </c:pt>
                <c:pt idx="2">
                  <c:v>1 - 1</c:v>
                </c:pt>
                <c:pt idx="3">
                  <c:v>0 - 1</c:v>
                </c:pt>
                <c:pt idx="4">
                  <c:v>2 - 0</c:v>
                </c:pt>
                <c:pt idx="5">
                  <c:v>2 - 1</c:v>
                </c:pt>
                <c:pt idx="6">
                  <c:v>2 - 2</c:v>
                </c:pt>
                <c:pt idx="7">
                  <c:v>1 - 2</c:v>
                </c:pt>
                <c:pt idx="8">
                  <c:v>0 -2</c:v>
                </c:pt>
                <c:pt idx="9">
                  <c:v>3 - 0</c:v>
                </c:pt>
                <c:pt idx="10">
                  <c:v>3 - 1</c:v>
                </c:pt>
                <c:pt idx="11">
                  <c:v>3 - 2</c:v>
                </c:pt>
                <c:pt idx="12">
                  <c:v>3 - 3</c:v>
                </c:pt>
                <c:pt idx="13">
                  <c:v>2 - 3</c:v>
                </c:pt>
                <c:pt idx="14">
                  <c:v>1 - 3</c:v>
                </c:pt>
                <c:pt idx="15">
                  <c:v>0 - 3</c:v>
                </c:pt>
                <c:pt idx="16">
                  <c:v>4 - 0</c:v>
                </c:pt>
                <c:pt idx="17">
                  <c:v>4 - 1</c:v>
                </c:pt>
                <c:pt idx="18">
                  <c:v>4 - 2</c:v>
                </c:pt>
                <c:pt idx="19">
                  <c:v>4 - 3</c:v>
                </c:pt>
                <c:pt idx="20">
                  <c:v>3 - 4</c:v>
                </c:pt>
                <c:pt idx="21">
                  <c:v>2 - 4</c:v>
                </c:pt>
                <c:pt idx="22">
                  <c:v>1 - 4</c:v>
                </c:pt>
                <c:pt idx="23">
                  <c:v>0 - 4</c:v>
                </c:pt>
                <c:pt idx="24">
                  <c:v>5 - 1</c:v>
                </c:pt>
                <c:pt idx="25">
                  <c:v>5 - 2</c:v>
                </c:pt>
                <c:pt idx="26">
                  <c:v>5 - 4</c:v>
                </c:pt>
                <c:pt idx="27">
                  <c:v>1 - 5</c:v>
                </c:pt>
                <c:pt idx="28">
                  <c:v>6 - 2</c:v>
                </c:pt>
                <c:pt idx="29">
                  <c:v>2 - 6</c:v>
                </c:pt>
                <c:pt idx="30">
                  <c:v>1 - 6</c:v>
                </c:pt>
                <c:pt idx="31">
                  <c:v>0 - 6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Sheet4!$C$48:$AY$48</c15:sqref>
                  </c15:fullRef>
                </c:ext>
              </c:extLst>
              <c:f>(Sheet4!$C$48:$V$48,Sheet4!$X$48:$AA$48,Sheet4!$AC$48:$AD$48,Sheet4!$AF$48,Sheet4!$AK$48,Sheet4!$AO$48,Sheet4!$AW$48:$AY$48)</c:f>
              <c:numCache>
                <c:formatCode>0%</c:formatCode>
                <c:ptCount val="32"/>
                <c:pt idx="0">
                  <c:v>9.1173054587688734E-2</c:v>
                </c:pt>
                <c:pt idx="1">
                  <c:v>9.2334494773519168E-2</c:v>
                </c:pt>
                <c:pt idx="2">
                  <c:v>0.12543554006968641</c:v>
                </c:pt>
                <c:pt idx="3">
                  <c:v>0.10859465737514518</c:v>
                </c:pt>
                <c:pt idx="4">
                  <c:v>4.4134727061556328E-2</c:v>
                </c:pt>
                <c:pt idx="5">
                  <c:v>7.4912891986062713E-2</c:v>
                </c:pt>
                <c:pt idx="6">
                  <c:v>4.9941927990708478E-2</c:v>
                </c:pt>
                <c:pt idx="7">
                  <c:v>8.943089430894309E-2</c:v>
                </c:pt>
                <c:pt idx="8">
                  <c:v>7.6074332171893147E-2</c:v>
                </c:pt>
                <c:pt idx="9">
                  <c:v>1.9163763066202089E-2</c:v>
                </c:pt>
                <c:pt idx="10">
                  <c:v>2.9616724738675958E-2</c:v>
                </c:pt>
                <c:pt idx="11">
                  <c:v>2.7874564459930314E-2</c:v>
                </c:pt>
                <c:pt idx="12">
                  <c:v>8.7108013937282226E-3</c:v>
                </c:pt>
                <c:pt idx="13">
                  <c:v>2.7874564459930314E-2</c:v>
                </c:pt>
                <c:pt idx="14">
                  <c:v>3.426248548199768E-2</c:v>
                </c:pt>
                <c:pt idx="15">
                  <c:v>3.3681765389082463E-2</c:v>
                </c:pt>
                <c:pt idx="16">
                  <c:v>4.6457607433217189E-3</c:v>
                </c:pt>
                <c:pt idx="17">
                  <c:v>4.0650406504065045E-3</c:v>
                </c:pt>
                <c:pt idx="18">
                  <c:v>2.3228803716608595E-3</c:v>
                </c:pt>
                <c:pt idx="19">
                  <c:v>3.4843205574912892E-3</c:v>
                </c:pt>
                <c:pt idx="20">
                  <c:v>4.0650406504065045E-3</c:v>
                </c:pt>
                <c:pt idx="21">
                  <c:v>8.7108013937282226E-3</c:v>
                </c:pt>
                <c:pt idx="22">
                  <c:v>8.130081300813009E-3</c:v>
                </c:pt>
                <c:pt idx="23">
                  <c:v>1.1614401858304297E-2</c:v>
                </c:pt>
                <c:pt idx="24">
                  <c:v>2.9036004645760743E-3</c:v>
                </c:pt>
                <c:pt idx="25">
                  <c:v>1.7421602787456446E-3</c:v>
                </c:pt>
                <c:pt idx="26">
                  <c:v>1.1614401858304297E-3</c:v>
                </c:pt>
                <c:pt idx="27">
                  <c:v>3.4843205574912892E-3</c:v>
                </c:pt>
                <c:pt idx="28">
                  <c:v>1.1614401858304297E-3</c:v>
                </c:pt>
                <c:pt idx="29">
                  <c:v>1.1614401858304297E-3</c:v>
                </c:pt>
                <c:pt idx="30">
                  <c:v>1.1614401858304297E-3</c:v>
                </c:pt>
                <c:pt idx="31">
                  <c:v>5.8072009291521487E-4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C-435D-98EF-3E0E6335F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785768"/>
        <c:axId val="876786424"/>
      </c:barChart>
      <c:catAx>
        <c:axId val="8767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786424"/>
        <c:crosses val="autoZero"/>
        <c:auto val="1"/>
        <c:lblAlgn val="ctr"/>
        <c:lblOffset val="100"/>
        <c:noMultiLvlLbl val="0"/>
      </c:catAx>
      <c:valAx>
        <c:axId val="8767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78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Match results with 2 scored goals</a:t>
            </a:r>
            <a:br>
              <a:rPr lang="es-MX" baseline="0"/>
            </a:br>
            <a:r>
              <a:rPr lang="es-MX" baseline="0"/>
              <a:t>per 3 escenarios of Home Team Win Probability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Win 86%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Sheet2!$AX$48:$BA$48</c15:sqref>
                  </c15:fullRef>
                </c:ext>
              </c:extLst>
              <c:f>Sheet2!$AY$48:$BA$48</c:f>
              <c:numCache>
                <c:formatCode>0%</c:formatCode>
                <c:ptCount val="3"/>
                <c:pt idx="0">
                  <c:v>0.8</c:v>
                </c:pt>
                <c:pt idx="1">
                  <c:v>0.16666666666666666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877-B4A0-06227F8E255F}"/>
            </c:ext>
          </c:extLst>
        </c:ser>
        <c:ser>
          <c:idx val="1"/>
          <c:order val="1"/>
          <c:tx>
            <c:v>Home Win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Sheet2!$AX$49:$BA$49</c15:sqref>
                  </c15:fullRef>
                </c:ext>
              </c:extLst>
              <c:f>Sheet2!$AY$49:$BA$49</c:f>
              <c:numCache>
                <c:formatCode>0%</c:formatCode>
                <c:ptCount val="3"/>
                <c:pt idx="0">
                  <c:v>0.30839694656488548</c:v>
                </c:pt>
                <c:pt idx="1">
                  <c:v>0.54656488549618321</c:v>
                </c:pt>
                <c:pt idx="2">
                  <c:v>0.14503816793893129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D-4877-B4A0-06227F8E255F}"/>
            </c:ext>
          </c:extLst>
        </c:ser>
        <c:ser>
          <c:idx val="2"/>
          <c:order val="2"/>
          <c:tx>
            <c:v>Home Win 10%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Sheet2!$AX$50:$BA$50</c15:sqref>
                  </c15:fullRef>
                </c:ext>
              </c:extLst>
              <c:f>Sheet2!$AY$50:$BA$50</c:f>
              <c:numCache>
                <c:formatCode>0%</c:formatCode>
                <c:ptCount val="3"/>
                <c:pt idx="0">
                  <c:v>6.4935064935064929E-2</c:v>
                </c:pt>
                <c:pt idx="1">
                  <c:v>0.46753246753246752</c:v>
                </c:pt>
                <c:pt idx="2">
                  <c:v>0.46753246753246752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D-4877-B4A0-06227F8E2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614904"/>
        <c:axId val="728615232"/>
      </c:barChart>
      <c:catAx>
        <c:axId val="7286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615232"/>
        <c:crosses val="autoZero"/>
        <c:auto val="1"/>
        <c:lblAlgn val="ctr"/>
        <c:lblOffset val="100"/>
        <c:noMultiLvlLbl val="0"/>
      </c:catAx>
      <c:valAx>
        <c:axId val="7286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86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g</a:t>
            </a:r>
            <a:r>
              <a:rPr lang="es-MX"/>
              <a:t>oles</a:t>
            </a:r>
            <a:r>
              <a:rPr lang="es-MX" baseline="0"/>
              <a:t> anotados en un partido</a:t>
            </a:r>
            <a:br>
              <a:rPr lang="es-MX" baseline="0"/>
            </a:br>
            <a:r>
              <a:rPr lang="es-MX" baseline="0"/>
              <a:t>por escenario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Victoria Local 80%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Sheet2!$B$47:$K$47</c:f>
              <c:strCache>
                <c:ptCount val="10"/>
                <c:pt idx="0">
                  <c:v>0 Goles</c:v>
                </c:pt>
                <c:pt idx="1">
                  <c:v>1 Gol</c:v>
                </c:pt>
                <c:pt idx="2">
                  <c:v>2 Goles</c:v>
                </c:pt>
                <c:pt idx="3">
                  <c:v>3 Goles</c:v>
                </c:pt>
                <c:pt idx="4">
                  <c:v>4 Goles</c:v>
                </c:pt>
                <c:pt idx="5">
                  <c:v>5 Goles</c:v>
                </c:pt>
                <c:pt idx="6">
                  <c:v>6 Goles</c:v>
                </c:pt>
                <c:pt idx="7">
                  <c:v>7 Goles</c:v>
                </c:pt>
                <c:pt idx="8">
                  <c:v>8 Goles</c:v>
                </c:pt>
                <c:pt idx="9">
                  <c:v>9+ Goles</c:v>
                </c:pt>
              </c:strCache>
            </c:strRef>
          </c:cat>
          <c:val>
            <c:numRef>
              <c:f>Sheet2!$B$48:$K$48</c:f>
              <c:numCache>
                <c:formatCode>0%</c:formatCode>
                <c:ptCount val="10"/>
                <c:pt idx="0">
                  <c:v>1.5576323987538941E-2</c:v>
                </c:pt>
                <c:pt idx="1">
                  <c:v>0.1557632398753894</c:v>
                </c:pt>
                <c:pt idx="2">
                  <c:v>0.18068535825545171</c:v>
                </c:pt>
                <c:pt idx="3">
                  <c:v>0.2554517133956386</c:v>
                </c:pt>
                <c:pt idx="4">
                  <c:v>0.17133956386292834</c:v>
                </c:pt>
                <c:pt idx="5">
                  <c:v>0.10903426791277258</c:v>
                </c:pt>
                <c:pt idx="6">
                  <c:v>6.5420560747663545E-2</c:v>
                </c:pt>
                <c:pt idx="7">
                  <c:v>3.4267912772585667E-2</c:v>
                </c:pt>
                <c:pt idx="8">
                  <c:v>6.2305295950155761E-3</c:v>
                </c:pt>
                <c:pt idx="9">
                  <c:v>6.2305295950155761E-3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C7A-BFBB-0263C39033A5}"/>
            </c:ext>
          </c:extLst>
        </c:ser>
        <c:ser>
          <c:idx val="1"/>
          <c:order val="1"/>
          <c:tx>
            <c:v>Victoria Local 80%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Sheet2!$B$47:$K$47</c:f>
              <c:strCache>
                <c:ptCount val="10"/>
                <c:pt idx="0">
                  <c:v>0 Goles</c:v>
                </c:pt>
                <c:pt idx="1">
                  <c:v>1 Gol</c:v>
                </c:pt>
                <c:pt idx="2">
                  <c:v>2 Goles</c:v>
                </c:pt>
                <c:pt idx="3">
                  <c:v>3 Goles</c:v>
                </c:pt>
                <c:pt idx="4">
                  <c:v>4 Goles</c:v>
                </c:pt>
                <c:pt idx="5">
                  <c:v>5 Goles</c:v>
                </c:pt>
                <c:pt idx="6">
                  <c:v>6 Goles</c:v>
                </c:pt>
                <c:pt idx="7">
                  <c:v>7 Goles</c:v>
                </c:pt>
                <c:pt idx="8">
                  <c:v>8 Goles</c:v>
                </c:pt>
                <c:pt idx="9">
                  <c:v>9+ Goles</c:v>
                </c:pt>
              </c:strCache>
            </c:strRef>
          </c:cat>
          <c:val>
            <c:numRef>
              <c:f>Sheet2!$B$49:$K$49</c:f>
              <c:numCache>
                <c:formatCode>0%</c:formatCode>
                <c:ptCount val="10"/>
                <c:pt idx="0">
                  <c:v>9.0067859346082663E-2</c:v>
                </c:pt>
                <c:pt idx="1">
                  <c:v>0.18692165330043184</c:v>
                </c:pt>
                <c:pt idx="2">
                  <c:v>0.25046267735965455</c:v>
                </c:pt>
                <c:pt idx="3">
                  <c:v>0.22085132634176435</c:v>
                </c:pt>
                <c:pt idx="4">
                  <c:v>0.13633559531153608</c:v>
                </c:pt>
                <c:pt idx="5">
                  <c:v>6.4774830351634796E-2</c:v>
                </c:pt>
                <c:pt idx="6">
                  <c:v>2.7760641579272053E-2</c:v>
                </c:pt>
                <c:pt idx="7">
                  <c:v>1.850709438618137E-2</c:v>
                </c:pt>
                <c:pt idx="8">
                  <c:v>3.7014188772362738E-3</c:v>
                </c:pt>
                <c:pt idx="9">
                  <c:v>6.1690314620604567E-4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2-4C7A-BFBB-0263C39033A5}"/>
            </c:ext>
          </c:extLst>
        </c:ser>
        <c:ser>
          <c:idx val="2"/>
          <c:order val="2"/>
          <c:tx>
            <c:v>Victoria Local 20%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Sheet2!$B$47:$K$47</c:f>
              <c:strCache>
                <c:ptCount val="10"/>
                <c:pt idx="0">
                  <c:v>0 Goles</c:v>
                </c:pt>
                <c:pt idx="1">
                  <c:v>1 Gol</c:v>
                </c:pt>
                <c:pt idx="2">
                  <c:v>2 Goles</c:v>
                </c:pt>
                <c:pt idx="3">
                  <c:v>3 Goles</c:v>
                </c:pt>
                <c:pt idx="4">
                  <c:v>4 Goles</c:v>
                </c:pt>
                <c:pt idx="5">
                  <c:v>5 Goles</c:v>
                </c:pt>
                <c:pt idx="6">
                  <c:v>6 Goles</c:v>
                </c:pt>
                <c:pt idx="7">
                  <c:v>7 Goles</c:v>
                </c:pt>
                <c:pt idx="8">
                  <c:v>8 Goles</c:v>
                </c:pt>
                <c:pt idx="9">
                  <c:v>9+ Goles</c:v>
                </c:pt>
              </c:strCache>
            </c:strRef>
          </c:cat>
          <c:val>
            <c:numRef>
              <c:f>Sheet2!$B$50:$K$50</c:f>
              <c:numCache>
                <c:formatCode>0%</c:formatCode>
                <c:ptCount val="10"/>
                <c:pt idx="0">
                  <c:v>7.1428571428571425E-2</c:v>
                </c:pt>
                <c:pt idx="1">
                  <c:v>0.1957142857142857</c:v>
                </c:pt>
                <c:pt idx="2">
                  <c:v>0.21</c:v>
                </c:pt>
                <c:pt idx="3">
                  <c:v>0.21285714285714286</c:v>
                </c:pt>
                <c:pt idx="4">
                  <c:v>0.17</c:v>
                </c:pt>
                <c:pt idx="5">
                  <c:v>7.1428571428571425E-2</c:v>
                </c:pt>
                <c:pt idx="6">
                  <c:v>4.5714285714285714E-2</c:v>
                </c:pt>
                <c:pt idx="7">
                  <c:v>1.5714285714285715E-2</c:v>
                </c:pt>
                <c:pt idx="8">
                  <c:v>4.2857142857142859E-3</c:v>
                </c:pt>
                <c:pt idx="9">
                  <c:v>2.8571428571428571E-3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2-4C7A-BFBB-0263C390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845048"/>
        <c:axId val="561845376"/>
      </c:barChart>
      <c:catAx>
        <c:axId val="56184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845376"/>
        <c:crosses val="autoZero"/>
        <c:auto val="1"/>
        <c:lblAlgn val="ctr"/>
        <c:lblOffset val="100"/>
        <c:noMultiLvlLbl val="0"/>
      </c:catAx>
      <c:valAx>
        <c:axId val="5618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84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Promedio de goles por Probabilidad de Victoria del Equipo Local</a:t>
            </a:r>
            <a:endParaRPr lang="es-MX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EE-4A81-B9B1-A00B379CE68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EE-4A81-B9B1-A00B379CE68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FEE-4A81-B9B1-A00B379CE682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EE-4A81-B9B1-A00B379CE682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FEE-4A81-B9B1-A00B379CE68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EE-4A81-B9B1-A00B379CE68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FEE-4A81-B9B1-A00B379CE682}"/>
              </c:ext>
            </c:extLst>
          </c:dPt>
          <c:dLbls>
            <c:dLbl>
              <c:idx val="13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FEE-4A81-B9B1-A00B379CE682}"/>
                </c:ext>
              </c:extLst>
            </c:dLbl>
            <c:dLbl>
              <c:idx val="14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FEE-4A81-B9B1-A00B379CE682}"/>
                </c:ext>
              </c:extLst>
            </c:dLbl>
            <c:dLbl>
              <c:idx val="15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FEE-4A81-B9B1-A00B379CE682}"/>
                </c:ext>
              </c:extLst>
            </c:dLbl>
            <c:dLbl>
              <c:idx val="16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FEE-4A81-B9B1-A00B379CE682}"/>
                </c:ext>
              </c:extLst>
            </c:dLbl>
            <c:dLbl>
              <c:idx val="17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FEE-4A81-B9B1-A00B379CE682}"/>
                </c:ext>
              </c:extLst>
            </c:dLbl>
            <c:dLbl>
              <c:idx val="18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FEE-4A81-B9B1-A00B379CE682}"/>
                </c:ext>
              </c:extLst>
            </c:dLbl>
            <c:dLbl>
              <c:idx val="19"/>
              <c:spPr>
                <a:solidFill>
                  <a:schemeClr val="lt1"/>
                </a:solidFill>
                <a:ln w="12700" cap="flat" cmpd="sng" algn="ctr">
                  <a:solidFill>
                    <a:srgbClr val="00B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FEE-4A81-B9B1-A00B379CE682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(Sheet2!$S$3,Sheet2!$S$5,Sheet2!$S$7:$S$11,Sheet2!$S$13,Sheet2!$S$15,Sheet2!$S$17,Sheet2!$S$19,Sheet2!$S$21,Sheet2!$S$23,Sheet2!$S$25,Sheet2!$S$27,Sheet2!$S$29,Sheet2!$S$31,Sheet2!$S$33,Sheet2!$S$35:$S$37,Sheet2!$S$39,Sheet2!$S$41,Sheet2!$S$43)</c:f>
              <c:strCache>
                <c:ptCount val="24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80%</c:v>
                </c:pt>
                <c:pt idx="4">
                  <c:v>78%</c:v>
                </c:pt>
                <c:pt idx="5">
                  <c:v>76%</c:v>
                </c:pt>
                <c:pt idx="6">
                  <c:v>74%</c:v>
                </c:pt>
                <c:pt idx="7">
                  <c:v>70%</c:v>
                </c:pt>
                <c:pt idx="8">
                  <c:v>66%</c:v>
                </c:pt>
                <c:pt idx="9">
                  <c:v>62%</c:v>
                </c:pt>
                <c:pt idx="10">
                  <c:v>58%</c:v>
                </c:pt>
                <c:pt idx="11">
                  <c:v>54%</c:v>
                </c:pt>
                <c:pt idx="12">
                  <c:v>50%</c:v>
                </c:pt>
                <c:pt idx="13">
                  <c:v>46%</c:v>
                </c:pt>
                <c:pt idx="14">
                  <c:v>42%</c:v>
                </c:pt>
                <c:pt idx="15">
                  <c:v>38%</c:v>
                </c:pt>
                <c:pt idx="16">
                  <c:v>34%</c:v>
                </c:pt>
                <c:pt idx="17">
                  <c:v>30%</c:v>
                </c:pt>
                <c:pt idx="18">
                  <c:v>26%</c:v>
                </c:pt>
                <c:pt idx="19">
                  <c:v>24%</c:v>
                </c:pt>
                <c:pt idx="20">
                  <c:v>22%</c:v>
                </c:pt>
                <c:pt idx="21">
                  <c:v>18%</c:v>
                </c:pt>
                <c:pt idx="22">
                  <c:v>14%</c:v>
                </c:pt>
                <c:pt idx="23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(Sheet2!$T$3,Sheet2!$T$5,Sheet2!$T$7:$T$11,Sheet2!$T$13,Sheet2!$T$15,Sheet2!$T$17,Sheet2!$T$19,Sheet2!$T$21,Sheet2!$T$23,Sheet2!$T$25,Sheet2!$T$27,Sheet2!$T$29,Sheet2!$T$31,Sheet2!$T$33,Sheet2!$T$35:$T$37,Sheet2!$T$39,Sheet2!$T$41,Sheet2!$T$43)</c:f>
              <c:numCache>
                <c:formatCode>0.00</c:formatCode>
                <c:ptCount val="24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3.2937336814621405</c:v>
                </c:pt>
                <c:pt idx="4">
                  <c:v>3.1537622682660857</c:v>
                </c:pt>
                <c:pt idx="5">
                  <c:v>3.1119402985074629</c:v>
                </c:pt>
                <c:pt idx="6">
                  <c:v>3.0158856235107225</c:v>
                </c:pt>
                <c:pt idx="7">
                  <c:v>2.9925826028320968</c:v>
                </c:pt>
                <c:pt idx="8">
                  <c:v>2.9251336898395728</c:v>
                </c:pt>
                <c:pt idx="9">
                  <c:v>2.7366666666666664</c:v>
                </c:pt>
                <c:pt idx="10">
                  <c:v>2.6362999299229148</c:v>
                </c:pt>
                <c:pt idx="11">
                  <c:v>2.6359702267612941</c:v>
                </c:pt>
                <c:pt idx="12">
                  <c:v>2.5202079886551649</c:v>
                </c:pt>
                <c:pt idx="13">
                  <c:v>2.5405629139072849</c:v>
                </c:pt>
                <c:pt idx="14">
                  <c:v>2.4884649511978703</c:v>
                </c:pt>
                <c:pt idx="15">
                  <c:v>2.4900895140664963</c:v>
                </c:pt>
                <c:pt idx="16">
                  <c:v>2.5229727551184897</c:v>
                </c:pt>
                <c:pt idx="17">
                  <c:v>2.5726407816919519</c:v>
                </c:pt>
                <c:pt idx="18">
                  <c:v>2.569449507838133</c:v>
                </c:pt>
                <c:pt idx="19">
                  <c:v>2.6014437689969609</c:v>
                </c:pt>
                <c:pt idx="20">
                  <c:v>2.7115135834411381</c:v>
                </c:pt>
                <c:pt idx="21">
                  <c:v>2.731488406881077</c:v>
                </c:pt>
                <c:pt idx="22">
                  <c:v>2.8474137931034478</c:v>
                </c:pt>
                <c:pt idx="23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A81-B9B1-A00B379CE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 i="0" baseline="0">
                    <a:effectLst/>
                  </a:rPr>
                  <a:t>Probabilidad de Victoria del Equipo Local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Promedio de goles por Probabilidad de Victoria del Equipo Local</a:t>
            </a:r>
            <a:endParaRPr lang="es-MX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A9-435A-A23F-AE02EB53667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FA9-435A-A23F-AE02EB53667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A9-435A-A23F-AE02EB536672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FA9-435A-A23F-AE02EB536672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A9-435A-A23F-AE02EB53667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FA9-435A-A23F-AE02EB53667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A9-435A-A23F-AE02EB536672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(Sheet2!$S$3,Sheet2!$S$5,Sheet2!$S$7:$S$11,Sheet2!$S$13,Sheet2!$S$15,Sheet2!$S$17,Sheet2!$S$19,Sheet2!$S$21,Sheet2!$S$23,Sheet2!$S$25,Sheet2!$S$27,Sheet2!$S$29,Sheet2!$S$31,Sheet2!$S$33,Sheet2!$S$35:$S$39,Sheet2!$S$41,Sheet2!$S$43)</c:f>
              <c:strCache>
                <c:ptCount val="25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80%</c:v>
                </c:pt>
                <c:pt idx="4">
                  <c:v>78%</c:v>
                </c:pt>
                <c:pt idx="5">
                  <c:v>76%</c:v>
                </c:pt>
                <c:pt idx="6">
                  <c:v>74%</c:v>
                </c:pt>
                <c:pt idx="7">
                  <c:v>70%</c:v>
                </c:pt>
                <c:pt idx="8">
                  <c:v>66%</c:v>
                </c:pt>
                <c:pt idx="9">
                  <c:v>62%</c:v>
                </c:pt>
                <c:pt idx="10">
                  <c:v>58%</c:v>
                </c:pt>
                <c:pt idx="11">
                  <c:v>54%</c:v>
                </c:pt>
                <c:pt idx="12">
                  <c:v>50%</c:v>
                </c:pt>
                <c:pt idx="13">
                  <c:v>46%</c:v>
                </c:pt>
                <c:pt idx="14">
                  <c:v>42%</c:v>
                </c:pt>
                <c:pt idx="15">
                  <c:v>38%</c:v>
                </c:pt>
                <c:pt idx="16">
                  <c:v>34%</c:v>
                </c:pt>
                <c:pt idx="17">
                  <c:v>30%</c:v>
                </c:pt>
                <c:pt idx="18">
                  <c:v>26%</c:v>
                </c:pt>
                <c:pt idx="19">
                  <c:v>24%</c:v>
                </c:pt>
                <c:pt idx="20">
                  <c:v>22%</c:v>
                </c:pt>
                <c:pt idx="21">
                  <c:v>20%</c:v>
                </c:pt>
                <c:pt idx="22">
                  <c:v>18%</c:v>
                </c:pt>
                <c:pt idx="23">
                  <c:v>14%</c:v>
                </c:pt>
                <c:pt idx="24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(Sheet2!$T$3,Sheet2!$T$5,Sheet2!$T$7:$T$11,Sheet2!$T$13,Sheet2!$T$15,Sheet2!$T$17,Sheet2!$T$19,Sheet2!$T$21,Sheet2!$T$23,Sheet2!$T$25,Sheet2!$T$27,Sheet2!$T$29,Sheet2!$T$31,Sheet2!$T$33,Sheet2!$T$35:$T$39,Sheet2!$T$41,Sheet2!$T$43)</c:f>
              <c:numCache>
                <c:formatCode>0.00</c:formatCode>
                <c:ptCount val="25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3.2937336814621405</c:v>
                </c:pt>
                <c:pt idx="4">
                  <c:v>3.1537622682660857</c:v>
                </c:pt>
                <c:pt idx="5">
                  <c:v>3.1119402985074629</c:v>
                </c:pt>
                <c:pt idx="6">
                  <c:v>3.0158856235107225</c:v>
                </c:pt>
                <c:pt idx="7">
                  <c:v>2.9925826028320968</c:v>
                </c:pt>
                <c:pt idx="8">
                  <c:v>2.9251336898395728</c:v>
                </c:pt>
                <c:pt idx="9">
                  <c:v>2.7366666666666664</c:v>
                </c:pt>
                <c:pt idx="10">
                  <c:v>2.6362999299229148</c:v>
                </c:pt>
                <c:pt idx="11">
                  <c:v>2.6359702267612941</c:v>
                </c:pt>
                <c:pt idx="12">
                  <c:v>2.5202079886551649</c:v>
                </c:pt>
                <c:pt idx="13">
                  <c:v>2.5405629139072849</c:v>
                </c:pt>
                <c:pt idx="14">
                  <c:v>2.4884649511978703</c:v>
                </c:pt>
                <c:pt idx="15">
                  <c:v>2.4900895140664963</c:v>
                </c:pt>
                <c:pt idx="16">
                  <c:v>2.5229727551184897</c:v>
                </c:pt>
                <c:pt idx="17">
                  <c:v>2.5726407816919519</c:v>
                </c:pt>
                <c:pt idx="18">
                  <c:v>2.569449507838133</c:v>
                </c:pt>
                <c:pt idx="19">
                  <c:v>2.6014437689969609</c:v>
                </c:pt>
                <c:pt idx="20">
                  <c:v>2.7115135834411381</c:v>
                </c:pt>
                <c:pt idx="21">
                  <c:v>2.7065095398428731</c:v>
                </c:pt>
                <c:pt idx="22">
                  <c:v>2.731488406881077</c:v>
                </c:pt>
                <c:pt idx="23">
                  <c:v>2.8474137931034478</c:v>
                </c:pt>
                <c:pt idx="24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9-435A-A23F-AE02EB536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 i="0" baseline="0">
                    <a:effectLst/>
                  </a:rPr>
                  <a:t>Probabilidad de Victoria del Equipo Local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Expected Goals per Match per</a:t>
            </a:r>
            <a:r>
              <a:rPr lang="en-US" sz="2400" baseline="0"/>
              <a:t> Probability of Home Team Winning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88-4160-B13A-D5F2FB1E5EB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88-4160-B13A-D5F2FB1E5EB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88-4160-B13A-D5F2FB1E5EB2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88-4160-B13A-D5F2FB1E5EB2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88-4160-B13A-D5F2FB1E5EB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88-4160-B13A-D5F2FB1E5EB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188-4160-B13A-D5F2FB1E5EB2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(Sheet2!$S$3,Sheet2!$S$5,Sheet2!$S$7:$S$11,Sheet2!$S$13,Sheet2!$S$15,Sheet2!$S$17,Sheet2!$S$19,Sheet2!$S$21,Sheet2!$S$23,Sheet2!$S$25,Sheet2!$S$27,Sheet2!$S$29,Sheet2!$S$31,Sheet2!$S$33,Sheet2!$S$35:$S$39,Sheet2!$S$41,Sheet2!$S$43)</c:f>
              <c:strCache>
                <c:ptCount val="25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80%</c:v>
                </c:pt>
                <c:pt idx="4">
                  <c:v>78%</c:v>
                </c:pt>
                <c:pt idx="5">
                  <c:v>76%</c:v>
                </c:pt>
                <c:pt idx="6">
                  <c:v>74%</c:v>
                </c:pt>
                <c:pt idx="7">
                  <c:v>70%</c:v>
                </c:pt>
                <c:pt idx="8">
                  <c:v>66%</c:v>
                </c:pt>
                <c:pt idx="9">
                  <c:v>62%</c:v>
                </c:pt>
                <c:pt idx="10">
                  <c:v>58%</c:v>
                </c:pt>
                <c:pt idx="11">
                  <c:v>54%</c:v>
                </c:pt>
                <c:pt idx="12">
                  <c:v>50%</c:v>
                </c:pt>
                <c:pt idx="13">
                  <c:v>46%</c:v>
                </c:pt>
                <c:pt idx="14">
                  <c:v>42%</c:v>
                </c:pt>
                <c:pt idx="15">
                  <c:v>38%</c:v>
                </c:pt>
                <c:pt idx="16">
                  <c:v>34%</c:v>
                </c:pt>
                <c:pt idx="17">
                  <c:v>30%</c:v>
                </c:pt>
                <c:pt idx="18">
                  <c:v>26%</c:v>
                </c:pt>
                <c:pt idx="19">
                  <c:v>24%</c:v>
                </c:pt>
                <c:pt idx="20">
                  <c:v>22%</c:v>
                </c:pt>
                <c:pt idx="21">
                  <c:v>20%</c:v>
                </c:pt>
                <c:pt idx="22">
                  <c:v>18%</c:v>
                </c:pt>
                <c:pt idx="23">
                  <c:v>14%</c:v>
                </c:pt>
                <c:pt idx="24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(Sheet2!$T$3,Sheet2!$T$5,Sheet2!$T$7:$T$11,Sheet2!$T$13,Sheet2!$T$15,Sheet2!$T$17,Sheet2!$T$19,Sheet2!$T$21,Sheet2!$T$23,Sheet2!$T$25,Sheet2!$T$27,Sheet2!$T$29,Sheet2!$T$31,Sheet2!$T$33,Sheet2!$T$35:$T$39,Sheet2!$T$41,Sheet2!$T$43)</c:f>
              <c:numCache>
                <c:formatCode>0.00</c:formatCode>
                <c:ptCount val="25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3.2937336814621405</c:v>
                </c:pt>
                <c:pt idx="4">
                  <c:v>3.1537622682660857</c:v>
                </c:pt>
                <c:pt idx="5">
                  <c:v>3.1119402985074629</c:v>
                </c:pt>
                <c:pt idx="6">
                  <c:v>3.0158856235107225</c:v>
                </c:pt>
                <c:pt idx="7">
                  <c:v>2.9925826028320968</c:v>
                </c:pt>
                <c:pt idx="8">
                  <c:v>2.9251336898395728</c:v>
                </c:pt>
                <c:pt idx="9">
                  <c:v>2.7366666666666664</c:v>
                </c:pt>
                <c:pt idx="10">
                  <c:v>2.6362999299229148</c:v>
                </c:pt>
                <c:pt idx="11">
                  <c:v>2.6359702267612941</c:v>
                </c:pt>
                <c:pt idx="12">
                  <c:v>2.5202079886551649</c:v>
                </c:pt>
                <c:pt idx="13">
                  <c:v>2.5405629139072849</c:v>
                </c:pt>
                <c:pt idx="14">
                  <c:v>2.4884649511978703</c:v>
                </c:pt>
                <c:pt idx="15">
                  <c:v>2.4900895140664963</c:v>
                </c:pt>
                <c:pt idx="16">
                  <c:v>2.5229727551184897</c:v>
                </c:pt>
                <c:pt idx="17">
                  <c:v>2.5726407816919519</c:v>
                </c:pt>
                <c:pt idx="18">
                  <c:v>2.569449507838133</c:v>
                </c:pt>
                <c:pt idx="19">
                  <c:v>2.6014437689969609</c:v>
                </c:pt>
                <c:pt idx="20">
                  <c:v>2.7115135834411381</c:v>
                </c:pt>
                <c:pt idx="21">
                  <c:v>2.7065095398428731</c:v>
                </c:pt>
                <c:pt idx="22">
                  <c:v>2.731488406881077</c:v>
                </c:pt>
                <c:pt idx="23">
                  <c:v>2.8474137931034478</c:v>
                </c:pt>
                <c:pt idx="24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88-4160-B13A-D5F2FB1E5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Probability</a:t>
                </a:r>
                <a:r>
                  <a:rPr lang="es-MX" sz="1800" baseline="0"/>
                  <a:t> of Home Team Winning</a:t>
                </a:r>
                <a:endParaRPr lang="es-MX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Expected Goals per Match per</a:t>
            </a:r>
            <a:r>
              <a:rPr lang="en-US" sz="2400" baseline="0"/>
              <a:t> Probability of Home Team Winning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03-4A4F-B1F4-49D72AD0CB3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03-4A4F-B1F4-49D72AD0CB31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03-4A4F-B1F4-49D72AD0CB31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03-4A4F-B1F4-49D72AD0CB31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03-4A4F-B1F4-49D72AD0CB31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03-4A4F-B1F4-49D72AD0CB31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03-4A4F-B1F4-49D72AD0CB31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(Sheet2!$S$3,Sheet2!$S$5,Sheet2!$S$7:$S$11,Sheet2!$S$13,Sheet2!$S$15,Sheet2!$S$17,Sheet2!$S$19,Sheet2!$S$21:$S$25,Sheet2!$S$27,Sheet2!$S$29,Sheet2!$S$31,Sheet2!$S$33,Sheet2!$S$35:$S$39,Sheet2!$S$41,Sheet2!$S$43)</c:f>
              <c:strCache>
                <c:ptCount val="27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80%</c:v>
                </c:pt>
                <c:pt idx="4">
                  <c:v>78%</c:v>
                </c:pt>
                <c:pt idx="5">
                  <c:v>76%</c:v>
                </c:pt>
                <c:pt idx="6">
                  <c:v>74%</c:v>
                </c:pt>
                <c:pt idx="7">
                  <c:v>70%</c:v>
                </c:pt>
                <c:pt idx="8">
                  <c:v>66%</c:v>
                </c:pt>
                <c:pt idx="9">
                  <c:v>62%</c:v>
                </c:pt>
                <c:pt idx="10">
                  <c:v>58%</c:v>
                </c:pt>
                <c:pt idx="11">
                  <c:v>54%</c:v>
                </c:pt>
                <c:pt idx="12">
                  <c:v>52%</c:v>
                </c:pt>
                <c:pt idx="13">
                  <c:v>50%</c:v>
                </c:pt>
                <c:pt idx="14">
                  <c:v>48%</c:v>
                </c:pt>
                <c:pt idx="15">
                  <c:v>46%</c:v>
                </c:pt>
                <c:pt idx="16">
                  <c:v>42%</c:v>
                </c:pt>
                <c:pt idx="17">
                  <c:v>38%</c:v>
                </c:pt>
                <c:pt idx="18">
                  <c:v>34%</c:v>
                </c:pt>
                <c:pt idx="19">
                  <c:v>30%</c:v>
                </c:pt>
                <c:pt idx="20">
                  <c:v>26%</c:v>
                </c:pt>
                <c:pt idx="21">
                  <c:v>24%</c:v>
                </c:pt>
                <c:pt idx="22">
                  <c:v>22%</c:v>
                </c:pt>
                <c:pt idx="23">
                  <c:v>20%</c:v>
                </c:pt>
                <c:pt idx="24">
                  <c:v>18%</c:v>
                </c:pt>
                <c:pt idx="25">
                  <c:v>14%</c:v>
                </c:pt>
                <c:pt idx="26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(Sheet2!$T$3,Sheet2!$T$5,Sheet2!$T$7:$T$11,Sheet2!$T$13,Sheet2!$T$15,Sheet2!$T$17,Sheet2!$T$19,Sheet2!$T$21:$T$25,Sheet2!$T$27,Sheet2!$T$29,Sheet2!$T$31,Sheet2!$T$33,Sheet2!$T$35:$T$39,Sheet2!$T$41,Sheet2!$T$43)</c:f>
              <c:numCache>
                <c:formatCode>0.00</c:formatCode>
                <c:ptCount val="27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3.2937336814621405</c:v>
                </c:pt>
                <c:pt idx="4">
                  <c:v>3.1537622682660857</c:v>
                </c:pt>
                <c:pt idx="5">
                  <c:v>3.1119402985074629</c:v>
                </c:pt>
                <c:pt idx="6">
                  <c:v>3.0158856235107225</c:v>
                </c:pt>
                <c:pt idx="7">
                  <c:v>2.9925826028320968</c:v>
                </c:pt>
                <c:pt idx="8">
                  <c:v>2.9251336898395728</c:v>
                </c:pt>
                <c:pt idx="9">
                  <c:v>2.7366666666666664</c:v>
                </c:pt>
                <c:pt idx="10">
                  <c:v>2.6362999299229148</c:v>
                </c:pt>
                <c:pt idx="11">
                  <c:v>2.6359702267612941</c:v>
                </c:pt>
                <c:pt idx="12">
                  <c:v>2.5967403582378576</c:v>
                </c:pt>
                <c:pt idx="13">
                  <c:v>2.5202079886551649</c:v>
                </c:pt>
                <c:pt idx="14">
                  <c:v>2.5271929824561399</c:v>
                </c:pt>
                <c:pt idx="15">
                  <c:v>2.5405629139072849</c:v>
                </c:pt>
                <c:pt idx="16">
                  <c:v>2.4884649511978703</c:v>
                </c:pt>
                <c:pt idx="17">
                  <c:v>2.4900895140664963</c:v>
                </c:pt>
                <c:pt idx="18">
                  <c:v>2.5229727551184897</c:v>
                </c:pt>
                <c:pt idx="19">
                  <c:v>2.5726407816919519</c:v>
                </c:pt>
                <c:pt idx="20">
                  <c:v>2.569449507838133</c:v>
                </c:pt>
                <c:pt idx="21">
                  <c:v>2.6014437689969609</c:v>
                </c:pt>
                <c:pt idx="22">
                  <c:v>2.7115135834411381</c:v>
                </c:pt>
                <c:pt idx="23">
                  <c:v>2.7065095398428731</c:v>
                </c:pt>
                <c:pt idx="24">
                  <c:v>2.731488406881077</c:v>
                </c:pt>
                <c:pt idx="25">
                  <c:v>2.8474137931034478</c:v>
                </c:pt>
                <c:pt idx="26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03-4A4F-B1F4-49D72AD0C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Probability</a:t>
                </a:r>
                <a:r>
                  <a:rPr lang="es-MX" sz="1800" baseline="0"/>
                  <a:t> of Home Team Winning</a:t>
                </a:r>
                <a:endParaRPr lang="es-MX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Scored</a:t>
            </a:r>
            <a:r>
              <a:rPr lang="es-MX" baseline="0"/>
              <a:t> Goals in a match per 2 scenarios of</a:t>
            </a:r>
            <a:br>
              <a:rPr lang="es-MX" baseline="0"/>
            </a:br>
            <a:r>
              <a:rPr lang="es-MX" baseline="0"/>
              <a:t>Home Team Win Probability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72%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tint val="66000"/>
                    <a:satMod val="160000"/>
                  </a:srgbClr>
                </a:gs>
                <a:gs pos="50000">
                  <a:srgbClr val="7030A0">
                    <a:tint val="44500"/>
                    <a:satMod val="160000"/>
                  </a:srgbClr>
                </a:gs>
                <a:gs pos="100000">
                  <a:srgbClr val="7030A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Sheet2!$B$68:$K$68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Sheet2!$B$69:$K$69</c:f>
              <c:numCache>
                <c:formatCode>0%</c:formatCode>
                <c:ptCount val="10"/>
                <c:pt idx="0">
                  <c:v>5.1056338028169015E-2</c:v>
                </c:pt>
                <c:pt idx="1">
                  <c:v>0.12852112676056338</c:v>
                </c:pt>
                <c:pt idx="2">
                  <c:v>0.24647887323943662</c:v>
                </c:pt>
                <c:pt idx="3">
                  <c:v>0.22887323943661972</c:v>
                </c:pt>
                <c:pt idx="4">
                  <c:v>0.176056338028169</c:v>
                </c:pt>
                <c:pt idx="5">
                  <c:v>8.4507042253521125E-2</c:v>
                </c:pt>
                <c:pt idx="6">
                  <c:v>5.1056338028169015E-2</c:v>
                </c:pt>
                <c:pt idx="7">
                  <c:v>2.1126760563380281E-2</c:v>
                </c:pt>
                <c:pt idx="8">
                  <c:v>8.8028169014084511E-3</c:v>
                </c:pt>
                <c:pt idx="9">
                  <c:v>3.5211267605633804E-3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C-4DDC-BE9E-B0A0AFC29C48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46%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Sheet2!$B$68:$K$68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Sheet2!$B$70:$K$70</c:f>
              <c:numCache>
                <c:formatCode>0%</c:formatCode>
                <c:ptCount val="10"/>
                <c:pt idx="0">
                  <c:v>9.1845140032948927E-2</c:v>
                </c:pt>
                <c:pt idx="1">
                  <c:v>0.20922570016474465</c:v>
                </c:pt>
                <c:pt idx="2">
                  <c:v>0.26976935749588138</c:v>
                </c:pt>
                <c:pt idx="3">
                  <c:v>0.19316309719934102</c:v>
                </c:pt>
                <c:pt idx="4">
                  <c:v>0.12932454695222406</c:v>
                </c:pt>
                <c:pt idx="5">
                  <c:v>6.4250411861614495E-2</c:v>
                </c:pt>
                <c:pt idx="6">
                  <c:v>2.800658978583196E-2</c:v>
                </c:pt>
                <c:pt idx="7">
                  <c:v>9.8846787479406912E-3</c:v>
                </c:pt>
                <c:pt idx="8">
                  <c:v>4.1186161449752881E-3</c:v>
                </c:pt>
                <c:pt idx="9">
                  <c:v>4.1186161449752884E-4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C-4DDC-BE9E-B0A0AFC2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783520"/>
        <c:axId val="835780896"/>
      </c:barChart>
      <c:catAx>
        <c:axId val="8357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780896"/>
        <c:crosses val="autoZero"/>
        <c:auto val="1"/>
        <c:lblAlgn val="ctr"/>
        <c:lblOffset val="100"/>
        <c:noMultiLvlLbl val="0"/>
      </c:catAx>
      <c:valAx>
        <c:axId val="8357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7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Games with 90%+ chances of winning</a:t>
            </a:r>
            <a:br>
              <a:rPr lang="en-US" baseline="0"/>
            </a:br>
            <a:r>
              <a:rPr lang="en-US" baseline="0"/>
              <a:t>2012-2021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Sheet2!$E$83</c:f>
              <c:strCache>
                <c:ptCount val="1"/>
                <c:pt idx="0">
                  <c:v>Games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tint val="66000"/>
                    <a:satMod val="160000"/>
                  </a:srgbClr>
                </a:gs>
                <a:gs pos="50000">
                  <a:srgbClr val="7030A0">
                    <a:tint val="44500"/>
                    <a:satMod val="160000"/>
                  </a:srgbClr>
                </a:gs>
                <a:gs pos="100000">
                  <a:srgbClr val="7030A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ysClr val="windowText" lastClr="00000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25400" cap="flat" cmpd="sng" algn="ctr">
                <a:solidFill>
                  <a:schemeClr val="accent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Sheet2!$D$84:$D$100</c:f>
              <c:strCache>
                <c:ptCount val="17"/>
                <c:pt idx="0">
                  <c:v>Ajax</c:v>
                </c:pt>
                <c:pt idx="1">
                  <c:v>Arsenal</c:v>
                </c:pt>
                <c:pt idx="2">
                  <c:v>Barcelona</c:v>
                </c:pt>
                <c:pt idx="3">
                  <c:v>Bayern Munich</c:v>
                </c:pt>
                <c:pt idx="4">
                  <c:v>Benfica</c:v>
                </c:pt>
                <c:pt idx="5">
                  <c:v>Celtic</c:v>
                </c:pt>
                <c:pt idx="6">
                  <c:v>Galatasaray</c:v>
                </c:pt>
                <c:pt idx="7">
                  <c:v>Juventus</c:v>
                </c:pt>
                <c:pt idx="8">
                  <c:v>Liverpool</c:v>
                </c:pt>
                <c:pt idx="9">
                  <c:v>Man City</c:v>
                </c:pt>
                <c:pt idx="10">
                  <c:v>Paris SG</c:v>
                </c:pt>
                <c:pt idx="11">
                  <c:v>Porto</c:v>
                </c:pt>
                <c:pt idx="12">
                  <c:v>PSV Eindhoven</c:v>
                </c:pt>
                <c:pt idx="13">
                  <c:v>Rangers</c:v>
                </c:pt>
                <c:pt idx="14">
                  <c:v>Real Madrid</c:v>
                </c:pt>
                <c:pt idx="15">
                  <c:v>Roma</c:v>
                </c:pt>
                <c:pt idx="16">
                  <c:v>Trabzonspor</c:v>
                </c:pt>
              </c:strCache>
            </c:strRef>
          </c:cat>
          <c:val>
            <c:numRef>
              <c:f>Sheet2!$E$84:$E$100</c:f>
              <c:numCache>
                <c:formatCode>General</c:formatCode>
                <c:ptCount val="17"/>
                <c:pt idx="0">
                  <c:v>17</c:v>
                </c:pt>
                <c:pt idx="1">
                  <c:v>1</c:v>
                </c:pt>
                <c:pt idx="2">
                  <c:v>36</c:v>
                </c:pt>
                <c:pt idx="3">
                  <c:v>20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15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C-4F7D-A5EA-C3BE8C8B3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5836328"/>
        <c:axId val="835832392"/>
      </c:barChart>
      <c:catAx>
        <c:axId val="835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832392"/>
        <c:crosses val="autoZero"/>
        <c:auto val="1"/>
        <c:lblAlgn val="ctr"/>
        <c:lblOffset val="100"/>
        <c:noMultiLvlLbl val="0"/>
      </c:catAx>
      <c:valAx>
        <c:axId val="835832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5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Match results</a:t>
            </a:r>
            <a:r>
              <a:rPr lang="es-MX" baseline="0"/>
              <a:t> with 2 scored goals</a:t>
            </a:r>
          </a:p>
          <a:p>
            <a:pPr>
              <a:defRPr/>
            </a:pPr>
            <a:r>
              <a:rPr lang="es-MX" baseline="0"/>
              <a:t>per 2 scenarios of Home Team Win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Win 76%</c:v>
          </c:tx>
          <c:spPr>
            <a:gradFill flip="none" rotWithShape="1">
              <a:gsLst>
                <a:gs pos="0">
                  <a:srgbClr val="7030A0">
                    <a:tint val="66000"/>
                    <a:satMod val="160000"/>
                  </a:srgbClr>
                </a:gs>
                <a:gs pos="50000">
                  <a:srgbClr val="7030A0">
                    <a:tint val="44500"/>
                    <a:satMod val="160000"/>
                  </a:srgbClr>
                </a:gs>
                <a:gs pos="100000">
                  <a:srgbClr val="7030A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rgbClr val="7030A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Sheet2!$AX$68:$BA$68</c15:sqref>
                  </c15:fullRef>
                </c:ext>
              </c:extLst>
              <c:f>Sheet2!$AY$68:$BA$68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Sheet2!$AX$69:$BA$69</c15:sqref>
                  </c15:fullRef>
                </c:ext>
              </c:extLst>
              <c:f>Sheet2!$AY$69:$BA$69</c:f>
              <c:numCache>
                <c:formatCode>0%</c:formatCode>
                <c:ptCount val="3"/>
                <c:pt idx="0">
                  <c:v>0.55555555555555558</c:v>
                </c:pt>
                <c:pt idx="1">
                  <c:v>0.38095238095238093</c:v>
                </c:pt>
                <c:pt idx="2">
                  <c:v>6.3492063492063489E-2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D-4DEE-818D-937CCA560B78}"/>
            </c:ext>
          </c:extLst>
        </c:ser>
        <c:ser>
          <c:idx val="1"/>
          <c:order val="1"/>
          <c:tx>
            <c:v>Home win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Sheet2!$AX$68:$BA$68</c15:sqref>
                  </c15:fullRef>
                </c:ext>
              </c:extLst>
              <c:f>Sheet2!$AY$68:$BA$68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Sheet2!$AX$70:$BA$70</c15:sqref>
                  </c15:fullRef>
                </c:ext>
              </c:extLst>
              <c:f>Sheet2!$AY$70:$BA$70</c:f>
              <c:numCache>
                <c:formatCode>0%</c:formatCode>
                <c:ptCount val="3"/>
                <c:pt idx="0">
                  <c:v>0.30839694656488548</c:v>
                </c:pt>
                <c:pt idx="1">
                  <c:v>0.54656488549618321</c:v>
                </c:pt>
                <c:pt idx="2">
                  <c:v>0.14503816793893129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D-4DEE-818D-937CCA560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5864208"/>
        <c:axId val="835867160"/>
      </c:barChart>
      <c:catAx>
        <c:axId val="8358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867160"/>
        <c:crosses val="autoZero"/>
        <c:auto val="1"/>
        <c:lblAlgn val="ctr"/>
        <c:lblOffset val="100"/>
        <c:noMultiLvlLbl val="0"/>
      </c:catAx>
      <c:valAx>
        <c:axId val="835867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58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Match results with 4</a:t>
            </a:r>
            <a:r>
              <a:rPr lang="es-MX" baseline="0"/>
              <a:t> goals scored</a:t>
            </a:r>
            <a:br>
              <a:rPr lang="es-MX" baseline="0"/>
            </a:br>
            <a:r>
              <a:rPr lang="es-MX" baseline="0"/>
              <a:t>per 2 scenarios of Home Team Win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Win 76%</c:v>
          </c:tx>
          <c:spPr>
            <a:gradFill flip="none" rotWithShape="1">
              <a:gsLst>
                <a:gs pos="0">
                  <a:srgbClr val="7030A0">
                    <a:tint val="66000"/>
                    <a:satMod val="160000"/>
                  </a:srgbClr>
                </a:gs>
                <a:gs pos="50000">
                  <a:srgbClr val="7030A0">
                    <a:tint val="44500"/>
                    <a:satMod val="160000"/>
                  </a:srgbClr>
                </a:gs>
                <a:gs pos="100000">
                  <a:srgbClr val="7030A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rgbClr val="7030A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Sheet2!$BF$68:$BK$68</c15:sqref>
                  </c15:fullRef>
                </c:ext>
              </c:extLst>
              <c:f>Sheet2!$BG$68:$BK$68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Sheet2!$BF$69:$BK$69</c15:sqref>
                  </c15:fullRef>
                </c:ext>
              </c:extLst>
              <c:f>Sheet2!$BG$69:$BK$69</c:f>
              <c:numCache>
                <c:formatCode>0%</c:formatCode>
                <c:ptCount val="5"/>
                <c:pt idx="0">
                  <c:v>0.43902439024390244</c:v>
                </c:pt>
                <c:pt idx="1">
                  <c:v>0.34146341463414637</c:v>
                </c:pt>
                <c:pt idx="2">
                  <c:v>0.1951219512195122</c:v>
                </c:pt>
                <c:pt idx="3">
                  <c:v>2.4390243902439025E-2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8A6-9BDD-4AE9469566E4}"/>
            </c:ext>
          </c:extLst>
        </c:ser>
        <c:ser>
          <c:idx val="1"/>
          <c:order val="1"/>
          <c:tx>
            <c:v>Home Win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Sheet2!$BF$68:$BK$68</c15:sqref>
                  </c15:fullRef>
                </c:ext>
              </c:extLst>
              <c:f>Sheet2!$BG$68:$BK$68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Sheet2!$BF$70:$BK$70</c15:sqref>
                  </c15:fullRef>
                </c:ext>
              </c:extLst>
              <c:f>Sheet2!$BG$70:$BK$70</c:f>
              <c:numCache>
                <c:formatCode>0%</c:formatCode>
                <c:ptCount val="5"/>
                <c:pt idx="0">
                  <c:v>0.11464968152866242</c:v>
                </c:pt>
                <c:pt idx="1">
                  <c:v>0.28025477707006369</c:v>
                </c:pt>
                <c:pt idx="2">
                  <c:v>0.38853503184713378</c:v>
                </c:pt>
                <c:pt idx="3">
                  <c:v>0.1751592356687898</c:v>
                </c:pt>
                <c:pt idx="4">
                  <c:v>4.1401273885350316E-2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8-48A6-9BDD-4AE946956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6500248"/>
        <c:axId val="716499592"/>
      </c:barChart>
      <c:catAx>
        <c:axId val="7165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499592"/>
        <c:crosses val="autoZero"/>
        <c:auto val="1"/>
        <c:lblAlgn val="ctr"/>
        <c:lblOffset val="100"/>
        <c:noMultiLvlLbl val="0"/>
      </c:catAx>
      <c:valAx>
        <c:axId val="716499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650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Sheet4!$I$78</c:f>
              <c:strCache>
                <c:ptCount val="1"/>
                <c:pt idx="0">
                  <c:v>r_1_0%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Sheet4!$J$76:$AZ$76</c:f>
              <c:numCache>
                <c:formatCode>0%</c:formatCode>
                <c:ptCount val="4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  <c:pt idx="5">
                  <c:v>0.82</c:v>
                </c:pt>
                <c:pt idx="6">
                  <c:v>0.8</c:v>
                </c:pt>
                <c:pt idx="7">
                  <c:v>0.78</c:v>
                </c:pt>
                <c:pt idx="8">
                  <c:v>0.76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0.68</c:v>
                </c:pt>
                <c:pt idx="13">
                  <c:v>0.66</c:v>
                </c:pt>
                <c:pt idx="14">
                  <c:v>0.64</c:v>
                </c:pt>
                <c:pt idx="15">
                  <c:v>0.62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  <c:pt idx="19">
                  <c:v>0.54</c:v>
                </c:pt>
                <c:pt idx="20">
                  <c:v>0.52</c:v>
                </c:pt>
                <c:pt idx="21">
                  <c:v>0.5</c:v>
                </c:pt>
                <c:pt idx="22">
                  <c:v>0.48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</c:v>
                </c:pt>
                <c:pt idx="27">
                  <c:v>0.38</c:v>
                </c:pt>
                <c:pt idx="28">
                  <c:v>0.36</c:v>
                </c:pt>
                <c:pt idx="29">
                  <c:v>0.34</c:v>
                </c:pt>
                <c:pt idx="30">
                  <c:v>0.32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0.24</c:v>
                </c:pt>
                <c:pt idx="35">
                  <c:v>0.22</c:v>
                </c:pt>
                <c:pt idx="36">
                  <c:v>0.2</c:v>
                </c:pt>
                <c:pt idx="37">
                  <c:v>0.18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</c:numCache>
            </c:numRef>
          </c:cat>
          <c:val>
            <c:numRef>
              <c:f>Sheet4!$J$78:$AZ$78</c:f>
              <c:numCache>
                <c:formatCode>0%</c:formatCode>
                <c:ptCount val="43"/>
                <c:pt idx="0">
                  <c:v>3.5087719298245612E-2</c:v>
                </c:pt>
                <c:pt idx="1">
                  <c:v>4.5977011494252873E-2</c:v>
                </c:pt>
                <c:pt idx="2">
                  <c:v>5.6737588652482268E-2</c:v>
                </c:pt>
                <c:pt idx="3">
                  <c:v>0.12121212121212122</c:v>
                </c:pt>
                <c:pt idx="4">
                  <c:v>0.1037037037037037</c:v>
                </c:pt>
                <c:pt idx="5">
                  <c:v>9.3189964157706098E-2</c:v>
                </c:pt>
                <c:pt idx="6">
                  <c:v>0.14018691588785046</c:v>
                </c:pt>
                <c:pt idx="7">
                  <c:v>0.12621359223300971</c:v>
                </c:pt>
                <c:pt idx="8">
                  <c:v>0.14074074074074075</c:v>
                </c:pt>
                <c:pt idx="9">
                  <c:v>0.15441176470588236</c:v>
                </c:pt>
                <c:pt idx="10">
                  <c:v>0.10211267605633803</c:v>
                </c:pt>
                <c:pt idx="11">
                  <c:v>0.13179916317991633</c:v>
                </c:pt>
                <c:pt idx="12">
                  <c:v>0.1157167530224525</c:v>
                </c:pt>
                <c:pt idx="13">
                  <c:v>0.11261872455902307</c:v>
                </c:pt>
                <c:pt idx="14">
                  <c:v>0.1111111111111111</c:v>
                </c:pt>
                <c:pt idx="15">
                  <c:v>0.12157721796276014</c:v>
                </c:pt>
                <c:pt idx="16">
                  <c:v>0.11787974683544304</c:v>
                </c:pt>
                <c:pt idx="17">
                  <c:v>0.11881188118811881</c:v>
                </c:pt>
                <c:pt idx="18">
                  <c:v>0.11417147934251444</c:v>
                </c:pt>
                <c:pt idx="19">
                  <c:v>0.11507647487254188</c:v>
                </c:pt>
                <c:pt idx="20">
                  <c:v>0.12813238770685578</c:v>
                </c:pt>
                <c:pt idx="21">
                  <c:v>0.11597779148673658</c:v>
                </c:pt>
                <c:pt idx="22">
                  <c:v>0.11164510166358595</c:v>
                </c:pt>
                <c:pt idx="23">
                  <c:v>0.12602965403624383</c:v>
                </c:pt>
                <c:pt idx="24">
                  <c:v>0.11679687499999999</c:v>
                </c:pt>
                <c:pt idx="25">
                  <c:v>0.11070853462157811</c:v>
                </c:pt>
                <c:pt idx="26">
                  <c:v>0.10945273631840796</c:v>
                </c:pt>
                <c:pt idx="27">
                  <c:v>9.4076655052264813E-2</c:v>
                </c:pt>
                <c:pt idx="28">
                  <c:v>0.10297706198145437</c:v>
                </c:pt>
                <c:pt idx="29">
                  <c:v>8.3071396497530314E-2</c:v>
                </c:pt>
                <c:pt idx="30">
                  <c:v>9.7156398104265407E-2</c:v>
                </c:pt>
                <c:pt idx="31">
                  <c:v>9.2334494773519168E-2</c:v>
                </c:pt>
                <c:pt idx="32">
                  <c:v>9.3232044198895025E-2</c:v>
                </c:pt>
                <c:pt idx="33">
                  <c:v>7.8078078078078081E-2</c:v>
                </c:pt>
                <c:pt idx="34">
                  <c:v>7.186234817813765E-2</c:v>
                </c:pt>
                <c:pt idx="35">
                  <c:v>5.8201058201058198E-2</c:v>
                </c:pt>
                <c:pt idx="36">
                  <c:v>6.5714285714285711E-2</c:v>
                </c:pt>
                <c:pt idx="37">
                  <c:v>6.6568047337278113E-2</c:v>
                </c:pt>
                <c:pt idx="38">
                  <c:v>5.2224371373307543E-2</c:v>
                </c:pt>
                <c:pt idx="39">
                  <c:v>3.3492822966507178E-2</c:v>
                </c:pt>
                <c:pt idx="40">
                  <c:v>4.5045045045045043E-2</c:v>
                </c:pt>
                <c:pt idx="41">
                  <c:v>2.9900332225913623E-2</c:v>
                </c:pt>
                <c:pt idx="42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A-47C8-B2A5-4CD4B7F3B8C5}"/>
            </c:ext>
          </c:extLst>
        </c:ser>
        <c:ser>
          <c:idx val="4"/>
          <c:order val="4"/>
          <c:tx>
            <c:strRef>
              <c:f>Sheet4!$I$81</c:f>
              <c:strCache>
                <c:ptCount val="1"/>
                <c:pt idx="0">
                  <c:v>r_2_0%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Sheet4!$J$76:$AZ$76</c:f>
              <c:numCache>
                <c:formatCode>0%</c:formatCode>
                <c:ptCount val="4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  <c:pt idx="5">
                  <c:v>0.82</c:v>
                </c:pt>
                <c:pt idx="6">
                  <c:v>0.8</c:v>
                </c:pt>
                <c:pt idx="7">
                  <c:v>0.78</c:v>
                </c:pt>
                <c:pt idx="8">
                  <c:v>0.76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0.68</c:v>
                </c:pt>
                <c:pt idx="13">
                  <c:v>0.66</c:v>
                </c:pt>
                <c:pt idx="14">
                  <c:v>0.64</c:v>
                </c:pt>
                <c:pt idx="15">
                  <c:v>0.62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  <c:pt idx="19">
                  <c:v>0.54</c:v>
                </c:pt>
                <c:pt idx="20">
                  <c:v>0.52</c:v>
                </c:pt>
                <c:pt idx="21">
                  <c:v>0.5</c:v>
                </c:pt>
                <c:pt idx="22">
                  <c:v>0.48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</c:v>
                </c:pt>
                <c:pt idx="27">
                  <c:v>0.38</c:v>
                </c:pt>
                <c:pt idx="28">
                  <c:v>0.36</c:v>
                </c:pt>
                <c:pt idx="29">
                  <c:v>0.34</c:v>
                </c:pt>
                <c:pt idx="30">
                  <c:v>0.32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0.24</c:v>
                </c:pt>
                <c:pt idx="35">
                  <c:v>0.22</c:v>
                </c:pt>
                <c:pt idx="36">
                  <c:v>0.2</c:v>
                </c:pt>
                <c:pt idx="37">
                  <c:v>0.18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</c:numCache>
            </c:numRef>
          </c:cat>
          <c:val>
            <c:numRef>
              <c:f>Sheet4!$J$81:$AZ$81</c:f>
              <c:numCache>
                <c:formatCode>0%</c:formatCode>
                <c:ptCount val="43"/>
                <c:pt idx="0">
                  <c:v>0.15789473684210525</c:v>
                </c:pt>
                <c:pt idx="1">
                  <c:v>0.11494252873563218</c:v>
                </c:pt>
                <c:pt idx="2">
                  <c:v>0.1702127659574468</c:v>
                </c:pt>
                <c:pt idx="3">
                  <c:v>0.11616161616161616</c:v>
                </c:pt>
                <c:pt idx="4">
                  <c:v>0.18888888888888888</c:v>
                </c:pt>
                <c:pt idx="5">
                  <c:v>0.11827956989247312</c:v>
                </c:pt>
                <c:pt idx="6">
                  <c:v>0.11214953271028037</c:v>
                </c:pt>
                <c:pt idx="7">
                  <c:v>9.3851132686084138E-2</c:v>
                </c:pt>
                <c:pt idx="8">
                  <c:v>0.12592592592592591</c:v>
                </c:pt>
                <c:pt idx="9">
                  <c:v>0.12867647058823528</c:v>
                </c:pt>
                <c:pt idx="10">
                  <c:v>0.15845070422535212</c:v>
                </c:pt>
                <c:pt idx="11">
                  <c:v>0.13389121338912133</c:v>
                </c:pt>
                <c:pt idx="12">
                  <c:v>0.14162348877374784</c:v>
                </c:pt>
                <c:pt idx="13">
                  <c:v>0.12618724559023067</c:v>
                </c:pt>
                <c:pt idx="14">
                  <c:v>0.12752525252525251</c:v>
                </c:pt>
                <c:pt idx="15">
                  <c:v>0.10405257393209201</c:v>
                </c:pt>
                <c:pt idx="16">
                  <c:v>9.0981012658227847E-2</c:v>
                </c:pt>
                <c:pt idx="17">
                  <c:v>0.11386138613861387</c:v>
                </c:pt>
                <c:pt idx="18">
                  <c:v>0.11061750333185251</c:v>
                </c:pt>
                <c:pt idx="19">
                  <c:v>0.10852148579752367</c:v>
                </c:pt>
                <c:pt idx="20">
                  <c:v>8.416075650118203E-2</c:v>
                </c:pt>
                <c:pt idx="21">
                  <c:v>8.4515731030228261E-2</c:v>
                </c:pt>
                <c:pt idx="22">
                  <c:v>7.8743068391866913E-2</c:v>
                </c:pt>
                <c:pt idx="23">
                  <c:v>8.3196046128500817E-2</c:v>
                </c:pt>
                <c:pt idx="24">
                  <c:v>7.9687499999999994E-2</c:v>
                </c:pt>
                <c:pt idx="25">
                  <c:v>7.8099838969404187E-2</c:v>
                </c:pt>
                <c:pt idx="26">
                  <c:v>6.3681592039800991E-2</c:v>
                </c:pt>
                <c:pt idx="27">
                  <c:v>6.7944250871080136E-2</c:v>
                </c:pt>
                <c:pt idx="28">
                  <c:v>5.1244509516837483E-2</c:v>
                </c:pt>
                <c:pt idx="29">
                  <c:v>5.5231252806466097E-2</c:v>
                </c:pt>
                <c:pt idx="30">
                  <c:v>5.5687203791469193E-2</c:v>
                </c:pt>
                <c:pt idx="31">
                  <c:v>4.4134727061556328E-2</c:v>
                </c:pt>
                <c:pt idx="32">
                  <c:v>4.4198895027624308E-2</c:v>
                </c:pt>
                <c:pt idx="33">
                  <c:v>3.3033033033033031E-2</c:v>
                </c:pt>
                <c:pt idx="34">
                  <c:v>4.5546558704453441E-2</c:v>
                </c:pt>
                <c:pt idx="35">
                  <c:v>2.7777777777777776E-2</c:v>
                </c:pt>
                <c:pt idx="36">
                  <c:v>2.8571428571428571E-2</c:v>
                </c:pt>
                <c:pt idx="37">
                  <c:v>2.8106508875739646E-2</c:v>
                </c:pt>
                <c:pt idx="38">
                  <c:v>3.6750483558994199E-2</c:v>
                </c:pt>
                <c:pt idx="39">
                  <c:v>1.6746411483253589E-2</c:v>
                </c:pt>
                <c:pt idx="40">
                  <c:v>2.0270270270270271E-2</c:v>
                </c:pt>
                <c:pt idx="41">
                  <c:v>1.3289036544850499E-2</c:v>
                </c:pt>
                <c:pt idx="42">
                  <c:v>1.2012012012012012E-2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A-47C8-B2A5-4CD4B7F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956856"/>
        <c:axId val="865960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Sheet4!$I$77</c15:sqref>
                        </c15:formulaRef>
                      </c:ext>
                    </c:extLst>
                    <c:strCache>
                      <c:ptCount val="1"/>
                      <c:pt idx="0">
                        <c:v>r_0_0%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Sheet4!$J$77:$AZ$77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1.7543859649122806E-2</c:v>
                      </c:pt>
                      <c:pt idx="1">
                        <c:v>0</c:v>
                      </c:pt>
                      <c:pt idx="2">
                        <c:v>7.0921985815602835E-3</c:v>
                      </c:pt>
                      <c:pt idx="3">
                        <c:v>3.0303030303030304E-2</c:v>
                      </c:pt>
                      <c:pt idx="4">
                        <c:v>2.9629629629629631E-2</c:v>
                      </c:pt>
                      <c:pt idx="5">
                        <c:v>3.2258064516129031E-2</c:v>
                      </c:pt>
                      <c:pt idx="6">
                        <c:v>1.5576323987538941E-2</c:v>
                      </c:pt>
                      <c:pt idx="7">
                        <c:v>2.2653721682847898E-2</c:v>
                      </c:pt>
                      <c:pt idx="8">
                        <c:v>3.7037037037037035E-2</c:v>
                      </c:pt>
                      <c:pt idx="9">
                        <c:v>4.0441176470588237E-2</c:v>
                      </c:pt>
                      <c:pt idx="10">
                        <c:v>5.1056338028169015E-2</c:v>
                      </c:pt>
                      <c:pt idx="11">
                        <c:v>5.8577405857740586E-2</c:v>
                      </c:pt>
                      <c:pt idx="12">
                        <c:v>5.6994818652849742E-2</c:v>
                      </c:pt>
                      <c:pt idx="13">
                        <c:v>4.8846675712347354E-2</c:v>
                      </c:pt>
                      <c:pt idx="14">
                        <c:v>5.1767676767676768E-2</c:v>
                      </c:pt>
                      <c:pt idx="15">
                        <c:v>4.8192771084337352E-2</c:v>
                      </c:pt>
                      <c:pt idx="16">
                        <c:v>7.0411392405063292E-2</c:v>
                      </c:pt>
                      <c:pt idx="17">
                        <c:v>4.4554455445544552E-2</c:v>
                      </c:pt>
                      <c:pt idx="18">
                        <c:v>6.6192803198578412E-2</c:v>
                      </c:pt>
                      <c:pt idx="19">
                        <c:v>8.0116533139111434E-2</c:v>
                      </c:pt>
                      <c:pt idx="20">
                        <c:v>7.0449172576832156E-2</c:v>
                      </c:pt>
                      <c:pt idx="21">
                        <c:v>9.0067859346082663E-2</c:v>
                      </c:pt>
                      <c:pt idx="22">
                        <c:v>7.837338262476895E-2</c:v>
                      </c:pt>
                      <c:pt idx="23">
                        <c:v>9.1845140032948927E-2</c:v>
                      </c:pt>
                      <c:pt idx="24">
                        <c:v>9.0234375000000006E-2</c:v>
                      </c:pt>
                      <c:pt idx="25">
                        <c:v>8.8969404186795498E-2</c:v>
                      </c:pt>
                      <c:pt idx="26">
                        <c:v>8.3582089552238809E-2</c:v>
                      </c:pt>
                      <c:pt idx="27">
                        <c:v>0.10348432055749129</c:v>
                      </c:pt>
                      <c:pt idx="28">
                        <c:v>8.5407515861395805E-2</c:v>
                      </c:pt>
                      <c:pt idx="29">
                        <c:v>9.6093399191737761E-2</c:v>
                      </c:pt>
                      <c:pt idx="30">
                        <c:v>8.9454976303317529E-2</c:v>
                      </c:pt>
                      <c:pt idx="31">
                        <c:v>9.1173054587688734E-2</c:v>
                      </c:pt>
                      <c:pt idx="32">
                        <c:v>7.0441988950276244E-2</c:v>
                      </c:pt>
                      <c:pt idx="33">
                        <c:v>8.6336336336336333E-2</c:v>
                      </c:pt>
                      <c:pt idx="34">
                        <c:v>8.0971659919028341E-2</c:v>
                      </c:pt>
                      <c:pt idx="35">
                        <c:v>7.0105820105820102E-2</c:v>
                      </c:pt>
                      <c:pt idx="36">
                        <c:v>7.1428571428571425E-2</c:v>
                      </c:pt>
                      <c:pt idx="37">
                        <c:v>6.3609467455621307E-2</c:v>
                      </c:pt>
                      <c:pt idx="38">
                        <c:v>5.8027079303675046E-2</c:v>
                      </c:pt>
                      <c:pt idx="39">
                        <c:v>4.0669856459330141E-2</c:v>
                      </c:pt>
                      <c:pt idx="40">
                        <c:v>4.2792792792792793E-2</c:v>
                      </c:pt>
                      <c:pt idx="41">
                        <c:v>4.3189368770764118E-2</c:v>
                      </c:pt>
                      <c:pt idx="42">
                        <c:v>3.3033033033033031E-2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5A-47C8-B2A5-4CD4B7F3B8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Sheet4!$I$79</c15:sqref>
                        </c15:formulaRef>
                      </c:ext>
                    </c:extLst>
                    <c:strCache>
                      <c:ptCount val="1"/>
                      <c:pt idx="0">
                        <c:v>r_1_1%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Sheet4!$J$79:$AZ$79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</c:v>
                      </c:pt>
                      <c:pt idx="1">
                        <c:v>2.2988505747126436E-2</c:v>
                      </c:pt>
                      <c:pt idx="2">
                        <c:v>2.8368794326241134E-2</c:v>
                      </c:pt>
                      <c:pt idx="3">
                        <c:v>2.5252525252525252E-2</c:v>
                      </c:pt>
                      <c:pt idx="4">
                        <c:v>4.0740740740740744E-2</c:v>
                      </c:pt>
                      <c:pt idx="5">
                        <c:v>6.4516129032258063E-2</c:v>
                      </c:pt>
                      <c:pt idx="6">
                        <c:v>5.9190031152647975E-2</c:v>
                      </c:pt>
                      <c:pt idx="7">
                        <c:v>6.1488673139158574E-2</c:v>
                      </c:pt>
                      <c:pt idx="8">
                        <c:v>4.0740740740740744E-2</c:v>
                      </c:pt>
                      <c:pt idx="9">
                        <c:v>8.8235294117647065E-2</c:v>
                      </c:pt>
                      <c:pt idx="10">
                        <c:v>7.3943661971830985E-2</c:v>
                      </c:pt>
                      <c:pt idx="11">
                        <c:v>8.1589958158995821E-2</c:v>
                      </c:pt>
                      <c:pt idx="12">
                        <c:v>7.426597582037997E-2</c:v>
                      </c:pt>
                      <c:pt idx="13">
                        <c:v>0.11668928086838534</c:v>
                      </c:pt>
                      <c:pt idx="14">
                        <c:v>9.4696969696969696E-2</c:v>
                      </c:pt>
                      <c:pt idx="15">
                        <c:v>0.10952902519167579</c:v>
                      </c:pt>
                      <c:pt idx="16">
                        <c:v>0.11234177215189874</c:v>
                      </c:pt>
                      <c:pt idx="17">
                        <c:v>0.11386138613861387</c:v>
                      </c:pt>
                      <c:pt idx="18">
                        <c:v>0.11328298533984896</c:v>
                      </c:pt>
                      <c:pt idx="19">
                        <c:v>0.12527312454479242</c:v>
                      </c:pt>
                      <c:pt idx="20">
                        <c:v>0.12718676122931441</c:v>
                      </c:pt>
                      <c:pt idx="21">
                        <c:v>0.12769895126465144</c:v>
                      </c:pt>
                      <c:pt idx="22">
                        <c:v>0.12384473197781885</c:v>
                      </c:pt>
                      <c:pt idx="23">
                        <c:v>0.14744645799011533</c:v>
                      </c:pt>
                      <c:pt idx="24">
                        <c:v>0.13320312500000001</c:v>
                      </c:pt>
                      <c:pt idx="25">
                        <c:v>0.12922705314009661</c:v>
                      </c:pt>
                      <c:pt idx="26">
                        <c:v>0.15323383084577114</c:v>
                      </c:pt>
                      <c:pt idx="27">
                        <c:v>0.13344947735191637</c:v>
                      </c:pt>
                      <c:pt idx="28">
                        <c:v>0.15129331381161543</c:v>
                      </c:pt>
                      <c:pt idx="29">
                        <c:v>0.14099685675797036</c:v>
                      </c:pt>
                      <c:pt idx="30">
                        <c:v>0.13744075829383887</c:v>
                      </c:pt>
                      <c:pt idx="31">
                        <c:v>0.12543554006968641</c:v>
                      </c:pt>
                      <c:pt idx="32">
                        <c:v>0.12430939226519337</c:v>
                      </c:pt>
                      <c:pt idx="33">
                        <c:v>0.11936936936936937</c:v>
                      </c:pt>
                      <c:pt idx="34">
                        <c:v>0.13562753036437247</c:v>
                      </c:pt>
                      <c:pt idx="35">
                        <c:v>0.11772486772486772</c:v>
                      </c:pt>
                      <c:pt idx="36">
                        <c:v>0.11285714285714285</c:v>
                      </c:pt>
                      <c:pt idx="37">
                        <c:v>0.11982248520710059</c:v>
                      </c:pt>
                      <c:pt idx="38">
                        <c:v>0.11605415860735009</c:v>
                      </c:pt>
                      <c:pt idx="39">
                        <c:v>6.2200956937799042E-2</c:v>
                      </c:pt>
                      <c:pt idx="40">
                        <c:v>7.2072072072072071E-2</c:v>
                      </c:pt>
                      <c:pt idx="41">
                        <c:v>0.11960132890365449</c:v>
                      </c:pt>
                      <c:pt idx="42">
                        <c:v>6.9069069069069067E-2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5A-47C8-B2A5-4CD4B7F3B8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Sheet4!$I$80</c15:sqref>
                        </c15:formulaRef>
                      </c:ext>
                    </c:extLst>
                    <c:strCache>
                      <c:ptCount val="1"/>
                      <c:pt idx="0">
                        <c:v>r_0_1%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Sheet4!$J$80:$AZ$80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1.4184397163120567E-2</c:v>
                      </c:pt>
                      <c:pt idx="3">
                        <c:v>1.0101010101010102E-2</c:v>
                      </c:pt>
                      <c:pt idx="4">
                        <c:v>7.4074074074074077E-3</c:v>
                      </c:pt>
                      <c:pt idx="5">
                        <c:v>2.5089605734767026E-2</c:v>
                      </c:pt>
                      <c:pt idx="6">
                        <c:v>1.5576323987538941E-2</c:v>
                      </c:pt>
                      <c:pt idx="7">
                        <c:v>2.2653721682847898E-2</c:v>
                      </c:pt>
                      <c:pt idx="8">
                        <c:v>1.8518518518518517E-2</c:v>
                      </c:pt>
                      <c:pt idx="9">
                        <c:v>1.4705882352941176E-2</c:v>
                      </c:pt>
                      <c:pt idx="10">
                        <c:v>2.6408450704225352E-2</c:v>
                      </c:pt>
                      <c:pt idx="11">
                        <c:v>2.9288702928870293E-2</c:v>
                      </c:pt>
                      <c:pt idx="12">
                        <c:v>3.6269430051813469E-2</c:v>
                      </c:pt>
                      <c:pt idx="13">
                        <c:v>3.5278154681139755E-2</c:v>
                      </c:pt>
                      <c:pt idx="14">
                        <c:v>4.7979797979797977E-2</c:v>
                      </c:pt>
                      <c:pt idx="15">
                        <c:v>5.4764512595837894E-2</c:v>
                      </c:pt>
                      <c:pt idx="16">
                        <c:v>5.2215189873417722E-2</c:v>
                      </c:pt>
                      <c:pt idx="17">
                        <c:v>6.9306930693069313E-2</c:v>
                      </c:pt>
                      <c:pt idx="18">
                        <c:v>4.7534429142603286E-2</c:v>
                      </c:pt>
                      <c:pt idx="19">
                        <c:v>5.3168244719592132E-2</c:v>
                      </c:pt>
                      <c:pt idx="20">
                        <c:v>5.9574468085106386E-2</c:v>
                      </c:pt>
                      <c:pt idx="21">
                        <c:v>7.0943861813695247E-2</c:v>
                      </c:pt>
                      <c:pt idx="22">
                        <c:v>7.7264325323475047E-2</c:v>
                      </c:pt>
                      <c:pt idx="23">
                        <c:v>8.3196046128500817E-2</c:v>
                      </c:pt>
                      <c:pt idx="24">
                        <c:v>7.8515625000000006E-2</c:v>
                      </c:pt>
                      <c:pt idx="25">
                        <c:v>7.2866344605475045E-2</c:v>
                      </c:pt>
                      <c:pt idx="26">
                        <c:v>8.0265339966832508E-2</c:v>
                      </c:pt>
                      <c:pt idx="27">
                        <c:v>9.5818815331010457E-2</c:v>
                      </c:pt>
                      <c:pt idx="28">
                        <c:v>0.10444119082479258</c:v>
                      </c:pt>
                      <c:pt idx="29">
                        <c:v>9.9685675797036369E-2</c:v>
                      </c:pt>
                      <c:pt idx="30">
                        <c:v>0.11018957345971564</c:v>
                      </c:pt>
                      <c:pt idx="31">
                        <c:v>0.10859465737514518</c:v>
                      </c:pt>
                      <c:pt idx="32">
                        <c:v>0.11740331491712708</c:v>
                      </c:pt>
                      <c:pt idx="33">
                        <c:v>0.11261261261261261</c:v>
                      </c:pt>
                      <c:pt idx="34">
                        <c:v>0.10222672064777327</c:v>
                      </c:pt>
                      <c:pt idx="35">
                        <c:v>0.1111111111111111</c:v>
                      </c:pt>
                      <c:pt idx="36">
                        <c:v>0.13</c:v>
                      </c:pt>
                      <c:pt idx="37">
                        <c:v>0.11538461538461539</c:v>
                      </c:pt>
                      <c:pt idx="38">
                        <c:v>9.8646034816247577E-2</c:v>
                      </c:pt>
                      <c:pt idx="39">
                        <c:v>0.12200956937799043</c:v>
                      </c:pt>
                      <c:pt idx="40">
                        <c:v>0.14414414414414414</c:v>
                      </c:pt>
                      <c:pt idx="41">
                        <c:v>9.634551495016612E-2</c:v>
                      </c:pt>
                      <c:pt idx="42">
                        <c:v>0.10810810810810811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5A-47C8-B2A5-4CD4B7F3B8C5}"/>
                  </c:ext>
                </c:extLst>
              </c15:ser>
            </c15:filteredBarSeries>
          </c:ext>
        </c:extLst>
      </c:barChart>
      <c:catAx>
        <c:axId val="865956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960136"/>
        <c:crosses val="autoZero"/>
        <c:auto val="1"/>
        <c:lblAlgn val="ctr"/>
        <c:lblOffset val="100"/>
        <c:noMultiLvlLbl val="0"/>
      </c:catAx>
      <c:valAx>
        <c:axId val="8659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9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4 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2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9A-41F4-8069-FFE353C98DC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3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9A-41F4-8069-FFE353C98DC6}"/>
              </c:ext>
            </c:extLst>
          </c:dPt>
          <c:cat>
            <c:strRef>
              <c:f>Sheet2!$A$53:$A$55</c:f>
              <c:strCache>
                <c:ptCount val="3"/>
                <c:pt idx="0">
                  <c:v>80%</c:v>
                </c:pt>
                <c:pt idx="1">
                  <c:v>50%</c:v>
                </c:pt>
                <c:pt idx="2">
                  <c:v>20%</c:v>
                </c:pt>
              </c:strCache>
            </c:strRef>
          </c:cat>
          <c:val>
            <c:numRef>
              <c:f>Sheet2!$B$53:$B$55</c:f>
              <c:numCache>
                <c:formatCode>0%</c:formatCode>
                <c:ptCount val="3"/>
                <c:pt idx="0">
                  <c:v>0.17133956386292834</c:v>
                </c:pt>
                <c:pt idx="1">
                  <c:v>0.13633559531153608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A-41F4-8069-FFE353C9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4"/>
        <c:axId val="835806152"/>
        <c:axId val="835806480"/>
      </c:barChart>
      <c:catAx>
        <c:axId val="83580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4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806480"/>
        <c:crosses val="autoZero"/>
        <c:auto val="1"/>
        <c:lblAlgn val="ctr"/>
        <c:lblOffset val="100"/>
        <c:noMultiLvlLbl val="0"/>
      </c:catAx>
      <c:valAx>
        <c:axId val="83580648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8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[matches_distribution_2013-2021_All_UEFA_graphs.xlsx]Sheet7!PivotTable27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Count of Bayern Munich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Sheet7!$A$4:$A$20</c:f>
              <c:strCache>
                <c:ptCount val="17"/>
                <c:pt idx="0">
                  <c:v>Ajax</c:v>
                </c:pt>
                <c:pt idx="1">
                  <c:v>Arsenal</c:v>
                </c:pt>
                <c:pt idx="2">
                  <c:v>Barcelona</c:v>
                </c:pt>
                <c:pt idx="3">
                  <c:v>Bayern Munich</c:v>
                </c:pt>
                <c:pt idx="4">
                  <c:v>Benfica</c:v>
                </c:pt>
                <c:pt idx="5">
                  <c:v>Celtic</c:v>
                </c:pt>
                <c:pt idx="6">
                  <c:v>Galatasaray</c:v>
                </c:pt>
                <c:pt idx="7">
                  <c:v>Juventus</c:v>
                </c:pt>
                <c:pt idx="8">
                  <c:v>Liverpool</c:v>
                </c:pt>
                <c:pt idx="9">
                  <c:v>Man City</c:v>
                </c:pt>
                <c:pt idx="10">
                  <c:v>Paris SG</c:v>
                </c:pt>
                <c:pt idx="11">
                  <c:v>Porto</c:v>
                </c:pt>
                <c:pt idx="12">
                  <c:v>PSV Eindhoven</c:v>
                </c:pt>
                <c:pt idx="13">
                  <c:v>Rangers</c:v>
                </c:pt>
                <c:pt idx="14">
                  <c:v>Real Madrid</c:v>
                </c:pt>
                <c:pt idx="15">
                  <c:v>Roma</c:v>
                </c:pt>
                <c:pt idx="16">
                  <c:v>Trabzonspor</c:v>
                </c:pt>
              </c:strCache>
            </c:strRef>
          </c:cat>
          <c:val>
            <c:numRef>
              <c:f>Sheet7!$B$4:$B$20</c:f>
              <c:numCache>
                <c:formatCode>General</c:formatCode>
                <c:ptCount val="17"/>
                <c:pt idx="0">
                  <c:v>17</c:v>
                </c:pt>
                <c:pt idx="1">
                  <c:v>1</c:v>
                </c:pt>
                <c:pt idx="2">
                  <c:v>36</c:v>
                </c:pt>
                <c:pt idx="3">
                  <c:v>20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15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3B1-89E1-A3E7BE66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84832"/>
        <c:axId val="835778928"/>
      </c:barChart>
      <c:catAx>
        <c:axId val="8357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778928"/>
        <c:crosses val="autoZero"/>
        <c:auto val="1"/>
        <c:lblAlgn val="ctr"/>
        <c:lblOffset val="100"/>
        <c:noMultiLvlLbl val="0"/>
      </c:catAx>
      <c:valAx>
        <c:axId val="835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57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Promedio</a:t>
            </a:r>
            <a:r>
              <a:rPr lang="en-US" sz="2400" baseline="0"/>
              <a:t> de goles por Probabilidad de Victoria del Equipo Local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(Sheet2!$S$3,Sheet2!$S$5,Sheet2!$S$7,Sheet2!$S$9,Sheet2!$S$11,Sheet2!$S$13,Sheet2!$S$15,Sheet2!$S$17,Sheet2!$S$19,Sheet2!$S$21,Sheet2!$S$23,Sheet2!$S$25,Sheet2!$S$27,Sheet2!$S$29,Sheet2!$S$31,Sheet2!$S$33,Sheet2!$S$35,Sheet2!$S$37,Sheet2!$S$39,Sheet2!$S$41,Sheet2!$S$43)</c:f>
              <c:strCache>
                <c:ptCount val="21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78%</c:v>
                </c:pt>
                <c:pt idx="4">
                  <c:v>74%</c:v>
                </c:pt>
                <c:pt idx="5">
                  <c:v>70%</c:v>
                </c:pt>
                <c:pt idx="6">
                  <c:v>66%</c:v>
                </c:pt>
                <c:pt idx="7">
                  <c:v>62%</c:v>
                </c:pt>
                <c:pt idx="8">
                  <c:v>58%</c:v>
                </c:pt>
                <c:pt idx="9">
                  <c:v>54%</c:v>
                </c:pt>
                <c:pt idx="10">
                  <c:v>50%</c:v>
                </c:pt>
                <c:pt idx="11">
                  <c:v>46%</c:v>
                </c:pt>
                <c:pt idx="12">
                  <c:v>42%</c:v>
                </c:pt>
                <c:pt idx="13">
                  <c:v>38%</c:v>
                </c:pt>
                <c:pt idx="14">
                  <c:v>34%</c:v>
                </c:pt>
                <c:pt idx="15">
                  <c:v>30%</c:v>
                </c:pt>
                <c:pt idx="16">
                  <c:v>26%</c:v>
                </c:pt>
                <c:pt idx="17">
                  <c:v>22%</c:v>
                </c:pt>
                <c:pt idx="18">
                  <c:v>18%</c:v>
                </c:pt>
                <c:pt idx="19">
                  <c:v>14%</c:v>
                </c:pt>
                <c:pt idx="20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(Sheet2!$T$3,Sheet2!$T$5,Sheet2!$T$7,Sheet2!$T$9,Sheet2!$T$11,Sheet2!$T$13,Sheet2!$T$15,Sheet2!$T$17,Sheet2!$T$19,Sheet2!$T$21,Sheet2!$T$23,Sheet2!$T$25,Sheet2!$T$27,Sheet2!$T$29,Sheet2!$T$31,Sheet2!$T$33,Sheet2!$T$35,Sheet2!$T$37,Sheet2!$T$39,Sheet2!$T$41,Sheet2!$T$43)</c:f>
              <c:numCache>
                <c:formatCode>0.00</c:formatCode>
                <c:ptCount val="21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3.1537622682660857</c:v>
                </c:pt>
                <c:pt idx="4">
                  <c:v>3.0158856235107225</c:v>
                </c:pt>
                <c:pt idx="5">
                  <c:v>2.9925826028320968</c:v>
                </c:pt>
                <c:pt idx="6">
                  <c:v>2.9251336898395728</c:v>
                </c:pt>
                <c:pt idx="7">
                  <c:v>2.7366666666666664</c:v>
                </c:pt>
                <c:pt idx="8">
                  <c:v>2.6362999299229148</c:v>
                </c:pt>
                <c:pt idx="9">
                  <c:v>2.6359702267612941</c:v>
                </c:pt>
                <c:pt idx="10">
                  <c:v>2.5202079886551649</c:v>
                </c:pt>
                <c:pt idx="11">
                  <c:v>2.5405629139072849</c:v>
                </c:pt>
                <c:pt idx="12">
                  <c:v>2.4884649511978703</c:v>
                </c:pt>
                <c:pt idx="13">
                  <c:v>2.4900895140664963</c:v>
                </c:pt>
                <c:pt idx="14">
                  <c:v>2.5229727551184897</c:v>
                </c:pt>
                <c:pt idx="15">
                  <c:v>2.5726407816919519</c:v>
                </c:pt>
                <c:pt idx="16">
                  <c:v>2.569449507838133</c:v>
                </c:pt>
                <c:pt idx="17">
                  <c:v>2.7115135834411381</c:v>
                </c:pt>
                <c:pt idx="18">
                  <c:v>2.731488406881077</c:v>
                </c:pt>
                <c:pt idx="19">
                  <c:v>2.8474137931034478</c:v>
                </c:pt>
                <c:pt idx="20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1-4D87-BB95-F4617226A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Probabilidad de Victoria del Equipo Local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Sheet2!$V$28</c:f>
              <c:strCache>
                <c:ptCount val="1"/>
                <c:pt idx="0">
                  <c:v>86%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Sheet2!$W$27:$AF$27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Sheet2!$W$28:$AF$28</c:f>
              <c:numCache>
                <c:formatCode>0%</c:formatCode>
                <c:ptCount val="10"/>
                <c:pt idx="0">
                  <c:v>3.0303030303030304E-2</c:v>
                </c:pt>
                <c:pt idx="1">
                  <c:v>0.13131313131313133</c:v>
                </c:pt>
                <c:pt idx="2">
                  <c:v>0.14646464646464646</c:v>
                </c:pt>
                <c:pt idx="3">
                  <c:v>0.17171717171717171</c:v>
                </c:pt>
                <c:pt idx="4">
                  <c:v>0.21717171717171718</c:v>
                </c:pt>
                <c:pt idx="5">
                  <c:v>0.12626262626262627</c:v>
                </c:pt>
                <c:pt idx="6">
                  <c:v>7.575757575757576E-2</c:v>
                </c:pt>
                <c:pt idx="7">
                  <c:v>5.5555555555555552E-2</c:v>
                </c:pt>
                <c:pt idx="8">
                  <c:v>3.5353535353535352E-2</c:v>
                </c:pt>
                <c:pt idx="9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1DF-B88B-4C11D857E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656536"/>
        <c:axId val="1109660144"/>
      </c:barChart>
      <c:catAx>
        <c:axId val="1109656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660144"/>
        <c:crosses val="autoZero"/>
        <c:auto val="1"/>
        <c:lblAlgn val="ctr"/>
        <c:lblOffset val="100"/>
        <c:noMultiLvlLbl val="0"/>
      </c:catAx>
      <c:valAx>
        <c:axId val="110966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96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Sheet2!$V$47</c:f>
              <c:strCache>
                <c:ptCount val="1"/>
                <c:pt idx="0">
                  <c:v>46%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Sheet2!$W$46:$AF$46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9+Goals</c:v>
                </c:pt>
              </c:strCache>
            </c:strRef>
          </c:cat>
          <c:val>
            <c:numRef>
              <c:f>Sheet2!$W$47:$AF$47</c:f>
              <c:numCache>
                <c:formatCode>0%</c:formatCode>
                <c:ptCount val="10"/>
                <c:pt idx="0">
                  <c:v>9.1845140032948927E-2</c:v>
                </c:pt>
                <c:pt idx="1">
                  <c:v>0.20922570016474465</c:v>
                </c:pt>
                <c:pt idx="2">
                  <c:v>0.26976935749588138</c:v>
                </c:pt>
                <c:pt idx="3">
                  <c:v>0.19316309719934102</c:v>
                </c:pt>
                <c:pt idx="4">
                  <c:v>0.12932454695222406</c:v>
                </c:pt>
                <c:pt idx="5">
                  <c:v>6.4250411861614495E-2</c:v>
                </c:pt>
                <c:pt idx="6">
                  <c:v>2.800658978583196E-2</c:v>
                </c:pt>
                <c:pt idx="7">
                  <c:v>9.8846787479406912E-3</c:v>
                </c:pt>
                <c:pt idx="8">
                  <c:v>4.1186161449752881E-3</c:v>
                </c:pt>
                <c:pt idx="9">
                  <c:v>4.1186161449752884E-4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7-43E9-8AB4-C6A264670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6916312"/>
        <c:axId val="716134392"/>
      </c:barChart>
      <c:catAx>
        <c:axId val="1106916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134392"/>
        <c:crosses val="autoZero"/>
        <c:auto val="1"/>
        <c:lblAlgn val="ctr"/>
        <c:lblOffset val="100"/>
        <c:noMultiLvlLbl val="0"/>
      </c:catAx>
      <c:valAx>
        <c:axId val="716134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69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Sheet2!$V$66</c:f>
              <c:strCache>
                <c:ptCount val="1"/>
                <c:pt idx="0">
                  <c:v>10%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Sheet2!$W$65:$AF$65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9+Goals</c:v>
                </c:pt>
              </c:strCache>
            </c:strRef>
          </c:cat>
          <c:val>
            <c:numRef>
              <c:f>Sheet2!$W$66:$AF$66</c:f>
              <c:numCache>
                <c:formatCode>0%</c:formatCode>
                <c:ptCount val="10"/>
                <c:pt idx="0">
                  <c:v>4.3189368770764118E-2</c:v>
                </c:pt>
                <c:pt idx="1">
                  <c:v>0.12624584717607973</c:v>
                </c:pt>
                <c:pt idx="2">
                  <c:v>0.25249169435215946</c:v>
                </c:pt>
                <c:pt idx="3">
                  <c:v>0.18936877076411959</c:v>
                </c:pt>
                <c:pt idx="4">
                  <c:v>0.18272425249169436</c:v>
                </c:pt>
                <c:pt idx="5">
                  <c:v>0.11295681063122924</c:v>
                </c:pt>
                <c:pt idx="6">
                  <c:v>4.9833887043189369E-2</c:v>
                </c:pt>
                <c:pt idx="7">
                  <c:v>2.9900332225913623E-2</c:v>
                </c:pt>
                <c:pt idx="8">
                  <c:v>9.9667774086378731E-3</c:v>
                </c:pt>
                <c:pt idx="9">
                  <c:v>3.3222591362126247E-3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8-4D99-8CCF-B04DCC371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3498080"/>
        <c:axId val="1113498408"/>
      </c:barChart>
      <c:catAx>
        <c:axId val="1113498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98408"/>
        <c:crosses val="autoZero"/>
        <c:auto val="1"/>
        <c:lblAlgn val="ctr"/>
        <c:lblOffset val="100"/>
        <c:noMultiLvlLbl val="0"/>
      </c:catAx>
      <c:valAx>
        <c:axId val="1113498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134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cap="none" baseline="0">
                <a:effectLst/>
              </a:rPr>
              <a:t>Resultados de partidos con 4 goles</a:t>
            </a:r>
            <a:br>
              <a:rPr lang="es-MX" sz="1400" b="0" i="0" u="none" strike="noStrike" cap="none" baseline="0">
                <a:effectLst/>
              </a:rPr>
            </a:br>
            <a:r>
              <a:rPr lang="es-MX" sz="1400" b="0" i="0" u="none" strike="noStrike" cap="none" baseline="0">
                <a:effectLst/>
              </a:rPr>
              <a:t>por Probabilidad de Victoria del Equipo Local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Victoria Local 80%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Sheet2!$AX$38:$BC$38</c15:sqref>
                  </c15:fullRef>
                </c:ext>
              </c:extLst>
              <c:f>Sheet2!$AY$38:$BC$38</c:f>
              <c:numCache>
                <c:formatCode>0%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0.2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4488-856C-A38DCA77581B}"/>
            </c:ext>
          </c:extLst>
        </c:ser>
        <c:ser>
          <c:idx val="1"/>
          <c:order val="1"/>
          <c:tx>
            <c:v>Victoria Local 50%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Sheet2!$AX$39:$BC$39</c15:sqref>
                  </c15:fullRef>
                </c:ext>
              </c:extLst>
              <c:f>Sheet2!$AY$39:$BC$39</c:f>
              <c:numCache>
                <c:formatCode>0%</c:formatCode>
                <c:ptCount val="5"/>
                <c:pt idx="0">
                  <c:v>0.06</c:v>
                </c:pt>
                <c:pt idx="1">
                  <c:v>0.34</c:v>
                </c:pt>
                <c:pt idx="2">
                  <c:v>0.44</c:v>
                </c:pt>
                <c:pt idx="3">
                  <c:v>0.13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9-4488-856C-A38DCA77581B}"/>
            </c:ext>
          </c:extLst>
        </c:ser>
        <c:ser>
          <c:idx val="2"/>
          <c:order val="2"/>
          <c:tx>
            <c:v>Victoria Local 20%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Sheet2!$AX$40:$BC$40</c15:sqref>
                  </c15:fullRef>
                </c:ext>
              </c:extLst>
              <c:f>Sheet2!$AY$40:$BC$40</c:f>
              <c:numCache>
                <c:formatCode>0%</c:formatCode>
                <c:ptCount val="5"/>
                <c:pt idx="0">
                  <c:v>3.3613445378151259E-2</c:v>
                </c:pt>
                <c:pt idx="1">
                  <c:v>0.12605042016806722</c:v>
                </c:pt>
                <c:pt idx="2">
                  <c:v>0.30252100840336132</c:v>
                </c:pt>
                <c:pt idx="3">
                  <c:v>0.38655462184873951</c:v>
                </c:pt>
                <c:pt idx="4">
                  <c:v>0.15126050420168066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9-4488-856C-A38DCA775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3479384"/>
        <c:axId val="1113480368"/>
      </c:barChart>
      <c:catAx>
        <c:axId val="11134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80368"/>
        <c:crosses val="autoZero"/>
        <c:auto val="1"/>
        <c:lblAlgn val="ctr"/>
        <c:lblOffset val="100"/>
        <c:noMultiLvlLbl val="0"/>
      </c:catAx>
      <c:valAx>
        <c:axId val="1113480368"/>
        <c:scaling>
          <c:orientation val="minMax"/>
          <c:max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11134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cap="none" baseline="0">
                <a:effectLst/>
              </a:rPr>
              <a:t>Match results </a:t>
            </a:r>
            <a:r>
              <a:rPr lang="es-MX" sz="1400" b="0" i="0" baseline="0">
                <a:effectLst/>
              </a:rPr>
              <a:t>with 3 scored goals</a:t>
            </a:r>
            <a:br>
              <a:rPr lang="es-MX" sz="1400" b="0" i="0" baseline="0">
                <a:effectLst/>
              </a:rPr>
            </a:br>
            <a:r>
              <a:rPr lang="es-MX" sz="1400" b="0" i="0" baseline="0">
                <a:effectLst/>
              </a:rPr>
              <a:t>per 3 escenarios of Home Team Win Probability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Victoria Local 80%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Sheet2!$AX$43:$BB$43</c15:sqref>
                  </c15:fullRef>
                </c:ext>
              </c:extLst>
              <c:f>Sheet2!$AY$43:$BB$43</c:f>
              <c:numCache>
                <c:formatCode>0%</c:formatCode>
                <c:ptCount val="4"/>
                <c:pt idx="0">
                  <c:v>0.49</c:v>
                </c:pt>
                <c:pt idx="1">
                  <c:v>0.43</c:v>
                </c:pt>
                <c:pt idx="2">
                  <c:v>0.09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B50-BDDE-BEFA77F1295F}"/>
            </c:ext>
          </c:extLst>
        </c:ser>
        <c:ser>
          <c:idx val="1"/>
          <c:order val="1"/>
          <c:tx>
            <c:v>Victoria Local 50%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Sheet2!$AX$44:$BB$44</c15:sqref>
                  </c15:fullRef>
                </c:ext>
              </c:extLst>
              <c:f>Sheet2!$AY$44:$BB$44</c:f>
              <c:numCache>
                <c:formatCode>0%</c:formatCode>
                <c:ptCount val="4"/>
                <c:pt idx="0">
                  <c:v>0.22</c:v>
                </c:pt>
                <c:pt idx="1">
                  <c:v>0.46</c:v>
                </c:pt>
                <c:pt idx="2">
                  <c:v>0.27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B50-BDDE-BEFA77F1295F}"/>
            </c:ext>
          </c:extLst>
        </c:ser>
        <c:ser>
          <c:idx val="2"/>
          <c:order val="2"/>
          <c:tx>
            <c:v>Victoria Local 20%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Sheet2!$AX$45:$BB$45</c15:sqref>
                  </c15:fullRef>
                </c:ext>
              </c:extLst>
              <c:f>Sheet2!$AY$45:$BB$45</c:f>
              <c:numCache>
                <c:formatCode>0%</c:formatCode>
                <c:ptCount val="4"/>
                <c:pt idx="0">
                  <c:v>3.5087719298245612E-2</c:v>
                </c:pt>
                <c:pt idx="1">
                  <c:v>0.19298245614035087</c:v>
                </c:pt>
                <c:pt idx="2">
                  <c:v>0.45614035087719296</c:v>
                </c:pt>
                <c:pt idx="3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7-4B50-BDDE-BEFA77F12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1314496"/>
        <c:axId val="701313840"/>
      </c:barChart>
      <c:catAx>
        <c:axId val="701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313840"/>
        <c:crosses val="autoZero"/>
        <c:auto val="1"/>
        <c:lblAlgn val="ctr"/>
        <c:lblOffset val="100"/>
        <c:noMultiLvlLbl val="0"/>
      </c:catAx>
      <c:valAx>
        <c:axId val="701313840"/>
        <c:scaling>
          <c:orientation val="minMax"/>
          <c:max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7013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645317</xdr:colOff>
      <xdr:row>49</xdr:row>
      <xdr:rowOff>21431</xdr:rowOff>
    </xdr:from>
    <xdr:to>
      <xdr:col>47</xdr:col>
      <xdr:colOff>633412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73A3B-FE05-49E2-8895-678DCB20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7142</xdr:colOff>
      <xdr:row>82</xdr:row>
      <xdr:rowOff>7144</xdr:rowOff>
    </xdr:from>
    <xdr:to>
      <xdr:col>48</xdr:col>
      <xdr:colOff>23811</xdr:colOff>
      <xdr:row>104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C039A-B8AE-427C-91CD-08D5F320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130968</xdr:colOff>
      <xdr:row>10</xdr:row>
      <xdr:rowOff>69056</xdr:rowOff>
    </xdr:from>
    <xdr:to>
      <xdr:col>12</xdr:col>
      <xdr:colOff>169068</xdr:colOff>
      <xdr:row>25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ED78B-07C7-412A-9986-EDE35009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11904</xdr:colOff>
      <xdr:row>0</xdr:row>
      <xdr:rowOff>16667</xdr:rowOff>
    </xdr:from>
    <xdr:to>
      <xdr:col>37</xdr:col>
      <xdr:colOff>638176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A8A9E-865C-4445-82BE-910B9CC1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21431</xdr:colOff>
      <xdr:row>29</xdr:row>
      <xdr:rowOff>11906</xdr:rowOff>
    </xdr:from>
    <xdr:to>
      <xdr:col>29</xdr:col>
      <xdr:colOff>638175</xdr:colOff>
      <xdr:row>44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B7FCC-B2F7-414D-A1F1-6AB19DF1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21430</xdr:colOff>
      <xdr:row>48</xdr:row>
      <xdr:rowOff>11906</xdr:rowOff>
    </xdr:from>
    <xdr:to>
      <xdr:col>30</xdr:col>
      <xdr:colOff>14287</xdr:colOff>
      <xdr:row>63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5D0D2-0004-4E08-B622-41F1F683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16667</xdr:colOff>
      <xdr:row>66</xdr:row>
      <xdr:rowOff>173831</xdr:rowOff>
    </xdr:from>
    <xdr:to>
      <xdr:col>30</xdr:col>
      <xdr:colOff>9524</xdr:colOff>
      <xdr:row>82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A6C91-8936-4123-B703-9D9FC023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11904</xdr:colOff>
      <xdr:row>30</xdr:row>
      <xdr:rowOff>4763</xdr:rowOff>
    </xdr:from>
    <xdr:to>
      <xdr:col>63</xdr:col>
      <xdr:colOff>642937</xdr:colOff>
      <xdr:row>46</xdr:row>
      <xdr:rowOff>26194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81E92-A619-4B38-9BA4-F06AB235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7142</xdr:colOff>
      <xdr:row>46</xdr:row>
      <xdr:rowOff>19050</xdr:rowOff>
    </xdr:from>
    <xdr:to>
      <xdr:col>63</xdr:col>
      <xdr:colOff>642937</xdr:colOff>
      <xdr:row>62</xdr:row>
      <xdr:rowOff>21431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18DE1-4AEA-403A-B34D-0946A1DCF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483392</xdr:colOff>
      <xdr:row>50</xdr:row>
      <xdr:rowOff>140494</xdr:rowOff>
    </xdr:from>
    <xdr:to>
      <xdr:col>55</xdr:col>
      <xdr:colOff>471487</xdr:colOff>
      <xdr:row>65</xdr:row>
      <xdr:rowOff>169069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C9B3DC-2D76-49CA-8D43-A0AD74EF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7144</xdr:colOff>
      <xdr:row>48</xdr:row>
      <xdr:rowOff>16668</xdr:rowOff>
    </xdr:from>
    <xdr:to>
      <xdr:col>20</xdr:col>
      <xdr:colOff>14288</xdr:colOff>
      <xdr:row>63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16DB4-3A85-4E99-8C5A-530C5FCB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4763</xdr:colOff>
      <xdr:row>0</xdr:row>
      <xdr:rowOff>4763</xdr:rowOff>
    </xdr:from>
    <xdr:to>
      <xdr:col>54</xdr:col>
      <xdr:colOff>631035</xdr:colOff>
      <xdr:row>26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F87EFD-FF8D-459A-92DF-E06D11A5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71</xdr:col>
      <xdr:colOff>626272</xdr:colOff>
      <xdr:row>26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948AE0-FC92-4A8D-AC39-70D5B1317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642937</xdr:colOff>
      <xdr:row>0</xdr:row>
      <xdr:rowOff>0</xdr:rowOff>
    </xdr:from>
    <xdr:to>
      <xdr:col>88</xdr:col>
      <xdr:colOff>621509</xdr:colOff>
      <xdr:row>26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878809-218E-467C-8026-89B67D205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0</xdr:colOff>
      <xdr:row>0</xdr:row>
      <xdr:rowOff>0</xdr:rowOff>
    </xdr:from>
    <xdr:to>
      <xdr:col>105</xdr:col>
      <xdr:colOff>626272</xdr:colOff>
      <xdr:row>26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150589-B245-4E4F-A4A0-66002E1C4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11905</xdr:colOff>
      <xdr:row>67</xdr:row>
      <xdr:rowOff>2381</xdr:rowOff>
    </xdr:from>
    <xdr:to>
      <xdr:col>20</xdr:col>
      <xdr:colOff>9525</xdr:colOff>
      <xdr:row>82</xdr:row>
      <xdr:rowOff>30956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DC2ADC-3274-4D3C-99EE-E72E6F1C7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2380</xdr:colOff>
      <xdr:row>83</xdr:row>
      <xdr:rowOff>21431</xdr:rowOff>
    </xdr:from>
    <xdr:to>
      <xdr:col>20</xdr:col>
      <xdr:colOff>0</xdr:colOff>
      <xdr:row>98</xdr:row>
      <xdr:rowOff>50006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568FA5-A4B3-4825-B5D6-E7CC3470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642938</xdr:colOff>
      <xdr:row>57</xdr:row>
      <xdr:rowOff>66675</xdr:rowOff>
    </xdr:from>
    <xdr:to>
      <xdr:col>10</xdr:col>
      <xdr:colOff>495300</xdr:colOff>
      <xdr:row>65</xdr:row>
      <xdr:rowOff>171450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6D7BA5C-4D35-4D5F-A1BD-6ADDFF0A7983}"/>
            </a:ext>
          </a:extLst>
        </xdr:cNvPr>
        <xdr:cNvSpPr/>
      </xdr:nvSpPr>
      <xdr:spPr>
        <a:xfrm>
          <a:off x="6472238" y="10382250"/>
          <a:ext cx="500062" cy="1552575"/>
        </a:xfrm>
        <a:prstGeom prst="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47</xdr:col>
      <xdr:colOff>645317</xdr:colOff>
      <xdr:row>71</xdr:row>
      <xdr:rowOff>16669</xdr:rowOff>
    </xdr:from>
    <xdr:to>
      <xdr:col>55</xdr:col>
      <xdr:colOff>619124</xdr:colOff>
      <xdr:row>86</xdr:row>
      <xdr:rowOff>45244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6E5A98A-91F0-47BD-8AB4-F5D7152D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7142</xdr:colOff>
      <xdr:row>71</xdr:row>
      <xdr:rowOff>11906</xdr:rowOff>
    </xdr:from>
    <xdr:to>
      <xdr:col>64</xdr:col>
      <xdr:colOff>623887</xdr:colOff>
      <xdr:row>86</xdr:row>
      <xdr:rowOff>40481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C36D26-4FBD-4A43-9E8E-328A82D5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645319</xdr:colOff>
      <xdr:row>49</xdr:row>
      <xdr:rowOff>159544</xdr:rowOff>
    </xdr:from>
    <xdr:to>
      <xdr:col>4</xdr:col>
      <xdr:colOff>247650</xdr:colOff>
      <xdr:row>66</xdr:row>
      <xdr:rowOff>42863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B2E9E95-3A16-4730-93D2-13B146D0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0.46284</cdr:x>
      <cdr:y>0.11414</cdr:y>
    </cdr:from>
    <cdr:to>
      <cdr:x>0.60195</cdr:x>
      <cdr:y>0.20404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C48FC7-9036-4E28-AE48-17B999A4F2DB}"/>
            </a:ext>
          </a:extLst>
        </cdr:cNvPr>
        <cdr:cNvSpPr txBox="1"/>
      </cdr:nvSpPr>
      <cdr:spPr>
        <a:xfrm xmlns:a="http://schemas.openxmlformats.org/drawingml/2006/main">
          <a:off x="5086351" y="538163"/>
          <a:ext cx="1528762" cy="423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600"/>
            <a:t>Liga MX</a:t>
          </a:r>
        </a:p>
      </cdr:txBody>
    </cdr:sp>
  </cdr:relSizeAnchor>
  <cdr:relSizeAnchor xmlns:cdr="http://schemas.openxmlformats.org/drawingml/2006/chartDrawing">
    <cdr:from>
      <cdr:x>0.47454</cdr:x>
      <cdr:y>0.14444</cdr:y>
    </cdr:from>
    <cdr:to>
      <cdr:x>0.49101</cdr:x>
      <cdr:y>0.17273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0F0AF7E-A12C-4820-8823-7F26FC85DCB0}"/>
            </a:ext>
          </a:extLst>
        </cdr:cNvPr>
        <cdr:cNvSpPr/>
      </cdr:nvSpPr>
      <cdr:spPr>
        <a:xfrm xmlns:a="http://schemas.openxmlformats.org/drawingml/2006/main">
          <a:off x="5214940" y="681038"/>
          <a:ext cx="180974" cy="1333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0.54041</cdr:x>
      <cdr:y>0.83434</cdr:y>
    </cdr:from>
    <cdr:to>
      <cdr:x>0.8247</cdr:x>
      <cdr:y>0.91212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F4BB47EA-6229-479B-8E12-BD683103FF8D}"/>
            </a:ext>
          </a:extLst>
        </cdr:cNvPr>
        <cdr:cNvSpPr/>
      </cdr:nvSpPr>
      <cdr:spPr>
        <a:xfrm xmlns:a="http://schemas.openxmlformats.org/drawingml/2006/main">
          <a:off x="5938837" y="3933825"/>
          <a:ext cx="3124200" cy="36671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0.24962</cdr:x>
      <cdr:y>0.77374</cdr:y>
    </cdr:from>
    <cdr:to>
      <cdr:x>0.90574</cdr:x>
      <cdr:y>0.80168</cdr:y>
    </cdr:to>
    <cdr:sp macro="" textlink="">
      <cdr:nvSpPr>
        <cdr:cNvPr id="3" name="Arrow: Left-Right 2">
          <a:extLst xmlns:a="http://schemas.openxmlformats.org/drawingml/2006/main">
            <a:ext uri="{FF2B5EF4-FFF2-40B4-BE49-F238E27FC236}">
              <a16:creationId xmlns:a16="http://schemas.microsoft.com/office/drawing/2014/main" id="{DE2DA8A8-B6CC-4FD2-B8FE-0C789BD038FE}"/>
            </a:ext>
          </a:extLst>
        </cdr:cNvPr>
        <cdr:cNvSpPr/>
      </cdr:nvSpPr>
      <cdr:spPr>
        <a:xfrm xmlns:a="http://schemas.openxmlformats.org/drawingml/2006/main">
          <a:off x="2743200" y="3648075"/>
          <a:ext cx="7210425" cy="131762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9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0.28689</cdr:x>
      <cdr:y>0.70707</cdr:y>
    </cdr:from>
    <cdr:to>
      <cdr:x>0.86717</cdr:x>
      <cdr:y>0.73973</cdr:y>
    </cdr:to>
    <cdr:sp macro="" textlink="">
      <cdr:nvSpPr>
        <cdr:cNvPr id="4" name="Arrow: Left-Right 3">
          <a:extLst xmlns:a="http://schemas.openxmlformats.org/drawingml/2006/main">
            <a:ext uri="{FF2B5EF4-FFF2-40B4-BE49-F238E27FC236}">
              <a16:creationId xmlns:a16="http://schemas.microsoft.com/office/drawing/2014/main" id="{D0A8462D-688E-4E1A-B6E1-3567A7BDAF79}"/>
            </a:ext>
          </a:extLst>
        </cdr:cNvPr>
        <cdr:cNvSpPr/>
      </cdr:nvSpPr>
      <cdr:spPr>
        <a:xfrm xmlns:a="http://schemas.openxmlformats.org/drawingml/2006/main">
          <a:off x="3152776" y="3333750"/>
          <a:ext cx="6376988" cy="153986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0.28776</cdr:x>
      <cdr:y>0.63535</cdr:y>
    </cdr:from>
    <cdr:to>
      <cdr:x>0.82817</cdr:x>
      <cdr:y>0.667</cdr:y>
    </cdr:to>
    <cdr:sp macro="" textlink="">
      <cdr:nvSpPr>
        <cdr:cNvPr id="5" name="Arrow: Left-Right 4">
          <a:extLst xmlns:a="http://schemas.openxmlformats.org/drawingml/2006/main">
            <a:ext uri="{FF2B5EF4-FFF2-40B4-BE49-F238E27FC236}">
              <a16:creationId xmlns:a16="http://schemas.microsoft.com/office/drawing/2014/main" id="{1BFFEE67-E272-4D5B-A5CD-0F5C61CD725E}"/>
            </a:ext>
          </a:extLst>
        </cdr:cNvPr>
        <cdr:cNvSpPr/>
      </cdr:nvSpPr>
      <cdr:spPr>
        <a:xfrm xmlns:a="http://schemas.openxmlformats.org/drawingml/2006/main">
          <a:off x="3162301" y="2995613"/>
          <a:ext cx="5938838" cy="149224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 sz="1600"/>
        </a:p>
      </cdr:txBody>
    </cdr:sp>
  </cdr:relSizeAnchor>
  <cdr:relSizeAnchor xmlns:cdr="http://schemas.openxmlformats.org/drawingml/2006/chartDrawing">
    <cdr:from>
      <cdr:x>0.36793</cdr:x>
      <cdr:y>0.56364</cdr:y>
    </cdr:from>
    <cdr:to>
      <cdr:x>0.90531</cdr:x>
      <cdr:y>0.59428</cdr:y>
    </cdr:to>
    <cdr:sp macro="" textlink="">
      <cdr:nvSpPr>
        <cdr:cNvPr id="6" name="Arrow: Left-Right 5">
          <a:extLst xmlns:a="http://schemas.openxmlformats.org/drawingml/2006/main">
            <a:ext uri="{FF2B5EF4-FFF2-40B4-BE49-F238E27FC236}">
              <a16:creationId xmlns:a16="http://schemas.microsoft.com/office/drawing/2014/main" id="{1B9CAF57-A253-4F77-80EE-76C64EFCE462}"/>
            </a:ext>
          </a:extLst>
        </cdr:cNvPr>
        <cdr:cNvSpPr/>
      </cdr:nvSpPr>
      <cdr:spPr>
        <a:xfrm xmlns:a="http://schemas.openxmlformats.org/drawingml/2006/main">
          <a:off x="4043361" y="2657475"/>
          <a:ext cx="5905501" cy="144462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0.32806</cdr:x>
      <cdr:y>0.49091</cdr:y>
    </cdr:from>
    <cdr:to>
      <cdr:x>0.86544</cdr:x>
      <cdr:y>0.52222</cdr:y>
    </cdr:to>
    <cdr:sp macro="" textlink="">
      <cdr:nvSpPr>
        <cdr:cNvPr id="7" name="Arrow: Left-Right 6">
          <a:extLst xmlns:a="http://schemas.openxmlformats.org/drawingml/2006/main">
            <a:ext uri="{FF2B5EF4-FFF2-40B4-BE49-F238E27FC236}">
              <a16:creationId xmlns:a16="http://schemas.microsoft.com/office/drawing/2014/main" id="{D276DD43-E812-427F-A13A-9B833CE5FE0D}"/>
            </a:ext>
          </a:extLst>
        </cdr:cNvPr>
        <cdr:cNvSpPr/>
      </cdr:nvSpPr>
      <cdr:spPr>
        <a:xfrm xmlns:a="http://schemas.openxmlformats.org/drawingml/2006/main">
          <a:off x="3605212" y="2314575"/>
          <a:ext cx="5905501" cy="147637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0.54562</cdr:x>
      <cdr:y>0.47778</cdr:y>
    </cdr:from>
    <cdr:to>
      <cdr:x>0.67302</cdr:x>
      <cdr:y>0.53123</cdr:y>
    </cdr:to>
    <cdr:sp macro="" textlink="">
      <cdr:nvSpPr>
        <cdr:cNvPr id="8" name="Rectangle: Rounded Corners 7">
          <a:extLst xmlns:a="http://schemas.openxmlformats.org/drawingml/2006/main">
            <a:ext uri="{FF2B5EF4-FFF2-40B4-BE49-F238E27FC236}">
              <a16:creationId xmlns:a16="http://schemas.microsoft.com/office/drawing/2014/main" id="{38065D4B-5266-45EA-924A-2238D165B5E2}"/>
            </a:ext>
          </a:extLst>
        </cdr:cNvPr>
        <cdr:cNvSpPr/>
      </cdr:nvSpPr>
      <cdr:spPr>
        <a:xfrm xmlns:a="http://schemas.openxmlformats.org/drawingml/2006/main">
          <a:off x="5996033" y="2252662"/>
          <a:ext cx="1400129" cy="2520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400" baseline="0">
              <a:solidFill>
                <a:schemeClr val="bg1"/>
              </a:solidFill>
            </a:rPr>
            <a:t>Premier League</a:t>
          </a:r>
          <a:endParaRPr lang="es-MX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0.5823</cdr:x>
      <cdr:y>0.55421</cdr:y>
    </cdr:from>
    <cdr:to>
      <cdr:x>0.69339</cdr:x>
      <cdr:y>0.60766</cdr:y>
    </cdr:to>
    <cdr:sp macro="" textlink="">
      <cdr:nvSpPr>
        <cdr:cNvPr id="9" name="Rectangle: Rounded Corners 8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399170" y="2613028"/>
          <a:ext cx="1220820" cy="2520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>
              <a:solidFill>
                <a:schemeClr val="bg1"/>
              </a:solidFill>
            </a:rPr>
            <a:t>Serie A</a:t>
          </a:r>
        </a:p>
      </cdr:txBody>
    </cdr:sp>
  </cdr:relSizeAnchor>
  <cdr:relSizeAnchor xmlns:cdr="http://schemas.openxmlformats.org/drawingml/2006/chartDrawing">
    <cdr:from>
      <cdr:x>0.5043</cdr:x>
      <cdr:y>0.62189</cdr:y>
    </cdr:from>
    <cdr:to>
      <cdr:x>0.61538</cdr:x>
      <cdr:y>0.67534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541991" y="2932128"/>
          <a:ext cx="1220710" cy="2520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>
              <a:solidFill>
                <a:schemeClr val="bg1"/>
              </a:solidFill>
            </a:rPr>
            <a:t>Ligue 1</a:t>
          </a:r>
        </a:p>
      </cdr:txBody>
    </cdr:sp>
  </cdr:relSizeAnchor>
  <cdr:relSizeAnchor xmlns:cdr="http://schemas.openxmlformats.org/drawingml/2006/chartDrawing">
    <cdr:from>
      <cdr:x>0.5303</cdr:x>
      <cdr:y>0.6936</cdr:y>
    </cdr:from>
    <cdr:to>
      <cdr:x>0.64139</cdr:x>
      <cdr:y>0.74705</cdr:y>
    </cdr:to>
    <cdr:sp macro="" textlink="">
      <cdr:nvSpPr>
        <cdr:cNvPr id="11" name="Rectangle: Rounded Corners 10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827717" y="3270234"/>
          <a:ext cx="1220820" cy="2520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>
              <a:solidFill>
                <a:sysClr val="windowText" lastClr="000000"/>
              </a:solidFill>
            </a:rPr>
            <a:t>LaLiga</a:t>
          </a:r>
        </a:p>
      </cdr:txBody>
    </cdr:sp>
  </cdr:relSizeAnchor>
  <cdr:relSizeAnchor xmlns:cdr="http://schemas.openxmlformats.org/drawingml/2006/chartDrawing">
    <cdr:from>
      <cdr:x>0.53117</cdr:x>
      <cdr:y>0.76128</cdr:y>
    </cdr:from>
    <cdr:to>
      <cdr:x>0.64225</cdr:x>
      <cdr:y>0.81473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837278" y="3589334"/>
          <a:ext cx="1220710" cy="25200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>
              <a:solidFill>
                <a:sysClr val="windowText" lastClr="000000"/>
              </a:solidFill>
            </a:rPr>
            <a:t>Bundesliga</a:t>
          </a:r>
        </a:p>
      </cdr:txBody>
    </cdr:sp>
  </cdr:relSizeAnchor>
  <cdr:relSizeAnchor xmlns:cdr="http://schemas.openxmlformats.org/drawingml/2006/chartDrawing">
    <cdr:from>
      <cdr:x>0.52134</cdr:x>
      <cdr:y>0.85556</cdr:y>
    </cdr:from>
    <cdr:to>
      <cdr:x>0.79177</cdr:x>
      <cdr:y>0.90168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1946219A-409A-4F33-A54F-4FA0EEF4B410}"/>
            </a:ext>
          </a:extLst>
        </cdr:cNvPr>
        <cdr:cNvSpPr/>
      </cdr:nvSpPr>
      <cdr:spPr>
        <a:xfrm xmlns:a="http://schemas.openxmlformats.org/drawingml/2006/main">
          <a:off x="5729288" y="4033837"/>
          <a:ext cx="2971800" cy="21748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0.44016</cdr:x>
      <cdr:y>0.12492</cdr:y>
    </cdr:from>
    <cdr:to>
      <cdr:x>0.57927</cdr:x>
      <cdr:y>0.21481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0E33A57-1548-4063-9D17-7F85ACC66B3C}"/>
            </a:ext>
          </a:extLst>
        </cdr:cNvPr>
        <cdr:cNvSpPr txBox="1"/>
      </cdr:nvSpPr>
      <cdr:spPr>
        <a:xfrm xmlns:a="http://schemas.openxmlformats.org/drawingml/2006/main">
          <a:off x="4837112" y="588962"/>
          <a:ext cx="1528762" cy="423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/>
            <a:t>Liga MX</a:t>
          </a:r>
        </a:p>
      </cdr:txBody>
    </cdr:sp>
  </cdr:relSizeAnchor>
  <cdr:relSizeAnchor xmlns:cdr="http://schemas.openxmlformats.org/drawingml/2006/chartDrawing">
    <cdr:from>
      <cdr:x>0.45186</cdr:x>
      <cdr:y>0.15522</cdr:y>
    </cdr:from>
    <cdr:to>
      <cdr:x>0.46833</cdr:x>
      <cdr:y>0.1835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F313E253-E074-4551-8DD8-69D001EA3551}"/>
            </a:ext>
          </a:extLst>
        </cdr:cNvPr>
        <cdr:cNvSpPr/>
      </cdr:nvSpPr>
      <cdr:spPr>
        <a:xfrm xmlns:a="http://schemas.openxmlformats.org/drawingml/2006/main">
          <a:off x="4965701" y="731837"/>
          <a:ext cx="180974" cy="1333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0.24962</cdr:x>
      <cdr:y>0.77374</cdr:y>
    </cdr:from>
    <cdr:to>
      <cdr:x>0.90574</cdr:x>
      <cdr:y>0.80168</cdr:y>
    </cdr:to>
    <cdr:sp macro="" textlink="">
      <cdr:nvSpPr>
        <cdr:cNvPr id="3" name="Arrow: Left-Right 2">
          <a:extLst xmlns:a="http://schemas.openxmlformats.org/drawingml/2006/main">
            <a:ext uri="{FF2B5EF4-FFF2-40B4-BE49-F238E27FC236}">
              <a16:creationId xmlns:a16="http://schemas.microsoft.com/office/drawing/2014/main" id="{DE2DA8A8-B6CC-4FD2-B8FE-0C789BD038FE}"/>
            </a:ext>
          </a:extLst>
        </cdr:cNvPr>
        <cdr:cNvSpPr/>
      </cdr:nvSpPr>
      <cdr:spPr>
        <a:xfrm xmlns:a="http://schemas.openxmlformats.org/drawingml/2006/main">
          <a:off x="2743200" y="3648075"/>
          <a:ext cx="7210425" cy="131762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0.32719</cdr:x>
      <cdr:y>0.70808</cdr:y>
    </cdr:from>
    <cdr:to>
      <cdr:x>0.90661</cdr:x>
      <cdr:y>0.73737</cdr:y>
    </cdr:to>
    <cdr:sp macro="" textlink="">
      <cdr:nvSpPr>
        <cdr:cNvPr id="4" name="Arrow: Left-Right 3">
          <a:extLst xmlns:a="http://schemas.openxmlformats.org/drawingml/2006/main">
            <a:ext uri="{FF2B5EF4-FFF2-40B4-BE49-F238E27FC236}">
              <a16:creationId xmlns:a16="http://schemas.microsoft.com/office/drawing/2014/main" id="{D0A8462D-688E-4E1A-B6E1-3567A7BDAF79}"/>
            </a:ext>
          </a:extLst>
        </cdr:cNvPr>
        <cdr:cNvSpPr/>
      </cdr:nvSpPr>
      <cdr:spPr>
        <a:xfrm xmlns:a="http://schemas.openxmlformats.org/drawingml/2006/main">
          <a:off x="3595686" y="3338513"/>
          <a:ext cx="6367464" cy="138112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accent2">
            <a:lumMod val="75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0.28776</cdr:x>
      <cdr:y>0.63939</cdr:y>
    </cdr:from>
    <cdr:to>
      <cdr:x>0.79003</cdr:x>
      <cdr:y>0.66869</cdr:y>
    </cdr:to>
    <cdr:sp macro="" textlink="">
      <cdr:nvSpPr>
        <cdr:cNvPr id="5" name="Arrow: Left-Right 4">
          <a:extLst xmlns:a="http://schemas.openxmlformats.org/drawingml/2006/main">
            <a:ext uri="{FF2B5EF4-FFF2-40B4-BE49-F238E27FC236}">
              <a16:creationId xmlns:a16="http://schemas.microsoft.com/office/drawing/2014/main" id="{1BFFEE67-E272-4D5B-A5CD-0F5C61CD725E}"/>
            </a:ext>
          </a:extLst>
        </cdr:cNvPr>
        <cdr:cNvSpPr/>
      </cdr:nvSpPr>
      <cdr:spPr>
        <a:xfrm xmlns:a="http://schemas.openxmlformats.org/drawingml/2006/main">
          <a:off x="3162331" y="3014663"/>
          <a:ext cx="5519707" cy="138114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accent3">
            <a:lumMod val="75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0.32763</cdr:x>
      <cdr:y>0.56667</cdr:y>
    </cdr:from>
    <cdr:to>
      <cdr:x>0.79003</cdr:x>
      <cdr:y>0.59798</cdr:y>
    </cdr:to>
    <cdr:sp macro="" textlink="">
      <cdr:nvSpPr>
        <cdr:cNvPr id="6" name="Arrow: Left-Right 5">
          <a:extLst xmlns:a="http://schemas.openxmlformats.org/drawingml/2006/main">
            <a:ext uri="{FF2B5EF4-FFF2-40B4-BE49-F238E27FC236}">
              <a16:creationId xmlns:a16="http://schemas.microsoft.com/office/drawing/2014/main" id="{1B9CAF57-A253-4F77-80EE-76C64EFCE462}"/>
            </a:ext>
          </a:extLst>
        </cdr:cNvPr>
        <cdr:cNvSpPr/>
      </cdr:nvSpPr>
      <cdr:spPr>
        <a:xfrm xmlns:a="http://schemas.openxmlformats.org/drawingml/2006/main">
          <a:off x="3600450" y="2671763"/>
          <a:ext cx="5081589" cy="147639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0.4442</cdr:x>
      <cdr:y>0.49697</cdr:y>
    </cdr:from>
    <cdr:to>
      <cdr:x>0.86847</cdr:x>
      <cdr:y>0.52727</cdr:y>
    </cdr:to>
    <cdr:sp macro="" textlink="">
      <cdr:nvSpPr>
        <cdr:cNvPr id="7" name="Arrow: Left-Right 6">
          <a:extLst xmlns:a="http://schemas.openxmlformats.org/drawingml/2006/main">
            <a:ext uri="{FF2B5EF4-FFF2-40B4-BE49-F238E27FC236}">
              <a16:creationId xmlns:a16="http://schemas.microsoft.com/office/drawing/2014/main" id="{D276DD43-E812-427F-A13A-9B833CE5FE0D}"/>
            </a:ext>
          </a:extLst>
        </cdr:cNvPr>
        <cdr:cNvSpPr/>
      </cdr:nvSpPr>
      <cdr:spPr>
        <a:xfrm xmlns:a="http://schemas.openxmlformats.org/drawingml/2006/main">
          <a:off x="4881563" y="2343151"/>
          <a:ext cx="4662464" cy="142875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0.60109</cdr:x>
      <cdr:y>0.49091</cdr:y>
    </cdr:from>
    <cdr:to>
      <cdr:x>0.71217</cdr:x>
      <cdr:y>0.53131</cdr:y>
    </cdr:to>
    <cdr:sp macro="" textlink="">
      <cdr:nvSpPr>
        <cdr:cNvPr id="8" name="Rectangle: Rounded Corners 7">
          <a:extLst xmlns:a="http://schemas.openxmlformats.org/drawingml/2006/main">
            <a:ext uri="{FF2B5EF4-FFF2-40B4-BE49-F238E27FC236}">
              <a16:creationId xmlns:a16="http://schemas.microsoft.com/office/drawing/2014/main" id="{38065D4B-5266-45EA-924A-2238D165B5E2}"/>
            </a:ext>
          </a:extLst>
        </cdr:cNvPr>
        <cdr:cNvSpPr/>
      </cdr:nvSpPr>
      <cdr:spPr>
        <a:xfrm xmlns:a="http://schemas.openxmlformats.org/drawingml/2006/main">
          <a:off x="6605634" y="2314582"/>
          <a:ext cx="1220711" cy="19048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aseline="0">
              <a:solidFill>
                <a:schemeClr val="bg1"/>
              </a:solidFill>
            </a:rPr>
            <a:t>Süper Lig</a:t>
          </a:r>
          <a:endParaRPr lang="es-MX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0.48797</cdr:x>
      <cdr:y>0.5633</cdr:y>
    </cdr:from>
    <cdr:to>
      <cdr:x>0.62665</cdr:x>
      <cdr:y>0.60101</cdr:y>
    </cdr:to>
    <cdr:sp macro="" textlink="">
      <cdr:nvSpPr>
        <cdr:cNvPr id="9" name="Rectangle: Rounded Corners 8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362575" y="2655890"/>
          <a:ext cx="1523990" cy="177798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Super League Greece 1</a:t>
          </a:r>
        </a:p>
      </cdr:txBody>
    </cdr:sp>
  </cdr:relSizeAnchor>
  <cdr:relSizeAnchor xmlns:cdr="http://schemas.openxmlformats.org/drawingml/2006/chartDrawing">
    <cdr:from>
      <cdr:x>0.48393</cdr:x>
      <cdr:y>0.633</cdr:y>
    </cdr:from>
    <cdr:to>
      <cdr:x>0.59501</cdr:x>
      <cdr:y>0.6734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318154" y="2984517"/>
          <a:ext cx="1220710" cy="19048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>
            <a:lumMod val="75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Primeira Liga</a:t>
          </a:r>
        </a:p>
      </cdr:txBody>
    </cdr:sp>
  </cdr:relSizeAnchor>
  <cdr:relSizeAnchor xmlns:cdr="http://schemas.openxmlformats.org/drawingml/2006/chartDrawing">
    <cdr:from>
      <cdr:x>0.5563</cdr:x>
      <cdr:y>0.70269</cdr:y>
    </cdr:from>
    <cdr:to>
      <cdr:x>0.67519</cdr:x>
      <cdr:y>0.74141</cdr:y>
    </cdr:to>
    <cdr:sp macro="" textlink="">
      <cdr:nvSpPr>
        <cdr:cNvPr id="11" name="Rectangle: Rounded Corners 10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113467" y="3313095"/>
          <a:ext cx="1306508" cy="18257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2">
            <a:lumMod val="75000"/>
          </a:schemeClr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Belgian</a:t>
          </a:r>
          <a:r>
            <a:rPr lang="es-MX" baseline="0">
              <a:solidFill>
                <a:schemeClr val="bg1"/>
              </a:solidFill>
            </a:rPr>
            <a:t> Pro League</a:t>
          </a:r>
          <a:endParaRPr lang="es-MX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0.52207</cdr:x>
      <cdr:y>0.76734</cdr:y>
    </cdr:from>
    <cdr:to>
      <cdr:x>0.63315</cdr:x>
      <cdr:y>0.80774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5737265" y="3617910"/>
          <a:ext cx="1220710" cy="19048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Eredivisie</a:t>
          </a:r>
        </a:p>
      </cdr:txBody>
    </cdr:sp>
  </cdr:relSizeAnchor>
  <cdr:relSizeAnchor xmlns:cdr="http://schemas.openxmlformats.org/drawingml/2006/chartDrawing">
    <cdr:from>
      <cdr:x>0.52134</cdr:x>
      <cdr:y>0.85556</cdr:y>
    </cdr:from>
    <cdr:to>
      <cdr:x>0.79177</cdr:x>
      <cdr:y>0.90168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1946219A-409A-4F33-A54F-4FA0EEF4B410}"/>
            </a:ext>
          </a:extLst>
        </cdr:cNvPr>
        <cdr:cNvSpPr/>
      </cdr:nvSpPr>
      <cdr:spPr>
        <a:xfrm xmlns:a="http://schemas.openxmlformats.org/drawingml/2006/main">
          <a:off x="5729251" y="4033838"/>
          <a:ext cx="2971883" cy="21747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0.44016</cdr:x>
      <cdr:y>0.12492</cdr:y>
    </cdr:from>
    <cdr:to>
      <cdr:x>0.57927</cdr:x>
      <cdr:y>0.21481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0E33A57-1548-4063-9D17-7F85ACC66B3C}"/>
            </a:ext>
          </a:extLst>
        </cdr:cNvPr>
        <cdr:cNvSpPr txBox="1"/>
      </cdr:nvSpPr>
      <cdr:spPr>
        <a:xfrm xmlns:a="http://schemas.openxmlformats.org/drawingml/2006/main">
          <a:off x="4837112" y="588962"/>
          <a:ext cx="1528762" cy="423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/>
            <a:t>Liga MX</a:t>
          </a:r>
        </a:p>
      </cdr:txBody>
    </cdr:sp>
  </cdr:relSizeAnchor>
  <cdr:relSizeAnchor xmlns:cdr="http://schemas.openxmlformats.org/drawingml/2006/chartDrawing">
    <cdr:from>
      <cdr:x>0.45186</cdr:x>
      <cdr:y>0.15522</cdr:y>
    </cdr:from>
    <cdr:to>
      <cdr:x>0.46833</cdr:x>
      <cdr:y>0.1835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F313E253-E074-4551-8DD8-69D001EA3551}"/>
            </a:ext>
          </a:extLst>
        </cdr:cNvPr>
        <cdr:cNvSpPr/>
      </cdr:nvSpPr>
      <cdr:spPr>
        <a:xfrm xmlns:a="http://schemas.openxmlformats.org/drawingml/2006/main">
          <a:off x="4965701" y="731837"/>
          <a:ext cx="180974" cy="1333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0.37703</cdr:x>
      <cdr:y>0.77374</cdr:y>
    </cdr:from>
    <cdr:to>
      <cdr:x>0.84074</cdr:x>
      <cdr:y>0.80909</cdr:y>
    </cdr:to>
    <cdr:sp macro="" textlink="">
      <cdr:nvSpPr>
        <cdr:cNvPr id="3" name="Arrow: Left-Right 2">
          <a:extLst xmlns:a="http://schemas.openxmlformats.org/drawingml/2006/main">
            <a:ext uri="{FF2B5EF4-FFF2-40B4-BE49-F238E27FC236}">
              <a16:creationId xmlns:a16="http://schemas.microsoft.com/office/drawing/2014/main" id="{DE2DA8A8-B6CC-4FD2-B8FE-0C789BD038FE}"/>
            </a:ext>
          </a:extLst>
        </cdr:cNvPr>
        <cdr:cNvSpPr/>
      </cdr:nvSpPr>
      <cdr:spPr>
        <a:xfrm xmlns:a="http://schemas.openxmlformats.org/drawingml/2006/main">
          <a:off x="4143376" y="3648086"/>
          <a:ext cx="5095874" cy="166677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9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0.44897</cdr:x>
      <cdr:y>0.70707</cdr:y>
    </cdr:from>
    <cdr:to>
      <cdr:x>0.80563</cdr:x>
      <cdr:y>0.74545</cdr:y>
    </cdr:to>
    <cdr:sp macro="" textlink="">
      <cdr:nvSpPr>
        <cdr:cNvPr id="4" name="Arrow: Left-Right 3">
          <a:extLst xmlns:a="http://schemas.openxmlformats.org/drawingml/2006/main">
            <a:ext uri="{FF2B5EF4-FFF2-40B4-BE49-F238E27FC236}">
              <a16:creationId xmlns:a16="http://schemas.microsoft.com/office/drawing/2014/main" id="{D0A8462D-688E-4E1A-B6E1-3567A7BDAF79}"/>
            </a:ext>
          </a:extLst>
        </cdr:cNvPr>
        <cdr:cNvSpPr/>
      </cdr:nvSpPr>
      <cdr:spPr>
        <a:xfrm xmlns:a="http://schemas.openxmlformats.org/drawingml/2006/main">
          <a:off x="4933950" y="3333745"/>
          <a:ext cx="3919538" cy="180979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0.48321</cdr:x>
      <cdr:y>0.63535</cdr:y>
    </cdr:from>
    <cdr:to>
      <cdr:x>0.80477</cdr:x>
      <cdr:y>0.67172</cdr:y>
    </cdr:to>
    <cdr:sp macro="" textlink="">
      <cdr:nvSpPr>
        <cdr:cNvPr id="5" name="Arrow: Left-Right 4">
          <a:extLst xmlns:a="http://schemas.openxmlformats.org/drawingml/2006/main">
            <a:ext uri="{FF2B5EF4-FFF2-40B4-BE49-F238E27FC236}">
              <a16:creationId xmlns:a16="http://schemas.microsoft.com/office/drawing/2014/main" id="{1BFFEE67-E272-4D5B-A5CD-0F5C61CD725E}"/>
            </a:ext>
          </a:extLst>
        </cdr:cNvPr>
        <cdr:cNvSpPr/>
      </cdr:nvSpPr>
      <cdr:spPr>
        <a:xfrm xmlns:a="http://schemas.openxmlformats.org/drawingml/2006/main">
          <a:off x="5310187" y="2995595"/>
          <a:ext cx="3533776" cy="171468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0.52134</cdr:x>
      <cdr:y>0.56364</cdr:y>
    </cdr:from>
    <cdr:to>
      <cdr:x>0.80433</cdr:x>
      <cdr:y>0.60202</cdr:y>
    </cdr:to>
    <cdr:sp macro="" textlink="">
      <cdr:nvSpPr>
        <cdr:cNvPr id="6" name="Arrow: Left-Right 5">
          <a:extLst xmlns:a="http://schemas.openxmlformats.org/drawingml/2006/main">
            <a:ext uri="{FF2B5EF4-FFF2-40B4-BE49-F238E27FC236}">
              <a16:creationId xmlns:a16="http://schemas.microsoft.com/office/drawing/2014/main" id="{1B9CAF57-A253-4F77-80EE-76C64EFCE462}"/>
            </a:ext>
          </a:extLst>
        </cdr:cNvPr>
        <cdr:cNvSpPr/>
      </cdr:nvSpPr>
      <cdr:spPr>
        <a:xfrm xmlns:a="http://schemas.openxmlformats.org/drawingml/2006/main">
          <a:off x="5729288" y="2657493"/>
          <a:ext cx="3109912" cy="180958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0.41343</cdr:x>
      <cdr:y>0.49091</cdr:y>
    </cdr:from>
    <cdr:to>
      <cdr:x>0.91181</cdr:x>
      <cdr:y>0.52222</cdr:y>
    </cdr:to>
    <cdr:sp macro="" textlink="">
      <cdr:nvSpPr>
        <cdr:cNvPr id="7" name="Arrow: Left-Right 6">
          <a:extLst xmlns:a="http://schemas.openxmlformats.org/drawingml/2006/main">
            <a:ext uri="{FF2B5EF4-FFF2-40B4-BE49-F238E27FC236}">
              <a16:creationId xmlns:a16="http://schemas.microsoft.com/office/drawing/2014/main" id="{D276DD43-E812-427F-A13A-9B833CE5FE0D}"/>
            </a:ext>
          </a:extLst>
        </cdr:cNvPr>
        <cdr:cNvSpPr/>
      </cdr:nvSpPr>
      <cdr:spPr>
        <a:xfrm xmlns:a="http://schemas.openxmlformats.org/drawingml/2006/main">
          <a:off x="4543426" y="2314578"/>
          <a:ext cx="5476874" cy="147635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0.60195</cdr:x>
      <cdr:y>0.48485</cdr:y>
    </cdr:from>
    <cdr:to>
      <cdr:x>0.72156</cdr:x>
      <cdr:y>0.52525</cdr:y>
    </cdr:to>
    <cdr:sp macro="" textlink="">
      <cdr:nvSpPr>
        <cdr:cNvPr id="8" name="Rectangle: Rounded Corners 7">
          <a:extLst xmlns:a="http://schemas.openxmlformats.org/drawingml/2006/main">
            <a:ext uri="{FF2B5EF4-FFF2-40B4-BE49-F238E27FC236}">
              <a16:creationId xmlns:a16="http://schemas.microsoft.com/office/drawing/2014/main" id="{38065D4B-5266-45EA-924A-2238D165B5E2}"/>
            </a:ext>
          </a:extLst>
        </cdr:cNvPr>
        <cdr:cNvSpPr/>
      </cdr:nvSpPr>
      <cdr:spPr>
        <a:xfrm xmlns:a="http://schemas.openxmlformats.org/drawingml/2006/main">
          <a:off x="6615113" y="2286001"/>
          <a:ext cx="1314450" cy="19050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aseline="0">
              <a:solidFill>
                <a:schemeClr val="bg1"/>
              </a:solidFill>
            </a:rPr>
            <a:t>EFL Championship</a:t>
          </a:r>
          <a:endParaRPr lang="es-MX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0.60657</cdr:x>
      <cdr:y>0.56027</cdr:y>
    </cdr:from>
    <cdr:to>
      <cdr:x>0.71766</cdr:x>
      <cdr:y>0.60067</cdr:y>
    </cdr:to>
    <cdr:sp macro="" textlink="">
      <cdr:nvSpPr>
        <cdr:cNvPr id="9" name="Rectangle: Rounded Corners 8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665870" y="2641602"/>
          <a:ext cx="1220820" cy="19048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Serie B</a:t>
          </a:r>
        </a:p>
      </cdr:txBody>
    </cdr:sp>
  </cdr:relSizeAnchor>
  <cdr:relSizeAnchor xmlns:cdr="http://schemas.openxmlformats.org/drawingml/2006/chartDrawing">
    <cdr:from>
      <cdr:x>0.58881</cdr:x>
      <cdr:y>0.63401</cdr:y>
    </cdr:from>
    <cdr:to>
      <cdr:x>0.69989</cdr:x>
      <cdr:y>0.67441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470679" y="2989280"/>
          <a:ext cx="1220710" cy="19048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chemeClr val="bg1"/>
              </a:solidFill>
            </a:rPr>
            <a:t>Ligue 2</a:t>
          </a:r>
        </a:p>
      </cdr:txBody>
    </cdr:sp>
  </cdr:relSizeAnchor>
  <cdr:relSizeAnchor xmlns:cdr="http://schemas.openxmlformats.org/drawingml/2006/chartDrawing">
    <cdr:from>
      <cdr:x>0.57104</cdr:x>
      <cdr:y>0.70471</cdr:y>
    </cdr:from>
    <cdr:to>
      <cdr:x>0.68213</cdr:x>
      <cdr:y>0.74512</cdr:y>
    </cdr:to>
    <cdr:sp macro="" textlink="">
      <cdr:nvSpPr>
        <cdr:cNvPr id="11" name="Rectangle: Rounded Corners 10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275392" y="3322621"/>
          <a:ext cx="1220820" cy="190528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ysClr val="windowText" lastClr="000000"/>
              </a:solidFill>
            </a:rPr>
            <a:t>LaLiga 2</a:t>
          </a:r>
        </a:p>
      </cdr:txBody>
    </cdr:sp>
  </cdr:relSizeAnchor>
  <cdr:relSizeAnchor xmlns:cdr="http://schemas.openxmlformats.org/drawingml/2006/chartDrawing">
    <cdr:from>
      <cdr:x>0.55241</cdr:x>
      <cdr:y>0.77037</cdr:y>
    </cdr:from>
    <cdr:to>
      <cdr:x>0.66349</cdr:x>
      <cdr:y>0.81077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C7581D11-42D0-4F57-B652-3488ABE88287}"/>
            </a:ext>
          </a:extLst>
        </cdr:cNvPr>
        <cdr:cNvSpPr/>
      </cdr:nvSpPr>
      <cdr:spPr>
        <a:xfrm xmlns:a="http://schemas.openxmlformats.org/drawingml/2006/main">
          <a:off x="6070641" y="3632198"/>
          <a:ext cx="1220710" cy="19048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>
              <a:solidFill>
                <a:sysClr val="windowText" lastClr="000000"/>
              </a:solidFill>
            </a:rPr>
            <a:t>2. Bundesliga</a:t>
          </a:r>
        </a:p>
      </cdr:txBody>
    </cdr:sp>
  </cdr:relSizeAnchor>
  <cdr:relSizeAnchor xmlns:cdr="http://schemas.openxmlformats.org/drawingml/2006/chartDrawing">
    <cdr:from>
      <cdr:x>0.55385</cdr:x>
      <cdr:y>0.85455</cdr:y>
    </cdr:from>
    <cdr:to>
      <cdr:x>0.8078</cdr:x>
      <cdr:y>0.90168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1946219A-409A-4F33-A54F-4FA0EEF4B410}"/>
            </a:ext>
          </a:extLst>
        </cdr:cNvPr>
        <cdr:cNvSpPr/>
      </cdr:nvSpPr>
      <cdr:spPr>
        <a:xfrm xmlns:a="http://schemas.openxmlformats.org/drawingml/2006/main">
          <a:off x="6086475" y="4029074"/>
          <a:ext cx="2790825" cy="22223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0.44016</cdr:x>
      <cdr:y>0.12492</cdr:y>
    </cdr:from>
    <cdr:to>
      <cdr:x>0.57927</cdr:x>
      <cdr:y>0.21481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0E33A57-1548-4063-9D17-7F85ACC66B3C}"/>
            </a:ext>
          </a:extLst>
        </cdr:cNvPr>
        <cdr:cNvSpPr txBox="1"/>
      </cdr:nvSpPr>
      <cdr:spPr>
        <a:xfrm xmlns:a="http://schemas.openxmlformats.org/drawingml/2006/main">
          <a:off x="4837112" y="588962"/>
          <a:ext cx="1528762" cy="423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/>
            <a:t>Liga MX</a:t>
          </a:r>
        </a:p>
      </cdr:txBody>
    </cdr:sp>
  </cdr:relSizeAnchor>
  <cdr:relSizeAnchor xmlns:cdr="http://schemas.openxmlformats.org/drawingml/2006/chartDrawing">
    <cdr:from>
      <cdr:x>0.45186</cdr:x>
      <cdr:y>0.15522</cdr:y>
    </cdr:from>
    <cdr:to>
      <cdr:x>0.46833</cdr:x>
      <cdr:y>0.1835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F313E253-E074-4551-8DD8-69D001EA3551}"/>
            </a:ext>
          </a:extLst>
        </cdr:cNvPr>
        <cdr:cNvSpPr/>
      </cdr:nvSpPr>
      <cdr:spPr>
        <a:xfrm xmlns:a="http://schemas.openxmlformats.org/drawingml/2006/main">
          <a:off x="4965701" y="731837"/>
          <a:ext cx="180974" cy="1333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Eduardo González Meléndez" refreshedDate="44552.399409490739" createdVersion="7" refreshedVersion="7" minRefreshableVersion="3" recordCount="143" xr:uid="{CBC24A1C-31B4-4C6A-898C-57394A4AFE59}">
  <cacheSource type="worksheet">
    <worksheetSource ref="B83:B226" sheet="Sheet2"/>
  </cacheSource>
  <cacheFields count="1">
    <cacheField name="Bayern Munich" numFmtId="0">
      <sharedItems count="17">
        <s v="Bayern Munich"/>
        <s v="Roma"/>
        <s v="Juventus"/>
        <s v="Man City"/>
        <s v="Liverpool"/>
        <s v="Ajax"/>
        <s v="PSV Eindhoven"/>
        <s v="Barcelona"/>
        <s v="Real Madrid"/>
        <s v="Paris SG"/>
        <s v="Celtic"/>
        <s v="Rangers"/>
        <s v="Porto"/>
        <s v="Benfica"/>
        <s v="Arsenal"/>
        <s v="Trabzonspor"/>
        <s v="Galatasar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</r>
  <r>
    <x v="0"/>
  </r>
  <r>
    <x v="0"/>
  </r>
  <r>
    <x v="0"/>
  </r>
  <r>
    <x v="1"/>
  </r>
  <r>
    <x v="2"/>
  </r>
  <r>
    <x v="3"/>
  </r>
  <r>
    <x v="3"/>
  </r>
  <r>
    <x v="3"/>
  </r>
  <r>
    <x v="4"/>
  </r>
  <r>
    <x v="3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5"/>
  </r>
  <r>
    <x v="5"/>
  </r>
  <r>
    <x v="7"/>
  </r>
  <r>
    <x v="8"/>
  </r>
  <r>
    <x v="7"/>
  </r>
  <r>
    <x v="8"/>
  </r>
  <r>
    <x v="7"/>
  </r>
  <r>
    <x v="7"/>
  </r>
  <r>
    <x v="8"/>
  </r>
  <r>
    <x v="8"/>
  </r>
  <r>
    <x v="8"/>
  </r>
  <r>
    <x v="8"/>
  </r>
  <r>
    <x v="7"/>
  </r>
  <r>
    <x v="8"/>
  </r>
  <r>
    <x v="7"/>
  </r>
  <r>
    <x v="8"/>
  </r>
  <r>
    <x v="8"/>
  </r>
  <r>
    <x v="8"/>
  </r>
  <r>
    <x v="7"/>
  </r>
  <r>
    <x v="7"/>
  </r>
  <r>
    <x v="7"/>
  </r>
  <r>
    <x v="7"/>
  </r>
  <r>
    <x v="7"/>
  </r>
  <r>
    <x v="7"/>
  </r>
  <r>
    <x v="8"/>
  </r>
  <r>
    <x v="8"/>
  </r>
  <r>
    <x v="8"/>
  </r>
  <r>
    <x v="7"/>
  </r>
  <r>
    <x v="7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1"/>
  </r>
  <r>
    <x v="12"/>
  </r>
  <r>
    <x v="13"/>
  </r>
  <r>
    <x v="13"/>
  </r>
  <r>
    <x v="14"/>
  </r>
  <r>
    <x v="3"/>
  </r>
  <r>
    <x v="3"/>
  </r>
  <r>
    <x v="3"/>
  </r>
  <r>
    <x v="3"/>
  </r>
  <r>
    <x v="3"/>
  </r>
  <r>
    <x v="3"/>
  </r>
  <r>
    <x v="3"/>
  </r>
  <r>
    <x v="15"/>
  </r>
  <r>
    <x v="16"/>
  </r>
  <r>
    <x v="6"/>
  </r>
  <r>
    <x v="5"/>
  </r>
  <r>
    <x v="5"/>
  </r>
  <r>
    <x v="5"/>
  </r>
  <r>
    <x v="6"/>
  </r>
  <r>
    <x v="5"/>
  </r>
  <r>
    <x v="6"/>
  </r>
  <r>
    <x v="5"/>
  </r>
  <r>
    <x v="5"/>
  </r>
  <r>
    <x v="8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8"/>
  </r>
  <r>
    <x v="8"/>
  </r>
  <r>
    <x v="7"/>
  </r>
  <r>
    <x v="8"/>
  </r>
  <r>
    <x v="8"/>
  </r>
  <r>
    <x v="8"/>
  </r>
  <r>
    <x v="7"/>
  </r>
  <r>
    <x v="8"/>
  </r>
  <r>
    <x v="8"/>
  </r>
  <r>
    <x v="7"/>
  </r>
  <r>
    <x v="7"/>
  </r>
  <r>
    <x v="8"/>
  </r>
  <r>
    <x v="7"/>
  </r>
  <r>
    <x v="7"/>
  </r>
  <r>
    <x v="8"/>
  </r>
  <r>
    <x v="8"/>
  </r>
  <r>
    <x v="8"/>
  </r>
  <r>
    <x v="7"/>
  </r>
  <r>
    <x v="7"/>
  </r>
  <r>
    <x v="7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A28BB-B430-4532-B976-1E98B10FDD34}" name="PivotTable2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0" firstHeaderRow="1" firstDataRow="1" firstDataCol="1"/>
  <pivotFields count="1">
    <pivotField axis="axisRow" dataField="1" compact="0" outline="0" showAll="0" defaultSubtotal="0">
      <items count="17">
        <item x="5"/>
        <item x="14"/>
        <item x="7"/>
        <item x="0"/>
        <item x="13"/>
        <item x="10"/>
        <item x="16"/>
        <item x="2"/>
        <item x="4"/>
        <item x="3"/>
        <item x="9"/>
        <item x="12"/>
        <item x="6"/>
        <item x="11"/>
        <item x="8"/>
        <item x="1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ount of Bayern Munic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4441B-1629-4C65-9C84-FD3BF3608198}" name="Table1" displayName="Table1" ref="A1:DY45" totalsRowShown="0" headerRowDxfId="113">
  <autoFilter ref="A1:DY45" xr:uid="{A214441B-1629-4C65-9C84-FD3BF3608198}">
    <filterColumn colId="1">
      <filters>
        <filter val="0.2"/>
      </filters>
    </filterColumn>
  </autoFilter>
  <tableColumns count="129">
    <tableColumn id="1" xr3:uid="{7C531AC7-7A5B-460E-951C-5318BEC90454}" name="Index" dataDxfId="112"/>
    <tableColumn id="2" xr3:uid="{0735B994-7274-46C3-A2BC-28DC4914354A}" name="Reference"/>
    <tableColumn id="3" xr3:uid="{D12C782A-2B9A-438F-9D88-5FA641261AFF}" name="Matches"/>
    <tableColumn id="4" xr3:uid="{D53B3D47-933F-490D-975A-07E7E479CC9C}" name="Home"/>
    <tableColumn id="123" xr3:uid="{5CA468E5-4646-44AB-81F0-86251A3136C6}" name="Home%" dataDxfId="111">
      <calculatedColumnFormula>Table1[[#This Row],[Home]]/Table1[[#This Row],[Matches]]</calculatedColumnFormula>
    </tableColumn>
    <tableColumn id="5" xr3:uid="{90B29B8F-73AC-485D-A2C9-55E85CB281B4}" name="Draws"/>
    <tableColumn id="124" xr3:uid="{12F34559-07F6-4540-B343-BA7085D03376}" name="Draws%" dataDxfId="110">
      <calculatedColumnFormula>Table1[[#This Row],[Draws]]/Table1[[#This Row],[Matches]]</calculatedColumnFormula>
    </tableColumn>
    <tableColumn id="6" xr3:uid="{94820385-215A-4434-9EDB-009E65C209F8}" name="Away"/>
    <tableColumn id="125" xr3:uid="{F373628F-AF4A-4098-A056-52B9072B5F04}" name="Away%" dataDxfId="109">
      <calculatedColumnFormula>Table1[[#This Row],[Away]]/Table1[[#This Row],[Matches]]</calculatedColumnFormula>
    </tableColumn>
    <tableColumn id="7" xr3:uid="{7A95AB88-7642-461B-9D36-C3544EF0D3BB}" name="r_0_0"/>
    <tableColumn id="65" xr3:uid="{865ECC36-2DBB-469C-884B-BE46EABDE8E5}" name="r_0_0%" dataDxfId="108">
      <calculatedColumnFormula>Table1[[#This Row],[r_0_0]]/Table1[[#This Row],[Matches]]</calculatedColumnFormula>
    </tableColumn>
    <tableColumn id="8" xr3:uid="{87C1CD64-3F76-49DC-A785-ADA2F4B9D3D1}" name="r_1_0"/>
    <tableColumn id="66" xr3:uid="{E3D5963F-9BE7-478B-881D-C496F584B241}" name="r_1_0%" dataDxfId="107">
      <calculatedColumnFormula>Table1[[#This Row],[r_1_0]]/Table1[[#This Row],[Matches]]</calculatedColumnFormula>
    </tableColumn>
    <tableColumn id="9" xr3:uid="{15C762D0-7351-4FCF-9B12-77A7FE01827E}" name="r_1_1"/>
    <tableColumn id="67" xr3:uid="{D40CDA7A-A7B0-48EF-92F6-34C72C7E83CF}" name="r_1_1%" dataDxfId="106">
      <calculatedColumnFormula>Table1[[#This Row],[r_1_1]]/Table1[[#This Row],[Matches]]</calculatedColumnFormula>
    </tableColumn>
    <tableColumn id="10" xr3:uid="{90793D7A-95E3-468B-ACEA-65077B529B4A}" name="r_0_1"/>
    <tableColumn id="68" xr3:uid="{60261013-2BC7-483B-9979-74B359E672EB}" name="r_0_1%" dataDxfId="105">
      <calculatedColumnFormula>Table1[[#This Row],[r_0_1]]/Table1[[#This Row],[Matches]]</calculatedColumnFormula>
    </tableColumn>
    <tableColumn id="11" xr3:uid="{CC060A50-68D8-46CD-8450-DF9BBCAD14F7}" name="r_2_0"/>
    <tableColumn id="69" xr3:uid="{F31A9BD8-5B35-4C07-9A8A-5B351938FD15}" name="r_2_0%" dataDxfId="104">
      <calculatedColumnFormula>Table1[[#This Row],[r_2_0]]/Table1[[#This Row],[Matches]]</calculatedColumnFormula>
    </tableColumn>
    <tableColumn id="12" xr3:uid="{0956AFAD-4B7E-4508-89A0-A7A9C068601A}" name="r_2_1"/>
    <tableColumn id="70" xr3:uid="{E41E0C29-C795-4034-B846-098C114B2723}" name="r_2_1%" dataDxfId="103">
      <calculatedColumnFormula>Table1[[#This Row],[r_2_1]]/Table1[[#This Row],[Matches]]</calculatedColumnFormula>
    </tableColumn>
    <tableColumn id="13" xr3:uid="{FF01C6B3-EE7F-46C1-85A2-E7957D0FCC39}" name="r_2_2"/>
    <tableColumn id="71" xr3:uid="{A8578BB2-E22E-4D7B-B6B0-FD51993C540A}" name="r_2_2%" dataDxfId="102">
      <calculatedColumnFormula>Table1[[#This Row],[r_2_2]]/Table1[[#This Row],[Matches]]</calculatedColumnFormula>
    </tableColumn>
    <tableColumn id="14" xr3:uid="{75B07289-A6E7-4F54-9CB8-E5360B3556E4}" name="r_1_2"/>
    <tableColumn id="72" xr3:uid="{44B3EEAE-9582-433A-B145-4D61C7EB8416}" name="r_1_2%" dataDxfId="101">
      <calculatedColumnFormula>Table1[[#This Row],[r_1_2]]/Table1[[#This Row],[Matches]]</calculatedColumnFormula>
    </tableColumn>
    <tableColumn id="15" xr3:uid="{EF274373-F4AB-402D-A8F0-AC6DAFCADBBC}" name="r_0_2"/>
    <tableColumn id="73" xr3:uid="{7394F1AA-EC90-434B-8E6A-7B471A6AE457}" name="r_0_2%" dataDxfId="100">
      <calculatedColumnFormula>Table1[[#This Row],[r_0_2]]/Table1[[#This Row],[Matches]]</calculatedColumnFormula>
    </tableColumn>
    <tableColumn id="16" xr3:uid="{09327A89-B03C-4D85-A1F7-C4944D3527E6}" name="r_3_0"/>
    <tableColumn id="74" xr3:uid="{B256DD97-C263-4E06-8D01-A3728B8F66CD}" name="r_3_0%" dataDxfId="99">
      <calculatedColumnFormula>Table1[[#This Row],[r_3_0]]/Table1[[#This Row],[Matches]]</calculatedColumnFormula>
    </tableColumn>
    <tableColumn id="17" xr3:uid="{B8B40305-9E5E-48B3-861C-D373E0E7DC57}" name="r_3_1"/>
    <tableColumn id="75" xr3:uid="{FD62F48F-6752-477D-9EB4-908C58B9916A}" name="r_3_1%" dataDxfId="98">
      <calculatedColumnFormula>Table1[[#This Row],[r_3_1]]/Table1[[#This Row],[Matches]]</calculatedColumnFormula>
    </tableColumn>
    <tableColumn id="18" xr3:uid="{7F936E86-6751-45AA-B2B8-A2698D07E2B7}" name="r_3_2"/>
    <tableColumn id="76" xr3:uid="{2731BC4B-261A-44BC-A5FD-456628FF8FCC}" name="r_3_2%" dataDxfId="97">
      <calculatedColumnFormula>Table1[[#This Row],[r_3_2]]/Table1[[#This Row],[Matches]]</calculatedColumnFormula>
    </tableColumn>
    <tableColumn id="19" xr3:uid="{63E3326D-3C27-4B73-9F8C-D443569FE9C0}" name="r_3_3"/>
    <tableColumn id="77" xr3:uid="{E804E659-C9E6-43D4-B53F-FDE25A6564A2}" name="r_3_3%" dataDxfId="96">
      <calculatedColumnFormula>Table1[[#This Row],[r_3_3]]/Table1[[#This Row],[Matches]]</calculatedColumnFormula>
    </tableColumn>
    <tableColumn id="20" xr3:uid="{AD74A095-C7BC-4B6A-A303-3E5927E3E19D}" name="r_2_3"/>
    <tableColumn id="78" xr3:uid="{BF1FB02C-1066-4DC2-BEB5-0557AC76ADE0}" name="r_2_3%" dataDxfId="95">
      <calculatedColumnFormula>Table1[[#This Row],[r_2_3]]/Table1[[#This Row],[Matches]]</calculatedColumnFormula>
    </tableColumn>
    <tableColumn id="21" xr3:uid="{7624300F-001D-4A51-BCCC-2BBA9E3BA8E7}" name="r_1_3"/>
    <tableColumn id="79" xr3:uid="{2895E926-A0CF-40FB-BB8F-6138779C39B1}" name="r_1_3%" dataDxfId="94">
      <calculatedColumnFormula>Table1[[#This Row],[r_1_3]]/Table1[[#This Row],[Matches]]</calculatedColumnFormula>
    </tableColumn>
    <tableColumn id="22" xr3:uid="{FDC5EDB3-0B9D-40AE-9D12-8346117391DB}" name="r_0_3"/>
    <tableColumn id="80" xr3:uid="{87692ABA-577A-4014-B15F-57A8C49BC215}" name="r_0_3%" dataDxfId="93">
      <calculatedColumnFormula>Table1[[#This Row],[r_0_3]]/Table1[[#This Row],[Matches]]</calculatedColumnFormula>
    </tableColumn>
    <tableColumn id="23" xr3:uid="{1BCBAFAF-2473-470E-8F9C-DAB59BE97371}" name="r_4_0"/>
    <tableColumn id="81" xr3:uid="{E3F92D81-4C8C-4459-BA25-85A6FABD9EEB}" name="r_4_0%" dataDxfId="92">
      <calculatedColumnFormula>Table1[[#This Row],[r_4_0]]/Table1[[#This Row],[Matches]]</calculatedColumnFormula>
    </tableColumn>
    <tableColumn id="24" xr3:uid="{62F85FBD-323F-4294-B9F8-75280105C441}" name="r_4_1"/>
    <tableColumn id="82" xr3:uid="{FA7C7D37-1D4A-4DF3-ABC8-889B2690BE2C}" name="r_4_1%" dataDxfId="91">
      <calculatedColumnFormula>Table1[[#This Row],[r_4_1]]/Table1[[#This Row],[Matches]]</calculatedColumnFormula>
    </tableColumn>
    <tableColumn id="25" xr3:uid="{758BCD0D-0CE6-4D95-9A9D-D34DCE1BE246}" name="r_4_2"/>
    <tableColumn id="83" xr3:uid="{3300486B-22AC-4E11-B966-9037187EDE2C}" name="r_4_2%" dataDxfId="90">
      <calculatedColumnFormula>Table1[[#This Row],[r_4_2]]/Table1[[#This Row],[Matches]]</calculatedColumnFormula>
    </tableColumn>
    <tableColumn id="26" xr3:uid="{648740FC-1D9C-4B1E-9F12-0BD5A43D3D9F}" name="r_4_3"/>
    <tableColumn id="84" xr3:uid="{3B30C265-A5A6-4538-85D2-97560ACA38AC}" name="r_4_3%" dataDxfId="89">
      <calculatedColumnFormula>Table1[[#This Row],[r_4_3]]/Table1[[#This Row],[Matches]]</calculatedColumnFormula>
    </tableColumn>
    <tableColumn id="27" xr3:uid="{67BDB5D2-89BB-4D7A-877D-A32D12BD3151}" name="r_4_4"/>
    <tableColumn id="85" xr3:uid="{FEB91940-E601-4C5E-8A55-3CC9E12A6FAA}" name="r_4_4%" dataDxfId="88">
      <calculatedColumnFormula>Table1[[#This Row],[r_4_4]]/Table1[[#This Row],[Matches]]</calculatedColumnFormula>
    </tableColumn>
    <tableColumn id="28" xr3:uid="{6EDAFE92-8430-45AC-A545-27B12B086149}" name="r_3_4"/>
    <tableColumn id="86" xr3:uid="{5C5C3592-1EB1-4C1D-884A-E798375A76EC}" name="r_3_4%" dataDxfId="87">
      <calculatedColumnFormula>Table1[[#This Row],[r_3_4]]/Table1[[#This Row],[Matches]]</calculatedColumnFormula>
    </tableColumn>
    <tableColumn id="29" xr3:uid="{896E7B35-908B-482D-89E6-35E2F12F4DF8}" name="r_2_4"/>
    <tableColumn id="87" xr3:uid="{AD5E3BF5-F003-43D9-ABA1-3042008A5D2C}" name="r_2_4%" dataDxfId="86">
      <calculatedColumnFormula>Table1[[#This Row],[r_2_4]]/Table1[[#This Row],[Matches]]</calculatedColumnFormula>
    </tableColumn>
    <tableColumn id="30" xr3:uid="{83B0BEC8-A4CB-41A5-B57F-9CCEB3FFFA3D}" name="r_1_4"/>
    <tableColumn id="88" xr3:uid="{EB965B60-6ECB-4E3A-A9A5-D20EE4A0C383}" name="r_1_4%" dataDxfId="85">
      <calculatedColumnFormula>Table1[[#This Row],[r_1_4]]/Table1[[#This Row],[Matches]]</calculatedColumnFormula>
    </tableColumn>
    <tableColumn id="31" xr3:uid="{04AD1C3D-7AC1-4D51-B99F-909B8BA38A34}" name="r_0_4"/>
    <tableColumn id="89" xr3:uid="{A110EB4E-C2DB-4D73-AF12-B04025F1A759}" name="r_0_4%" dataDxfId="84">
      <calculatedColumnFormula>Table1[[#This Row],[r_0_4]]/Table1[[#This Row],[Matches]]</calculatedColumnFormula>
    </tableColumn>
    <tableColumn id="32" xr3:uid="{B116B360-A98C-4B1B-A7D0-95FBF28E07EC}" name="r_5_0"/>
    <tableColumn id="90" xr3:uid="{7C236E11-2CBC-4A4A-BE17-674982D81C87}" name="r_5_0%" dataDxfId="83">
      <calculatedColumnFormula>Table1[[#This Row],[r_5_0]]/Table1[[#This Row],[Matches]]</calculatedColumnFormula>
    </tableColumn>
    <tableColumn id="33" xr3:uid="{9AE86730-4FFD-49C8-A032-5A379950886D}" name="r_5_1"/>
    <tableColumn id="91" xr3:uid="{00A41607-170E-4390-B09C-066ED522E33D}" name="r_5_1%" dataDxfId="82">
      <calculatedColumnFormula>Table1[[#This Row],[r_5_1]]/Table1[[#This Row],[Matches]]</calculatedColumnFormula>
    </tableColumn>
    <tableColumn id="34" xr3:uid="{D7277E15-37C8-42C7-9843-F9D0D1867841}" name="r_5_2"/>
    <tableColumn id="92" xr3:uid="{2BC90E75-376C-40CD-BC2B-5BA9055E7C40}" name="r_5_2%" dataDxfId="81">
      <calculatedColumnFormula>Table1[[#This Row],[r_5_2]]/Table1[[#This Row],[Matches]]</calculatedColumnFormula>
    </tableColumn>
    <tableColumn id="35" xr3:uid="{3A894926-4C6D-4441-AAA5-887995E1EC08}" name="r_5_3"/>
    <tableColumn id="93" xr3:uid="{07000E90-51DB-4693-98DC-FC46ABAFB71E}" name="r_5_3%" dataDxfId="80">
      <calculatedColumnFormula>Table1[[#This Row],[r_5_3]]/Table1[[#This Row],[Matches]]</calculatedColumnFormula>
    </tableColumn>
    <tableColumn id="36" xr3:uid="{C7A8FF06-08DA-4C15-A5BC-4041223CE4F2}" name="r_5_4"/>
    <tableColumn id="94" xr3:uid="{DFD55D56-7D73-467E-ABF6-701EAD2692D7}" name="r_5_4%" dataDxfId="79">
      <calculatedColumnFormula>Table1[[#This Row],[r_5_4]]/Table1[[#This Row],[Matches]]</calculatedColumnFormula>
    </tableColumn>
    <tableColumn id="37" xr3:uid="{B52DEABA-11D1-4173-BE19-924FC8FE9E7E}" name="r_5_5"/>
    <tableColumn id="95" xr3:uid="{D356ED90-1CDF-4A1A-9AA4-0C11BBAEEFF5}" name="r_5_5%" dataDxfId="78">
      <calculatedColumnFormula>Table1[[#This Row],[r_5_5]]/Table1[[#This Row],[Matches]]</calculatedColumnFormula>
    </tableColumn>
    <tableColumn id="38" xr3:uid="{0F586F35-05FA-42AB-9336-B902AF7D5CBE}" name="r_4_5"/>
    <tableColumn id="96" xr3:uid="{8002430C-4494-4350-A55B-837AB5893CE8}" name="r_4_5%" dataDxfId="77">
      <calculatedColumnFormula>Table1[[#This Row],[r_4_5]]/Table1[[#This Row],[Matches]]</calculatedColumnFormula>
    </tableColumn>
    <tableColumn id="39" xr3:uid="{75DC0B60-71D9-43F7-B71D-21203C3316E6}" name="r_3_5"/>
    <tableColumn id="97" xr3:uid="{3801AFC5-E6FB-45D9-AD2C-5BC73F29B1F1}" name="r_3_5%" dataDxfId="76">
      <calculatedColumnFormula>Table1[[#This Row],[r_3_5]]/Table1[[#This Row],[Matches]]</calculatedColumnFormula>
    </tableColumn>
    <tableColumn id="40" xr3:uid="{FCD84E6A-876C-4772-82E1-F6F27FF5DE41}" name="r_2_5"/>
    <tableColumn id="98" xr3:uid="{663BDE12-0C5E-4CBA-A20B-99D1BCB5D559}" name="r_2_5%" dataDxfId="75">
      <calculatedColumnFormula>Table1[[#This Row],[r_2_5]]/Table1[[#This Row],[Matches]]</calculatedColumnFormula>
    </tableColumn>
    <tableColumn id="41" xr3:uid="{AD464786-D705-4490-B815-D2D0272DCC1F}" name="r_1_5"/>
    <tableColumn id="99" xr3:uid="{1F37B44E-12A5-4051-BA55-D48EE6724A91}" name="r_1_5%" dataDxfId="74">
      <calculatedColumnFormula>Table1[[#This Row],[r_1_5]]/Table1[[#This Row],[Matches]]</calculatedColumnFormula>
    </tableColumn>
    <tableColumn id="42" xr3:uid="{8FCFBB60-0503-4FAB-AED5-A90886A516EC}" name="r_0_5"/>
    <tableColumn id="100" xr3:uid="{793C6ACD-9FC8-4065-B856-C6B679579D5C}" name="r_0_5%" dataDxfId="73">
      <calculatedColumnFormula>Table1[[#This Row],[r_0_5]]/Table1[[#This Row],[Matches]]</calculatedColumnFormula>
    </tableColumn>
    <tableColumn id="43" xr3:uid="{EC63894B-FAFC-41A4-B777-963416415705}" name="r_6_0"/>
    <tableColumn id="101" xr3:uid="{4FA08D2D-697F-433A-B288-09642A200E0B}" name="r_6_0%" dataDxfId="72">
      <calculatedColumnFormula>Table1[[#This Row],[r_6_0]]/Table1[[#This Row],[Matches]]</calculatedColumnFormula>
    </tableColumn>
    <tableColumn id="44" xr3:uid="{B8F58B35-947F-4C65-8E6F-452E0AE90D79}" name="r_6_1"/>
    <tableColumn id="102" xr3:uid="{6C1744A4-68F9-4827-9FA8-7C54C7620244}" name="r_6_1%" dataDxfId="71">
      <calculatedColumnFormula>Table1[[#This Row],[r_6_1]]/Table1[[#This Row],[Matches]]</calculatedColumnFormula>
    </tableColumn>
    <tableColumn id="45" xr3:uid="{10C9C576-1508-498D-969F-AF00755AAB43}" name="r_6_2"/>
    <tableColumn id="103" xr3:uid="{18DE5794-0412-4034-B15F-F6B6A0F5E39A}" name="r_6_2%" dataDxfId="70">
      <calculatedColumnFormula>Table1[[#This Row],[r_6_2]]/Table1[[#This Row],[Matches]]</calculatedColumnFormula>
    </tableColumn>
    <tableColumn id="46" xr3:uid="{BC0227E2-D737-4D96-AB03-8C4A3EC6C080}" name="r_6_3"/>
    <tableColumn id="104" xr3:uid="{176A1235-6B6C-42C4-BF51-FB73A2F5500C}" name="r_6_3%" dataDxfId="69">
      <calculatedColumnFormula>Table1[[#This Row],[r_6_3]]/Table1[[#This Row],[Matches]]</calculatedColumnFormula>
    </tableColumn>
    <tableColumn id="47" xr3:uid="{06666B3F-C117-452A-8D9E-39E84E867797}" name="r_6_4"/>
    <tableColumn id="105" xr3:uid="{1FB7AB8A-7D8D-44C3-8C90-6E98C5DD230D}" name="r_6_4%" dataDxfId="68">
      <calculatedColumnFormula>Table1[[#This Row],[r_6_4]]/Table1[[#This Row],[Matches]]</calculatedColumnFormula>
    </tableColumn>
    <tableColumn id="48" xr3:uid="{75358259-70DD-4AF3-B3C0-15889E886DFE}" name="r_6_5"/>
    <tableColumn id="106" xr3:uid="{F3AA03D1-A92A-4806-9336-A63D1948F27C}" name="r_6_5%" dataDxfId="67">
      <calculatedColumnFormula>Table1[[#This Row],[r_6_5]]/Table1[[#This Row],[Matches]]</calculatedColumnFormula>
    </tableColumn>
    <tableColumn id="49" xr3:uid="{07525E56-C5FB-4A9B-8350-E4A304B0FFB2}" name="r_6_6"/>
    <tableColumn id="107" xr3:uid="{37C8CD38-0EEE-44D0-A554-61B80BA24C3E}" name="r_6_6%" dataDxfId="66">
      <calculatedColumnFormula>Table1[[#This Row],[r_6_6]]/Table1[[#This Row],[Matches]]</calculatedColumnFormula>
    </tableColumn>
    <tableColumn id="50" xr3:uid="{E55B05B2-551F-403A-860D-BFAEDE54F562}" name="r_5_6"/>
    <tableColumn id="108" xr3:uid="{4C66FCEA-3873-43A8-ADE6-9021112C611F}" name="r_5_6%" dataDxfId="65">
      <calculatedColumnFormula>Table1[[#This Row],[r_5_6]]/Table1[[#This Row],[Matches]]</calculatedColumnFormula>
    </tableColumn>
    <tableColumn id="51" xr3:uid="{01E4857A-2843-4120-B7AC-918FF0E9E985}" name="r_4_6"/>
    <tableColumn id="109" xr3:uid="{874D41F8-94BD-4634-B88C-A564D79804D9}" name="r_4_6%" dataDxfId="64">
      <calculatedColumnFormula>Table1[[#This Row],[r_4_6]]/Table1[[#This Row],[Matches]]</calculatedColumnFormula>
    </tableColumn>
    <tableColumn id="52" xr3:uid="{CFA4BD20-A6C8-44BF-9477-4319E15548FC}" name="r_3_6"/>
    <tableColumn id="110" xr3:uid="{85C657B9-7226-43F2-96CE-7A92EE520E1F}" name="r_3_6%" dataDxfId="63">
      <calculatedColumnFormula>Table1[[#This Row],[r_3_6]]/Table1[[#This Row],[Matches]]</calculatedColumnFormula>
    </tableColumn>
    <tableColumn id="53" xr3:uid="{95D77168-5339-4BF7-8FAA-F276CFD23389}" name="r_2_6"/>
    <tableColumn id="111" xr3:uid="{30A54272-0EF9-4CB7-8DC9-0FEA71B79CB0}" name="r_2_6%" dataDxfId="62">
      <calculatedColumnFormula>Table1[[#This Row],[r_2_6]]/Table1[[#This Row],[Matches]]</calculatedColumnFormula>
    </tableColumn>
    <tableColumn id="54" xr3:uid="{7D0C31B1-5792-4626-A68E-CC1847E0CFA1}" name="r_1_6"/>
    <tableColumn id="112" xr3:uid="{D7597108-7C91-4461-AA2B-3BB660F600F1}" name="r_1_6%" dataDxfId="61">
      <calculatedColumnFormula>Table1[[#This Row],[r_1_6]]/Table1[[#This Row],[Matches]]</calculatedColumnFormula>
    </tableColumn>
    <tableColumn id="55" xr3:uid="{69A2EBC1-3DC2-44F3-AB9B-00E24716D339}" name="r_0_6"/>
    <tableColumn id="113" xr3:uid="{919D431A-8D5A-472B-BC85-225D8F6C00F5}" name="r_0_6%" dataDxfId="60">
      <calculatedColumnFormula>Table1[[#This Row],[r_0_6]]/Table1[[#This Row],[Matches]]</calculatedColumnFormula>
    </tableColumn>
    <tableColumn id="56" xr3:uid="{0D4C8736-AC75-4271-B11D-05F2ABA4A5D4}" name="observed"/>
    <tableColumn id="57" xr3:uid="{AA282A35-A9D4-48D7-93F4-EA5ED1893612}" name="other"/>
    <tableColumn id="58" xr3:uid="{491C46BB-43EA-49BF-926C-39EFB537AA64}" name="m0goals"/>
    <tableColumn id="114" xr3:uid="{8D1E4F0D-3C75-4D77-BA97-D831F8E7C97B}" name="m0goals%" dataDxfId="59">
      <calculatedColumnFormula>Table1[[#This Row],[m0goals]]/Table1[[#This Row],[Matches]]</calculatedColumnFormula>
    </tableColumn>
    <tableColumn id="59" xr3:uid="{63217410-0C93-4B15-A350-722BDDBF0611}" name="m1goal"/>
    <tableColumn id="115" xr3:uid="{5814C9D2-5C92-41E2-B525-2A120DD8F0FE}" name="m1goal%" dataDxfId="58">
      <calculatedColumnFormula>Table1[[#This Row],[m1goal]]/Table1[[#This Row],[Matches]]</calculatedColumnFormula>
    </tableColumn>
    <tableColumn id="60" xr3:uid="{BAB8E7D8-7F57-4D09-9FF6-6231A526588C}" name="m2goals"/>
    <tableColumn id="116" xr3:uid="{8F40C054-4A71-4CF1-AF7C-0D8C25F0B1F8}" name="m2goals%" dataDxfId="57">
      <calculatedColumnFormula>Table1[[#This Row],[m2goals]]/Table1[[#This Row],[Matches]]</calculatedColumnFormula>
    </tableColumn>
    <tableColumn id="61" xr3:uid="{FEFD7A66-D392-4184-8876-0C5B0F9CA208}" name="m3goals"/>
    <tableColumn id="117" xr3:uid="{D392284F-DEC1-4968-BC3C-299DD849D33E}" name="m3goals%" dataDxfId="56">
      <calculatedColumnFormula>Table1[[#This Row],[m3goals]]/Table1[[#This Row],[Matches]]</calculatedColumnFormula>
    </tableColumn>
    <tableColumn id="62" xr3:uid="{3A6CFA67-C6F3-4E8E-BA48-A8943D599448}" name="m4goals"/>
    <tableColumn id="118" xr3:uid="{FABE12B5-EEBD-48AC-9521-EDBD670BD36E}" name="m4goals%" dataDxfId="55">
      <calculatedColumnFormula>Table1[[#This Row],[m4goals]]/Table1[[#This Row],[Matches]]</calculatedColumnFormula>
    </tableColumn>
    <tableColumn id="63" xr3:uid="{77220A25-90E2-4F7B-9055-5237BC670FE8}" name="m5goals"/>
    <tableColumn id="121" xr3:uid="{9EEEB178-3F42-49BB-A4CA-0B872E31095E}" name="m5goals%" dataDxfId="54">
      <calculatedColumnFormula>Table1[[#This Row],[m5goals]]/Table1[[#This Row],[Matches]]</calculatedColumnFormula>
    </tableColumn>
    <tableColumn id="119" xr3:uid="{EC4713F4-097B-496F-BD30-BC456267C81D}" name="m6goals"/>
    <tableColumn id="120" xr3:uid="{3E6DE1B4-32A9-4149-A5E9-F22F16BC1EFB}" name="m6goals%" dataDxfId="53">
      <calculatedColumnFormula>Table1[[#This Row],[m6goals]]/Table1[[#This Row],[Matches]]</calculatedColumnFormula>
    </tableColumn>
    <tableColumn id="126" xr3:uid="{F7A0DFA5-4E51-4897-B27A-A6D9174D7213}" name="m7goals" dataDxfId="52" dataCellStyle="Percent"/>
    <tableColumn id="127" xr3:uid="{4248BE47-5D9A-4ACF-93C0-839C5C3CE400}" name="m7goals%" dataDxfId="51" dataCellStyle="Percent">
      <calculatedColumnFormula>Table1[[#This Row],[m7goals]]/Table1[[#This Row],[Matches]]</calculatedColumnFormula>
    </tableColumn>
    <tableColumn id="64" xr3:uid="{D813BC71-D80F-4C80-8115-D6A8AF3AF5CD}" name="m8goals"/>
    <tableColumn id="129" xr3:uid="{2156F5FB-A57A-46FA-BC86-92120D742E40}" name="m8goals%" dataCellStyle="Percent">
      <calculatedColumnFormula>Table1[[#This Row],[m8goals]]/Table1[[#This Row],[Matches]]</calculatedColumnFormula>
    </tableColumn>
    <tableColumn id="128" xr3:uid="{73CF4670-7669-4EF8-A34D-D6C6427339C1}" name="moregoals"/>
    <tableColumn id="122" xr3:uid="{6213CC2F-3277-4AC9-9B26-26759D227A04}" name="moregoals%" dataDxfId="50">
      <calculatedColumnFormula>Table1[[#This Row],[moregoals]]/Table1[[#This Row],[Matches]]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55B3A-87CA-4536-AC6F-F7B260EFD18D}" name="Table3" displayName="Table3" ref="A1:AZ45" totalsRowShown="0">
  <autoFilter ref="A1:AZ45" xr:uid="{40755B3A-87CA-4536-AC6F-F7B260EFD18D}"/>
  <tableColumns count="52">
    <tableColumn id="1" xr3:uid="{4613D825-A1FB-402B-8C64-3483404D1BA6}" name="Index"/>
    <tableColumn id="2" xr3:uid="{953E2A31-033B-470D-B0B8-B01CC862C430}" name="Reference"/>
    <tableColumn id="4" xr3:uid="{16AE2237-D2DB-4991-8028-89C2EEED66FA}" name="r_0_0%" dataDxfId="49" dataCellStyle="Percent"/>
    <tableColumn id="5" xr3:uid="{A2062426-ACD8-411C-9029-997FE865327C}" name="r_1_0%" dataDxfId="48" dataCellStyle="Percent"/>
    <tableColumn id="6" xr3:uid="{1025459A-3166-44FE-BD40-9E02CA8389FC}" name="r_1_1%" dataDxfId="47" dataCellStyle="Percent"/>
    <tableColumn id="7" xr3:uid="{22BCBF43-E6A5-4EE2-A15A-DF0A95F1BEF1}" name="r_0_1%" dataDxfId="46" dataCellStyle="Percent"/>
    <tableColumn id="8" xr3:uid="{9F9887C8-B6FB-46BA-B544-C507D2102850}" name="r_2_0%" dataDxfId="45" dataCellStyle="Percent"/>
    <tableColumn id="9" xr3:uid="{D028EEBC-B817-4EEE-89B4-1607930775F7}" name="r_2_1%" dataDxfId="44" dataCellStyle="Percent"/>
    <tableColumn id="10" xr3:uid="{A4E54A62-10DD-4D56-B9BA-C4457B1D98B2}" name="r_2_2%" dataDxfId="43" dataCellStyle="Percent"/>
    <tableColumn id="11" xr3:uid="{32C1824C-8032-49C1-8DF0-683B16399867}" name="r_1_2%" dataDxfId="42" dataCellStyle="Percent"/>
    <tableColumn id="12" xr3:uid="{979F8F68-22E8-4265-AD55-3798388AC471}" name="r_0_2%" dataDxfId="41" dataCellStyle="Percent"/>
    <tableColumn id="13" xr3:uid="{BE6C2AA9-510E-48B6-BA0B-EB0735397826}" name="r_3_0%" dataDxfId="40" dataCellStyle="Percent"/>
    <tableColumn id="14" xr3:uid="{1BA1EA6F-5B13-4870-8489-120A0A99140B}" name="r_3_1%" dataDxfId="39" dataCellStyle="Percent"/>
    <tableColumn id="15" xr3:uid="{282642F1-D3F7-4A2E-AFB4-9CCF4AF38F71}" name="r_3_2%" dataDxfId="38" dataCellStyle="Percent"/>
    <tableColumn id="16" xr3:uid="{D657FB01-9A77-43B1-B8AE-9510A8219D18}" name="r_3_3%" dataDxfId="37" dataCellStyle="Percent"/>
    <tableColumn id="17" xr3:uid="{9D14B80B-97CA-48A7-A191-EEDA4CE1C948}" name="r_2_3%" dataDxfId="36" dataCellStyle="Percent"/>
    <tableColumn id="18" xr3:uid="{E47C8524-45D4-46AB-96D1-40BECBE4EE7E}" name="r_1_3%" dataDxfId="35" dataCellStyle="Percent"/>
    <tableColumn id="19" xr3:uid="{CCEA0E59-E5A3-4315-8B83-32F3CC642B79}" name="r_0_3%" dataDxfId="34" dataCellStyle="Percent"/>
    <tableColumn id="20" xr3:uid="{A85D742F-2340-4822-8525-D229F27636FE}" name="r_4_0%" dataDxfId="33" dataCellStyle="Percent"/>
    <tableColumn id="21" xr3:uid="{1DBE4E68-4F33-4FBE-89F9-C23C391ADA27}" name="r_4_1%" dataDxfId="32" dataCellStyle="Percent"/>
    <tableColumn id="22" xr3:uid="{45673600-C93B-4FC6-92EE-F3E62BE5C7F2}" name="r_4_2%" dataDxfId="31" dataCellStyle="Percent"/>
    <tableColumn id="23" xr3:uid="{FE380EED-A244-45FC-91AA-7CDB3D1A5B57}" name="r_4_3%" dataDxfId="30" dataCellStyle="Percent"/>
    <tableColumn id="24" xr3:uid="{E56A1918-ED5D-4628-ABB5-BFE9F3D44BB9}" name="r_4_4%" dataDxfId="29" dataCellStyle="Percent"/>
    <tableColumn id="25" xr3:uid="{E494BDB7-4C94-4723-BCAE-586C7DF90E50}" name="r_3_4%" dataDxfId="28" dataCellStyle="Percent"/>
    <tableColumn id="26" xr3:uid="{E488EA98-200A-426B-B921-8A41DF5A9B08}" name="r_2_4%" dataDxfId="27" dataCellStyle="Percent"/>
    <tableColumn id="27" xr3:uid="{14480D29-5B15-4F9E-B822-FC5C822BEDCE}" name="r_1_4%" dataDxfId="26" dataCellStyle="Percent"/>
    <tableColumn id="28" xr3:uid="{7ABBBD7D-D800-43CE-B70A-DBF8D3EC767D}" name="r_0_4%" dataDxfId="25" dataCellStyle="Percent"/>
    <tableColumn id="29" xr3:uid="{0314D85C-70DB-4090-9C8A-B8185BE9B22B}" name="r_5_0%" dataDxfId="24" dataCellStyle="Percent"/>
    <tableColumn id="30" xr3:uid="{75288244-75B0-4364-902F-30BFC44CA78D}" name="r_5_1%" dataDxfId="23" dataCellStyle="Percent"/>
    <tableColumn id="31" xr3:uid="{C1208946-ACA9-431E-AEA5-046FD54A2E44}" name="r_5_2%" dataDxfId="22" dataCellStyle="Percent"/>
    <tableColumn id="32" xr3:uid="{EFAA4F62-802B-4D2D-BF7B-BADB97B2DD7E}" name="r_5_3%" dataDxfId="21" dataCellStyle="Percent"/>
    <tableColumn id="33" xr3:uid="{88A0F7BE-3931-47C5-8F9B-8D2B17E5DEDF}" name="r_5_4%" dataDxfId="20" dataCellStyle="Percent"/>
    <tableColumn id="34" xr3:uid="{BE9D18CE-13C9-40EC-8246-F5A77AE11BF9}" name="r_5_5%" dataDxfId="19" dataCellStyle="Percent"/>
    <tableColumn id="35" xr3:uid="{0E666A54-FE69-479D-80AD-B342081A06E6}" name="r_4_5%" dataDxfId="18" dataCellStyle="Percent"/>
    <tableColumn id="36" xr3:uid="{628C44F8-82EE-4731-9221-72ED240AC902}" name="r_3_5%" dataDxfId="17" dataCellStyle="Percent"/>
    <tableColumn id="37" xr3:uid="{DE9379D1-F531-4591-A1B1-9282D59018BD}" name="r_2_5%" dataDxfId="16" dataCellStyle="Percent"/>
    <tableColumn id="38" xr3:uid="{6D2F82B6-C134-488F-A17D-C823ED81CEE1}" name="r_1_5%" dataDxfId="15" dataCellStyle="Percent"/>
    <tableColumn id="39" xr3:uid="{06BFA1F3-3A9B-418A-98DD-692A8769352D}" name="r_0_5%" dataDxfId="14" dataCellStyle="Percent"/>
    <tableColumn id="40" xr3:uid="{9F6C7015-CB99-48B0-9A28-6008748CDBE2}" name="r_6_0%" dataDxfId="13" dataCellStyle="Percent"/>
    <tableColumn id="41" xr3:uid="{CD980F7F-6CB7-49EE-95A6-C4924F799B77}" name="r_6_1%" dataDxfId="12" dataCellStyle="Percent"/>
    <tableColumn id="42" xr3:uid="{24DBC9E4-3667-4F2A-8121-83412C80F50E}" name="r_6_2%" dataDxfId="11" dataCellStyle="Percent"/>
    <tableColumn id="43" xr3:uid="{42478221-9494-4D70-835C-4E2C20B0EEE9}" name="r_6_3%" dataDxfId="10" dataCellStyle="Percent"/>
    <tableColumn id="44" xr3:uid="{2F26A048-BCBC-44FB-ABFB-6B55753CC6B1}" name="r_6_4%" dataDxfId="9" dataCellStyle="Percent"/>
    <tableColumn id="45" xr3:uid="{D6770627-DAF2-402C-8C86-64E1C9F08B11}" name="r_6_5%" dataDxfId="8" dataCellStyle="Percent"/>
    <tableColumn id="46" xr3:uid="{DFC48398-3D28-4669-A133-523816B720F9}" name="r_6_6%" dataDxfId="7" dataCellStyle="Percent"/>
    <tableColumn id="47" xr3:uid="{11C4475A-8AB6-4166-A980-6B442057FCAF}" name="r_5_6%" dataDxfId="6" dataCellStyle="Percent"/>
    <tableColumn id="48" xr3:uid="{E6C01C42-EEA1-444D-9490-BA4EE26D24C6}" name="r_4_6%" dataDxfId="5" dataCellStyle="Percent"/>
    <tableColumn id="49" xr3:uid="{1F81DB6F-968D-44D0-9FA1-5B3E710C71E6}" name="r_3_6%" dataDxfId="4" dataCellStyle="Percent"/>
    <tableColumn id="50" xr3:uid="{E459C8F5-407D-4E1C-A45C-DF01E025733B}" name="r_2_6%" dataDxfId="3" dataCellStyle="Percent"/>
    <tableColumn id="51" xr3:uid="{12F0BFEF-B256-40A9-BEC1-EAF28CA0F80D}" name="r_1_6%" dataDxfId="2" dataCellStyle="Percent"/>
    <tableColumn id="52" xr3:uid="{6BE1EDDB-7B3E-42A5-B70D-B49341F5658E}" name="r_0_6%" dataDxfId="1" dataCellStyle="Percent"/>
    <tableColumn id="53" xr3:uid="{5D6A39D7-1351-44FA-86B5-A838CA4F0F58}" name="Column1" dataDxfId="0" dataCellStyle="Percent">
      <calculatedColumnFormula>SUM(Table3[[#This Row],[r_6_0%]:[r_0_6%]])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Y45"/>
  <sheetViews>
    <sheetView workbookViewId="0">
      <pane xSplit="3" topLeftCell="M1" activePane="topRight" state="frozen"/>
      <selection pane="topRight" activeCell="Z38" sqref="Z38"/>
    </sheetView>
  </sheetViews>
  <sheetFormatPr defaultRowHeight="14.25" x14ac:dyDescent="0.45"/>
  <cols>
    <col min="2" max="2" width="10.796875" customWidth="1"/>
    <col min="3" max="3" width="9.53125" customWidth="1"/>
    <col min="59" max="59" width="9.19921875" bestFit="1" customWidth="1"/>
    <col min="108" max="108" width="10.19921875" customWidth="1"/>
    <col min="110" max="110" width="9.73046875" bestFit="1" customWidth="1"/>
    <col min="111" max="111" width="11.1328125" bestFit="1" customWidth="1"/>
    <col min="113" max="113" width="10.33203125" bestFit="1" customWidth="1"/>
    <col min="114" max="114" width="9.3984375" customWidth="1"/>
    <col min="115" max="115" width="11.1328125" bestFit="1" customWidth="1"/>
    <col min="116" max="116" width="9.3984375" customWidth="1"/>
    <col min="117" max="117" width="11.1328125" bestFit="1" customWidth="1"/>
    <col min="118" max="118" width="9.3984375" customWidth="1"/>
    <col min="119" max="119" width="11.1328125" bestFit="1" customWidth="1"/>
    <col min="120" max="120" width="9.3984375" customWidth="1"/>
    <col min="121" max="121" width="11.1328125" bestFit="1" customWidth="1"/>
    <col min="122" max="122" width="9.3984375" customWidth="1"/>
    <col min="123" max="123" width="11.1328125" bestFit="1" customWidth="1"/>
    <col min="124" max="125" width="11.1328125" customWidth="1"/>
    <col min="126" max="126" width="11.46484375" bestFit="1" customWidth="1"/>
    <col min="127" max="128" width="11.46484375" customWidth="1"/>
    <col min="129" max="129" width="12.86328125" bestFit="1" customWidth="1"/>
  </cols>
  <sheetData>
    <row r="1" spans="1:129" x14ac:dyDescent="0.45">
      <c r="A1" s="3" t="s">
        <v>64</v>
      </c>
      <c r="B1" s="4" t="s">
        <v>0</v>
      </c>
      <c r="C1" s="4" t="s">
        <v>1</v>
      </c>
      <c r="D1" s="4" t="s">
        <v>2</v>
      </c>
      <c r="E1" s="7" t="s">
        <v>124</v>
      </c>
      <c r="F1" s="4" t="s">
        <v>3</v>
      </c>
      <c r="G1" s="7" t="s">
        <v>125</v>
      </c>
      <c r="H1" s="4" t="s">
        <v>4</v>
      </c>
      <c r="I1" s="7" t="s">
        <v>126</v>
      </c>
      <c r="J1" s="4" t="s">
        <v>5</v>
      </c>
      <c r="K1" s="6" t="s">
        <v>65</v>
      </c>
      <c r="L1" s="4" t="s">
        <v>6</v>
      </c>
      <c r="M1" s="6" t="s">
        <v>66</v>
      </c>
      <c r="N1" s="4" t="s">
        <v>7</v>
      </c>
      <c r="O1" s="6" t="s">
        <v>67</v>
      </c>
      <c r="P1" s="4" t="s">
        <v>8</v>
      </c>
      <c r="Q1" s="6" t="s">
        <v>68</v>
      </c>
      <c r="R1" s="4" t="s">
        <v>9</v>
      </c>
      <c r="S1" s="6" t="s">
        <v>69</v>
      </c>
      <c r="T1" s="4" t="s">
        <v>10</v>
      </c>
      <c r="U1" s="6" t="s">
        <v>70</v>
      </c>
      <c r="V1" s="4" t="s">
        <v>11</v>
      </c>
      <c r="W1" s="6" t="s">
        <v>71</v>
      </c>
      <c r="X1" s="4" t="s">
        <v>12</v>
      </c>
      <c r="Y1" s="6" t="s">
        <v>72</v>
      </c>
      <c r="Z1" s="4" t="s">
        <v>13</v>
      </c>
      <c r="AA1" s="6" t="s">
        <v>73</v>
      </c>
      <c r="AB1" s="4" t="s">
        <v>14</v>
      </c>
      <c r="AC1" s="6" t="s">
        <v>74</v>
      </c>
      <c r="AD1" s="4" t="s">
        <v>15</v>
      </c>
      <c r="AE1" s="6" t="s">
        <v>75</v>
      </c>
      <c r="AF1" s="4" t="s">
        <v>16</v>
      </c>
      <c r="AG1" s="6" t="s">
        <v>76</v>
      </c>
      <c r="AH1" s="4" t="s">
        <v>17</v>
      </c>
      <c r="AI1" s="6" t="s">
        <v>77</v>
      </c>
      <c r="AJ1" s="4" t="s">
        <v>18</v>
      </c>
      <c r="AK1" s="6" t="s">
        <v>78</v>
      </c>
      <c r="AL1" s="4" t="s">
        <v>19</v>
      </c>
      <c r="AM1" s="6" t="s">
        <v>79</v>
      </c>
      <c r="AN1" s="4" t="s">
        <v>20</v>
      </c>
      <c r="AO1" s="6" t="s">
        <v>80</v>
      </c>
      <c r="AP1" s="4" t="s">
        <v>21</v>
      </c>
      <c r="AQ1" s="6" t="s">
        <v>81</v>
      </c>
      <c r="AR1" s="4" t="s">
        <v>22</v>
      </c>
      <c r="AS1" s="6" t="s">
        <v>82</v>
      </c>
      <c r="AT1" s="4" t="s">
        <v>23</v>
      </c>
      <c r="AU1" s="6" t="s">
        <v>83</v>
      </c>
      <c r="AV1" s="4" t="s">
        <v>24</v>
      </c>
      <c r="AW1" s="6" t="s">
        <v>84</v>
      </c>
      <c r="AX1" s="4" t="s">
        <v>25</v>
      </c>
      <c r="AY1" s="6" t="s">
        <v>85</v>
      </c>
      <c r="AZ1" s="4" t="s">
        <v>26</v>
      </c>
      <c r="BA1" s="6" t="s">
        <v>86</v>
      </c>
      <c r="BB1" s="4" t="s">
        <v>27</v>
      </c>
      <c r="BC1" s="6" t="s">
        <v>87</v>
      </c>
      <c r="BD1" s="4" t="s">
        <v>28</v>
      </c>
      <c r="BE1" s="6" t="s">
        <v>88</v>
      </c>
      <c r="BF1" s="4" t="s">
        <v>29</v>
      </c>
      <c r="BG1" s="6" t="s">
        <v>89</v>
      </c>
      <c r="BH1" s="4" t="s">
        <v>30</v>
      </c>
      <c r="BI1" s="6" t="s">
        <v>90</v>
      </c>
      <c r="BJ1" s="4" t="s">
        <v>31</v>
      </c>
      <c r="BK1" s="6" t="s">
        <v>91</v>
      </c>
      <c r="BL1" s="4" t="s">
        <v>32</v>
      </c>
      <c r="BM1" s="6" t="s">
        <v>92</v>
      </c>
      <c r="BN1" s="4" t="s">
        <v>33</v>
      </c>
      <c r="BO1" s="6" t="s">
        <v>93</v>
      </c>
      <c r="BP1" s="4" t="s">
        <v>34</v>
      </c>
      <c r="BQ1" s="6" t="s">
        <v>94</v>
      </c>
      <c r="BR1" s="4" t="s">
        <v>35</v>
      </c>
      <c r="BS1" s="6" t="s">
        <v>95</v>
      </c>
      <c r="BT1" s="4" t="s">
        <v>36</v>
      </c>
      <c r="BU1" s="6" t="s">
        <v>96</v>
      </c>
      <c r="BV1" s="4" t="s">
        <v>37</v>
      </c>
      <c r="BW1" s="6" t="s">
        <v>97</v>
      </c>
      <c r="BX1" s="4" t="s">
        <v>38</v>
      </c>
      <c r="BY1" s="6" t="s">
        <v>98</v>
      </c>
      <c r="BZ1" s="4" t="s">
        <v>39</v>
      </c>
      <c r="CA1" s="6" t="s">
        <v>99</v>
      </c>
      <c r="CB1" s="4" t="s">
        <v>40</v>
      </c>
      <c r="CC1" s="6" t="s">
        <v>100</v>
      </c>
      <c r="CD1" s="4" t="s">
        <v>41</v>
      </c>
      <c r="CE1" s="6" t="s">
        <v>101</v>
      </c>
      <c r="CF1" s="4" t="s">
        <v>42</v>
      </c>
      <c r="CG1" s="6" t="s">
        <v>102</v>
      </c>
      <c r="CH1" s="4" t="s">
        <v>43</v>
      </c>
      <c r="CI1" s="6" t="s">
        <v>103</v>
      </c>
      <c r="CJ1" s="4" t="s">
        <v>44</v>
      </c>
      <c r="CK1" s="6" t="s">
        <v>104</v>
      </c>
      <c r="CL1" s="4" t="s">
        <v>45</v>
      </c>
      <c r="CM1" s="6" t="s">
        <v>105</v>
      </c>
      <c r="CN1" s="4" t="s">
        <v>46</v>
      </c>
      <c r="CO1" s="6" t="s">
        <v>106</v>
      </c>
      <c r="CP1" s="4" t="s">
        <v>47</v>
      </c>
      <c r="CQ1" s="6" t="s">
        <v>107</v>
      </c>
      <c r="CR1" s="4" t="s">
        <v>48</v>
      </c>
      <c r="CS1" s="6" t="s">
        <v>108</v>
      </c>
      <c r="CT1" s="4" t="s">
        <v>49</v>
      </c>
      <c r="CU1" s="6" t="s">
        <v>109</v>
      </c>
      <c r="CV1" s="4" t="s">
        <v>50</v>
      </c>
      <c r="CW1" s="6" t="s">
        <v>110</v>
      </c>
      <c r="CX1" s="4" t="s">
        <v>51</v>
      </c>
      <c r="CY1" s="6" t="s">
        <v>111</v>
      </c>
      <c r="CZ1" s="4" t="s">
        <v>52</v>
      </c>
      <c r="DA1" s="6" t="s">
        <v>112</v>
      </c>
      <c r="DB1" s="4" t="s">
        <v>53</v>
      </c>
      <c r="DC1" s="6" t="s">
        <v>113</v>
      </c>
      <c r="DD1" s="4" t="s">
        <v>54</v>
      </c>
      <c r="DE1" s="4" t="s">
        <v>55</v>
      </c>
      <c r="DF1" s="4" t="s">
        <v>56</v>
      </c>
      <c r="DG1" s="7" t="s">
        <v>115</v>
      </c>
      <c r="DH1" s="4" t="s">
        <v>57</v>
      </c>
      <c r="DI1" s="7" t="s">
        <v>116</v>
      </c>
      <c r="DJ1" s="4" t="s">
        <v>58</v>
      </c>
      <c r="DK1" s="7" t="s">
        <v>117</v>
      </c>
      <c r="DL1" s="4" t="s">
        <v>59</v>
      </c>
      <c r="DM1" s="7" t="s">
        <v>118</v>
      </c>
      <c r="DN1" s="4" t="s">
        <v>60</v>
      </c>
      <c r="DO1" s="7" t="s">
        <v>122</v>
      </c>
      <c r="DP1" s="4" t="s">
        <v>61</v>
      </c>
      <c r="DQ1" s="7" t="s">
        <v>120</v>
      </c>
      <c r="DR1" s="4" t="s">
        <v>119</v>
      </c>
      <c r="DS1" s="7" t="s">
        <v>121</v>
      </c>
      <c r="DT1" s="20" t="s">
        <v>229</v>
      </c>
      <c r="DU1" s="7" t="s">
        <v>230</v>
      </c>
      <c r="DV1" s="8" t="s">
        <v>236</v>
      </c>
      <c r="DW1" s="11" t="s">
        <v>237</v>
      </c>
      <c r="DX1" s="4" t="s">
        <v>62</v>
      </c>
      <c r="DY1" s="11" t="s">
        <v>123</v>
      </c>
    </row>
    <row r="2" spans="1:129" hidden="1" x14ac:dyDescent="0.45">
      <c r="A2" s="1">
        <v>0</v>
      </c>
      <c r="B2" s="12">
        <v>0.92</v>
      </c>
      <c r="C2">
        <v>57</v>
      </c>
      <c r="D2">
        <v>53</v>
      </c>
      <c r="E2" s="10">
        <f>Table1[[#This Row],[Home]]/Table1[[#This Row],[Matches]]</f>
        <v>0.92982456140350878</v>
      </c>
      <c r="F2">
        <v>3</v>
      </c>
      <c r="G2" s="10">
        <f>Table1[[#This Row],[Draws]]/Table1[[#This Row],[Matches]]</f>
        <v>5.2631578947368418E-2</v>
      </c>
      <c r="H2">
        <v>1</v>
      </c>
      <c r="I2" s="10">
        <f>Table1[[#This Row],[Away]]/Table1[[#This Row],[Matches]]</f>
        <v>1.7543859649122806E-2</v>
      </c>
      <c r="J2">
        <v>1</v>
      </c>
      <c r="K2" s="2">
        <f>Table1[[#This Row],[r_0_0]]/Table1[[#This Row],[Matches]]</f>
        <v>1.7543859649122806E-2</v>
      </c>
      <c r="L2">
        <v>2</v>
      </c>
      <c r="M2" s="2">
        <f>Table1[[#This Row],[r_1_0]]/Table1[[#This Row],[Matches]]</f>
        <v>3.5087719298245612E-2</v>
      </c>
      <c r="N2">
        <v>0</v>
      </c>
      <c r="O2" s="10">
        <f>Table1[[#This Row],[r_1_1]]/Table1[[#This Row],[Matches]]</f>
        <v>0</v>
      </c>
      <c r="P2">
        <v>0</v>
      </c>
      <c r="Q2" s="10">
        <f>Table1[[#This Row],[r_0_1]]/Table1[[#This Row],[Matches]]</f>
        <v>0</v>
      </c>
      <c r="R2">
        <v>9</v>
      </c>
      <c r="S2" s="10">
        <f>Table1[[#This Row],[r_2_0]]/Table1[[#This Row],[Matches]]</f>
        <v>0.15789473684210525</v>
      </c>
      <c r="T2">
        <v>7</v>
      </c>
      <c r="U2" s="10">
        <f>Table1[[#This Row],[r_2_1]]/Table1[[#This Row],[Matches]]</f>
        <v>0.12280701754385964</v>
      </c>
      <c r="V2">
        <v>1</v>
      </c>
      <c r="W2" s="10">
        <f>Table1[[#This Row],[r_2_2]]/Table1[[#This Row],[Matches]]</f>
        <v>1.7543859649122806E-2</v>
      </c>
      <c r="X2">
        <v>1</v>
      </c>
      <c r="Y2" s="10">
        <f>Table1[[#This Row],[r_1_2]]/Table1[[#This Row],[Matches]]</f>
        <v>1.7543859649122806E-2</v>
      </c>
      <c r="Z2">
        <v>0</v>
      </c>
      <c r="AA2" s="2">
        <f>Table1[[#This Row],[r_0_2]]/Table1[[#This Row],[Matches]]</f>
        <v>0</v>
      </c>
      <c r="AB2">
        <v>6</v>
      </c>
      <c r="AC2" s="2">
        <f>Table1[[#This Row],[r_3_0]]/Table1[[#This Row],[Matches]]</f>
        <v>0.10526315789473684</v>
      </c>
      <c r="AD2">
        <v>5</v>
      </c>
      <c r="AE2" s="2">
        <f>Table1[[#This Row],[r_3_1]]/Table1[[#This Row],[Matches]]</f>
        <v>8.771929824561403E-2</v>
      </c>
      <c r="AF2">
        <v>2</v>
      </c>
      <c r="AG2" s="2">
        <f>Table1[[#This Row],[r_3_2]]/Table1[[#This Row],[Matches]]</f>
        <v>3.5087719298245612E-2</v>
      </c>
      <c r="AH2">
        <v>0</v>
      </c>
      <c r="AI2" s="2">
        <f>Table1[[#This Row],[r_3_3]]/Table1[[#This Row],[Matches]]</f>
        <v>0</v>
      </c>
      <c r="AJ2">
        <v>0</v>
      </c>
      <c r="AK2" s="2">
        <f>Table1[[#This Row],[r_2_3]]/Table1[[#This Row],[Matches]]</f>
        <v>0</v>
      </c>
      <c r="AL2">
        <v>0</v>
      </c>
      <c r="AM2" s="2">
        <f>Table1[[#This Row],[r_1_3]]/Table1[[#This Row],[Matches]]</f>
        <v>0</v>
      </c>
      <c r="AN2">
        <v>0</v>
      </c>
      <c r="AO2" s="2">
        <f>Table1[[#This Row],[r_0_3]]/Table1[[#This Row],[Matches]]</f>
        <v>0</v>
      </c>
      <c r="AP2">
        <v>6</v>
      </c>
      <c r="AQ2" s="2">
        <f>Table1[[#This Row],[r_4_0]]/Table1[[#This Row],[Matches]]</f>
        <v>0.10526315789473684</v>
      </c>
      <c r="AR2">
        <v>2</v>
      </c>
      <c r="AS2" s="2">
        <f>Table1[[#This Row],[r_4_1]]/Table1[[#This Row],[Matches]]</f>
        <v>3.5087719298245612E-2</v>
      </c>
      <c r="AT2">
        <v>0</v>
      </c>
      <c r="AU2" s="2">
        <f>Table1[[#This Row],[r_4_2]]/Table1[[#This Row],[Matches]]</f>
        <v>0</v>
      </c>
      <c r="AV2">
        <v>0</v>
      </c>
      <c r="AW2" s="13">
        <f>Table1[[#This Row],[r_4_3]]/Table1[[#This Row],[Matches]]</f>
        <v>0</v>
      </c>
      <c r="AX2">
        <v>1</v>
      </c>
      <c r="AY2" s="13">
        <f>Table1[[#This Row],[r_4_4]]/Table1[[#This Row],[Matches]]</f>
        <v>1.7543859649122806E-2</v>
      </c>
      <c r="AZ2">
        <v>0</v>
      </c>
      <c r="BA2" s="13">
        <f>Table1[[#This Row],[r_3_4]]/Table1[[#This Row],[Matches]]</f>
        <v>0</v>
      </c>
      <c r="BB2">
        <v>0</v>
      </c>
      <c r="BC2" s="13">
        <f>Table1[[#This Row],[r_2_4]]/Table1[[#This Row],[Matches]]</f>
        <v>0</v>
      </c>
      <c r="BD2">
        <v>0</v>
      </c>
      <c r="BE2" s="13">
        <f>Table1[[#This Row],[r_1_4]]/Table1[[#This Row],[Matches]]</f>
        <v>0</v>
      </c>
      <c r="BF2">
        <v>0</v>
      </c>
      <c r="BG2" s="13">
        <f>Table1[[#This Row],[r_0_4]]/Table1[[#This Row],[Matches]]</f>
        <v>0</v>
      </c>
      <c r="BH2">
        <v>5</v>
      </c>
      <c r="BI2" s="13">
        <f>Table1[[#This Row],[r_5_0]]/Table1[[#This Row],[Matches]]</f>
        <v>8.771929824561403E-2</v>
      </c>
      <c r="BJ2">
        <v>2</v>
      </c>
      <c r="BK2" s="13">
        <f>Table1[[#This Row],[r_5_1]]/Table1[[#This Row],[Matches]]</f>
        <v>3.5087719298245612E-2</v>
      </c>
      <c r="BL2">
        <v>1</v>
      </c>
      <c r="BM2" s="13">
        <f>Table1[[#This Row],[r_5_2]]/Table1[[#This Row],[Matches]]</f>
        <v>1.7543859649122806E-2</v>
      </c>
      <c r="BN2">
        <v>0</v>
      </c>
      <c r="BO2" s="13">
        <f>Table1[[#This Row],[r_5_3]]/Table1[[#This Row],[Matches]]</f>
        <v>0</v>
      </c>
      <c r="BP2">
        <v>0</v>
      </c>
      <c r="BQ2" s="13">
        <f>Table1[[#This Row],[r_5_4]]/Table1[[#This Row],[Matches]]</f>
        <v>0</v>
      </c>
      <c r="BR2">
        <v>0</v>
      </c>
      <c r="BS2" s="13">
        <f>Table1[[#This Row],[r_5_5]]/Table1[[#This Row],[Matches]]</f>
        <v>0</v>
      </c>
      <c r="BT2">
        <v>0</v>
      </c>
      <c r="BU2" s="13">
        <f>Table1[[#This Row],[r_4_5]]/Table1[[#This Row],[Matches]]</f>
        <v>0</v>
      </c>
      <c r="BV2">
        <v>0</v>
      </c>
      <c r="BW2" s="13">
        <f>Table1[[#This Row],[r_3_5]]/Table1[[#This Row],[Matches]]</f>
        <v>0</v>
      </c>
      <c r="BX2">
        <v>0</v>
      </c>
      <c r="BY2" s="13">
        <f>Table1[[#This Row],[r_2_5]]/Table1[[#This Row],[Matches]]</f>
        <v>0</v>
      </c>
      <c r="BZ2">
        <v>0</v>
      </c>
      <c r="CA2" s="13">
        <f>Table1[[#This Row],[r_1_5]]/Table1[[#This Row],[Matches]]</f>
        <v>0</v>
      </c>
      <c r="CB2">
        <v>0</v>
      </c>
      <c r="CC2" s="13">
        <f>Table1[[#This Row],[r_0_5]]/Table1[[#This Row],[Matches]]</f>
        <v>0</v>
      </c>
      <c r="CD2">
        <v>1</v>
      </c>
      <c r="CE2" s="13">
        <f>Table1[[#This Row],[r_6_0]]/Table1[[#This Row],[Matches]]</f>
        <v>1.7543859649122806E-2</v>
      </c>
      <c r="CF2">
        <v>1</v>
      </c>
      <c r="CG2" s="13">
        <f>Table1[[#This Row],[r_6_1]]/Table1[[#This Row],[Matches]]</f>
        <v>1.7543859649122806E-2</v>
      </c>
      <c r="CH2">
        <v>1</v>
      </c>
      <c r="CI2" s="13">
        <f>Table1[[#This Row],[r_6_2]]/Table1[[#This Row],[Matches]]</f>
        <v>1.7543859649122806E-2</v>
      </c>
      <c r="CJ2">
        <v>0</v>
      </c>
      <c r="CK2" s="13">
        <f>Table1[[#This Row],[r_6_3]]/Table1[[#This Row],[Matches]]</f>
        <v>0</v>
      </c>
      <c r="CL2">
        <v>0</v>
      </c>
      <c r="CM2" s="13">
        <f>Table1[[#This Row],[r_6_4]]/Table1[[#This Row],[Matches]]</f>
        <v>0</v>
      </c>
      <c r="CN2">
        <v>0</v>
      </c>
      <c r="CO2" s="13">
        <f>Table1[[#This Row],[r_6_5]]/Table1[[#This Row],[Matches]]</f>
        <v>0</v>
      </c>
      <c r="CP2">
        <v>0</v>
      </c>
      <c r="CQ2" s="13">
        <f>Table1[[#This Row],[r_6_6]]/Table1[[#This Row],[Matches]]</f>
        <v>0</v>
      </c>
      <c r="CR2">
        <v>0</v>
      </c>
      <c r="CS2" s="14">
        <f>Table1[[#This Row],[r_5_6]]/Table1[[#This Row],[Matches]]</f>
        <v>0</v>
      </c>
      <c r="CT2">
        <v>0</v>
      </c>
      <c r="CU2" s="13">
        <f>Table1[[#This Row],[r_4_6]]/Table1[[#This Row],[Matches]]</f>
        <v>0</v>
      </c>
      <c r="CV2">
        <v>0</v>
      </c>
      <c r="CW2" s="13">
        <f>Table1[[#This Row],[r_3_6]]/Table1[[#This Row],[Matches]]</f>
        <v>0</v>
      </c>
      <c r="CX2">
        <v>0</v>
      </c>
      <c r="CY2" s="14">
        <f>Table1[[#This Row],[r_2_6]]/Table1[[#This Row],[Matches]]</f>
        <v>0</v>
      </c>
      <c r="CZ2">
        <v>0</v>
      </c>
      <c r="DA2" s="13">
        <f>Table1[[#This Row],[r_1_6]]/Table1[[#This Row],[Matches]]</f>
        <v>0</v>
      </c>
      <c r="DB2">
        <v>0</v>
      </c>
      <c r="DC2" s="13">
        <f>Table1[[#This Row],[r_0_6]]/Table1[[#This Row],[Matches]]</f>
        <v>0</v>
      </c>
      <c r="DD2">
        <v>54</v>
      </c>
      <c r="DE2">
        <v>3</v>
      </c>
      <c r="DF2">
        <v>1</v>
      </c>
      <c r="DG2" s="9">
        <f>Table1[[#This Row],[m0goals]]/Table1[[#This Row],[Matches]]</f>
        <v>1.7543859649122806E-2</v>
      </c>
      <c r="DH2">
        <v>2</v>
      </c>
      <c r="DI2" s="10">
        <f>Table1[[#This Row],[m1goal]]/Table1[[#This Row],[Matches]]</f>
        <v>3.5087719298245612E-2</v>
      </c>
      <c r="DJ2">
        <v>9</v>
      </c>
      <c r="DK2" s="10">
        <f>Table1[[#This Row],[m2goals]]/Table1[[#This Row],[Matches]]</f>
        <v>0.15789473684210525</v>
      </c>
      <c r="DL2">
        <v>14</v>
      </c>
      <c r="DM2" s="10">
        <f>Table1[[#This Row],[m3goals]]/Table1[[#This Row],[Matches]]</f>
        <v>0.24561403508771928</v>
      </c>
      <c r="DN2">
        <v>12</v>
      </c>
      <c r="DO2" s="10">
        <f>Table1[[#This Row],[m4goals]]/Table1[[#This Row],[Matches]]</f>
        <v>0.21052631578947367</v>
      </c>
      <c r="DP2">
        <v>9</v>
      </c>
      <c r="DQ2" s="10">
        <f>Table1[[#This Row],[m5goals]]/Table1[[#This Row],[Matches]]</f>
        <v>0.15789473684210525</v>
      </c>
      <c r="DR2">
        <v>3</v>
      </c>
      <c r="DS2" s="10">
        <f>Table1[[#This Row],[m6goals]]/Table1[[#This Row],[Matches]]</f>
        <v>5.2631578947368418E-2</v>
      </c>
      <c r="DT2" s="21">
        <v>3</v>
      </c>
      <c r="DU2" s="10">
        <f>Table1[[#This Row],[m7goals]]/Table1[[#This Row],[Matches]]</f>
        <v>5.2631578947368418E-2</v>
      </c>
      <c r="DV2">
        <v>4</v>
      </c>
      <c r="DW2" s="2">
        <f>Table1[[#This Row],[m8goals]]/Table1[[#This Row],[Matches]]</f>
        <v>7.0175438596491224E-2</v>
      </c>
      <c r="DX2">
        <v>0</v>
      </c>
      <c r="DY2" s="10">
        <f>Table1[[#This Row],[moregoals]]/Table1[[#This Row],[Matches]]</f>
        <v>0</v>
      </c>
    </row>
    <row r="3" spans="1:129" hidden="1" x14ac:dyDescent="0.45">
      <c r="A3" s="1">
        <v>1</v>
      </c>
      <c r="B3" s="12">
        <v>0.9</v>
      </c>
      <c r="C3">
        <v>87</v>
      </c>
      <c r="D3">
        <v>80</v>
      </c>
      <c r="E3" s="10">
        <f>Table1[[#This Row],[Home]]/Table1[[#This Row],[Matches]]</f>
        <v>0.91954022988505746</v>
      </c>
      <c r="F3">
        <v>6</v>
      </c>
      <c r="G3" s="10">
        <f>Table1[[#This Row],[Draws]]/Table1[[#This Row],[Matches]]</f>
        <v>6.8965517241379309E-2</v>
      </c>
      <c r="H3">
        <v>1</v>
      </c>
      <c r="I3" s="10">
        <f>Table1[[#This Row],[Away]]/Table1[[#This Row],[Matches]]</f>
        <v>1.1494252873563218E-2</v>
      </c>
      <c r="J3">
        <v>0</v>
      </c>
      <c r="K3" s="2">
        <f>Table1[[#This Row],[r_0_0]]/Table1[[#This Row],[Matches]]</f>
        <v>0</v>
      </c>
      <c r="L3">
        <v>4</v>
      </c>
      <c r="M3" s="2">
        <f>Table1[[#This Row],[r_1_0]]/Table1[[#This Row],[Matches]]</f>
        <v>4.5977011494252873E-2</v>
      </c>
      <c r="N3">
        <v>2</v>
      </c>
      <c r="O3" s="10">
        <f>Table1[[#This Row],[r_1_1]]/Table1[[#This Row],[Matches]]</f>
        <v>2.2988505747126436E-2</v>
      </c>
      <c r="P3">
        <v>0</v>
      </c>
      <c r="Q3" s="10">
        <f>Table1[[#This Row],[r_0_1]]/Table1[[#This Row],[Matches]]</f>
        <v>0</v>
      </c>
      <c r="R3">
        <v>10</v>
      </c>
      <c r="S3" s="10">
        <f>Table1[[#This Row],[r_2_0]]/Table1[[#This Row],[Matches]]</f>
        <v>0.11494252873563218</v>
      </c>
      <c r="T3">
        <v>8</v>
      </c>
      <c r="U3" s="10">
        <f>Table1[[#This Row],[r_2_1]]/Table1[[#This Row],[Matches]]</f>
        <v>9.1954022988505746E-2</v>
      </c>
      <c r="V3">
        <v>3</v>
      </c>
      <c r="W3" s="10">
        <f>Table1[[#This Row],[r_2_2]]/Table1[[#This Row],[Matches]]</f>
        <v>3.4482758620689655E-2</v>
      </c>
      <c r="X3">
        <v>0</v>
      </c>
      <c r="Y3" s="10">
        <f>Table1[[#This Row],[r_1_2]]/Table1[[#This Row],[Matches]]</f>
        <v>0</v>
      </c>
      <c r="Z3">
        <v>1</v>
      </c>
      <c r="AA3" s="2">
        <f>Table1[[#This Row],[r_0_2]]/Table1[[#This Row],[Matches]]</f>
        <v>1.1494252873563218E-2</v>
      </c>
      <c r="AB3">
        <v>14</v>
      </c>
      <c r="AC3" s="2">
        <f>Table1[[#This Row],[r_3_0]]/Table1[[#This Row],[Matches]]</f>
        <v>0.16091954022988506</v>
      </c>
      <c r="AD3">
        <v>7</v>
      </c>
      <c r="AE3" s="2">
        <f>Table1[[#This Row],[r_3_1]]/Table1[[#This Row],[Matches]]</f>
        <v>8.0459770114942528E-2</v>
      </c>
      <c r="AF3">
        <v>1</v>
      </c>
      <c r="AG3" s="2">
        <f>Table1[[#This Row],[r_3_2]]/Table1[[#This Row],[Matches]]</f>
        <v>1.1494252873563218E-2</v>
      </c>
      <c r="AH3">
        <v>1</v>
      </c>
      <c r="AI3" s="2">
        <f>Table1[[#This Row],[r_3_3]]/Table1[[#This Row],[Matches]]</f>
        <v>1.1494252873563218E-2</v>
      </c>
      <c r="AJ3">
        <v>0</v>
      </c>
      <c r="AK3" s="2">
        <f>Table1[[#This Row],[r_2_3]]/Table1[[#This Row],[Matches]]</f>
        <v>0</v>
      </c>
      <c r="AL3">
        <v>0</v>
      </c>
      <c r="AM3" s="2">
        <f>Table1[[#This Row],[r_1_3]]/Table1[[#This Row],[Matches]]</f>
        <v>0</v>
      </c>
      <c r="AN3">
        <v>0</v>
      </c>
      <c r="AO3" s="2">
        <f>Table1[[#This Row],[r_0_3]]/Table1[[#This Row],[Matches]]</f>
        <v>0</v>
      </c>
      <c r="AP3">
        <v>5</v>
      </c>
      <c r="AQ3" s="2">
        <f>Table1[[#This Row],[r_4_0]]/Table1[[#This Row],[Matches]]</f>
        <v>5.7471264367816091E-2</v>
      </c>
      <c r="AR3">
        <v>5</v>
      </c>
      <c r="AS3" s="2">
        <f>Table1[[#This Row],[r_4_1]]/Table1[[#This Row],[Matches]]</f>
        <v>5.7471264367816091E-2</v>
      </c>
      <c r="AT3">
        <v>0</v>
      </c>
      <c r="AU3" s="2">
        <f>Table1[[#This Row],[r_4_2]]/Table1[[#This Row],[Matches]]</f>
        <v>0</v>
      </c>
      <c r="AV3">
        <v>0</v>
      </c>
      <c r="AW3" s="13">
        <f>Table1[[#This Row],[r_4_3]]/Table1[[#This Row],[Matches]]</f>
        <v>0</v>
      </c>
      <c r="AX3">
        <v>0</v>
      </c>
      <c r="AY3" s="13">
        <f>Table1[[#This Row],[r_4_4]]/Table1[[#This Row],[Matches]]</f>
        <v>0</v>
      </c>
      <c r="AZ3">
        <v>0</v>
      </c>
      <c r="BA3" s="13">
        <f>Table1[[#This Row],[r_3_4]]/Table1[[#This Row],[Matches]]</f>
        <v>0</v>
      </c>
      <c r="BB3">
        <v>0</v>
      </c>
      <c r="BC3" s="13">
        <f>Table1[[#This Row],[r_2_4]]/Table1[[#This Row],[Matches]]</f>
        <v>0</v>
      </c>
      <c r="BD3">
        <v>0</v>
      </c>
      <c r="BE3" s="13">
        <f>Table1[[#This Row],[r_1_4]]/Table1[[#This Row],[Matches]]</f>
        <v>0</v>
      </c>
      <c r="BF3">
        <v>0</v>
      </c>
      <c r="BG3" s="13">
        <f>Table1[[#This Row],[r_0_4]]/Table1[[#This Row],[Matches]]</f>
        <v>0</v>
      </c>
      <c r="BH3">
        <v>7</v>
      </c>
      <c r="BI3" s="13">
        <f>Table1[[#This Row],[r_5_0]]/Table1[[#This Row],[Matches]]</f>
        <v>8.0459770114942528E-2</v>
      </c>
      <c r="BJ3">
        <v>5</v>
      </c>
      <c r="BK3" s="13">
        <f>Table1[[#This Row],[r_5_1]]/Table1[[#This Row],[Matches]]</f>
        <v>5.7471264367816091E-2</v>
      </c>
      <c r="BL3">
        <v>1</v>
      </c>
      <c r="BM3" s="13">
        <f>Table1[[#This Row],[r_5_2]]/Table1[[#This Row],[Matches]]</f>
        <v>1.1494252873563218E-2</v>
      </c>
      <c r="BN3">
        <v>0</v>
      </c>
      <c r="BO3" s="13">
        <f>Table1[[#This Row],[r_5_3]]/Table1[[#This Row],[Matches]]</f>
        <v>0</v>
      </c>
      <c r="BP3">
        <v>0</v>
      </c>
      <c r="BQ3" s="13">
        <f>Table1[[#This Row],[r_5_4]]/Table1[[#This Row],[Matches]]</f>
        <v>0</v>
      </c>
      <c r="BR3">
        <v>0</v>
      </c>
      <c r="BS3" s="13">
        <f>Table1[[#This Row],[r_5_5]]/Table1[[#This Row],[Matches]]</f>
        <v>0</v>
      </c>
      <c r="BT3">
        <v>0</v>
      </c>
      <c r="BU3" s="13">
        <f>Table1[[#This Row],[r_4_5]]/Table1[[#This Row],[Matches]]</f>
        <v>0</v>
      </c>
      <c r="BV3">
        <v>0</v>
      </c>
      <c r="BW3" s="13">
        <f>Table1[[#This Row],[r_3_5]]/Table1[[#This Row],[Matches]]</f>
        <v>0</v>
      </c>
      <c r="BX3">
        <v>0</v>
      </c>
      <c r="BY3" s="13">
        <f>Table1[[#This Row],[r_2_5]]/Table1[[#This Row],[Matches]]</f>
        <v>0</v>
      </c>
      <c r="BZ3">
        <v>0</v>
      </c>
      <c r="CA3" s="13">
        <f>Table1[[#This Row],[r_1_5]]/Table1[[#This Row],[Matches]]</f>
        <v>0</v>
      </c>
      <c r="CB3">
        <v>0</v>
      </c>
      <c r="CC3" s="13">
        <f>Table1[[#This Row],[r_0_5]]/Table1[[#This Row],[Matches]]</f>
        <v>0</v>
      </c>
      <c r="CD3">
        <v>3</v>
      </c>
      <c r="CE3" s="13">
        <f>Table1[[#This Row],[r_6_0]]/Table1[[#This Row],[Matches]]</f>
        <v>3.4482758620689655E-2</v>
      </c>
      <c r="CF3">
        <v>4</v>
      </c>
      <c r="CG3" s="13">
        <f>Table1[[#This Row],[r_6_1]]/Table1[[#This Row],[Matches]]</f>
        <v>4.5977011494252873E-2</v>
      </c>
      <c r="CH3">
        <v>2</v>
      </c>
      <c r="CI3" s="13">
        <f>Table1[[#This Row],[r_6_2]]/Table1[[#This Row],[Matches]]</f>
        <v>2.2988505747126436E-2</v>
      </c>
      <c r="CJ3">
        <v>0</v>
      </c>
      <c r="CK3" s="13">
        <f>Table1[[#This Row],[r_6_3]]/Table1[[#This Row],[Matches]]</f>
        <v>0</v>
      </c>
      <c r="CL3">
        <v>0</v>
      </c>
      <c r="CM3" s="13">
        <f>Table1[[#This Row],[r_6_4]]/Table1[[#This Row],[Matches]]</f>
        <v>0</v>
      </c>
      <c r="CN3">
        <v>0</v>
      </c>
      <c r="CO3" s="13">
        <f>Table1[[#This Row],[r_6_5]]/Table1[[#This Row],[Matches]]</f>
        <v>0</v>
      </c>
      <c r="CP3">
        <v>0</v>
      </c>
      <c r="CQ3" s="13">
        <f>Table1[[#This Row],[r_6_6]]/Table1[[#This Row],[Matches]]</f>
        <v>0</v>
      </c>
      <c r="CR3">
        <v>0</v>
      </c>
      <c r="CS3" s="14">
        <f>Table1[[#This Row],[r_5_6]]/Table1[[#This Row],[Matches]]</f>
        <v>0</v>
      </c>
      <c r="CT3">
        <v>0</v>
      </c>
      <c r="CU3" s="13">
        <f>Table1[[#This Row],[r_4_6]]/Table1[[#This Row],[Matches]]</f>
        <v>0</v>
      </c>
      <c r="CV3">
        <v>0</v>
      </c>
      <c r="CW3" s="13">
        <f>Table1[[#This Row],[r_3_6]]/Table1[[#This Row],[Matches]]</f>
        <v>0</v>
      </c>
      <c r="CX3">
        <v>0</v>
      </c>
      <c r="CY3" s="14">
        <f>Table1[[#This Row],[r_2_6]]/Table1[[#This Row],[Matches]]</f>
        <v>0</v>
      </c>
      <c r="CZ3">
        <v>0</v>
      </c>
      <c r="DA3" s="13">
        <f>Table1[[#This Row],[r_1_6]]/Table1[[#This Row],[Matches]]</f>
        <v>0</v>
      </c>
      <c r="DB3">
        <v>0</v>
      </c>
      <c r="DC3" s="13">
        <f>Table1[[#This Row],[r_0_6]]/Table1[[#This Row],[Matches]]</f>
        <v>0</v>
      </c>
      <c r="DD3">
        <v>83</v>
      </c>
      <c r="DE3">
        <v>4</v>
      </c>
      <c r="DF3">
        <v>0</v>
      </c>
      <c r="DG3" s="9">
        <f>Table1[[#This Row],[m0goals]]/Table1[[#This Row],[Matches]]</f>
        <v>0</v>
      </c>
      <c r="DH3">
        <v>4</v>
      </c>
      <c r="DI3" s="10">
        <f>Table1[[#This Row],[m1goal]]/Table1[[#This Row],[Matches]]</f>
        <v>4.5977011494252873E-2</v>
      </c>
      <c r="DJ3">
        <v>13</v>
      </c>
      <c r="DK3" s="10">
        <f>Table1[[#This Row],[m2goals]]/Table1[[#This Row],[Matches]]</f>
        <v>0.14942528735632185</v>
      </c>
      <c r="DL3">
        <v>22</v>
      </c>
      <c r="DM3" s="10">
        <f>Table1[[#This Row],[m3goals]]/Table1[[#This Row],[Matches]]</f>
        <v>0.25287356321839083</v>
      </c>
      <c r="DN3">
        <v>15</v>
      </c>
      <c r="DO3" s="10">
        <f>Table1[[#This Row],[m4goals]]/Table1[[#This Row],[Matches]]</f>
        <v>0.17241379310344829</v>
      </c>
      <c r="DP3">
        <v>13</v>
      </c>
      <c r="DQ3" s="10">
        <f>Table1[[#This Row],[m5goals]]/Table1[[#This Row],[Matches]]</f>
        <v>0.14942528735632185</v>
      </c>
      <c r="DR3">
        <v>9</v>
      </c>
      <c r="DS3" s="10">
        <f>Table1[[#This Row],[m6goals]]/Table1[[#This Row],[Matches]]</f>
        <v>0.10344827586206896</v>
      </c>
      <c r="DT3" s="21">
        <v>6</v>
      </c>
      <c r="DU3" s="10">
        <f>Table1[[#This Row],[m7goals]]/Table1[[#This Row],[Matches]]</f>
        <v>6.8965517241379309E-2</v>
      </c>
      <c r="DV3">
        <v>3</v>
      </c>
      <c r="DW3" s="2">
        <f>Table1[[#This Row],[m8goals]]/Table1[[#This Row],[Matches]]</f>
        <v>3.4482758620689655E-2</v>
      </c>
      <c r="DX3">
        <v>2</v>
      </c>
      <c r="DY3" s="10">
        <f>Table1[[#This Row],[moregoals]]/Table1[[#This Row],[Matches]]</f>
        <v>2.2988505747126436E-2</v>
      </c>
    </row>
    <row r="4" spans="1:129" hidden="1" x14ac:dyDescent="0.45">
      <c r="A4" s="1">
        <v>2</v>
      </c>
      <c r="B4" s="12">
        <v>0.88</v>
      </c>
      <c r="C4">
        <v>141</v>
      </c>
      <c r="D4">
        <v>127</v>
      </c>
      <c r="E4" s="10">
        <f>Table1[[#This Row],[Home]]/Table1[[#This Row],[Matches]]</f>
        <v>0.900709219858156</v>
      </c>
      <c r="F4">
        <v>10</v>
      </c>
      <c r="G4" s="10">
        <f>Table1[[#This Row],[Draws]]/Table1[[#This Row],[Matches]]</f>
        <v>7.0921985815602842E-2</v>
      </c>
      <c r="H4">
        <v>4</v>
      </c>
      <c r="I4" s="10">
        <f>Table1[[#This Row],[Away]]/Table1[[#This Row],[Matches]]</f>
        <v>2.8368794326241134E-2</v>
      </c>
      <c r="J4">
        <v>1</v>
      </c>
      <c r="K4" s="2">
        <f>Table1[[#This Row],[r_0_0]]/Table1[[#This Row],[Matches]]</f>
        <v>7.0921985815602835E-3</v>
      </c>
      <c r="L4">
        <v>8</v>
      </c>
      <c r="M4" s="2">
        <f>Table1[[#This Row],[r_1_0]]/Table1[[#This Row],[Matches]]</f>
        <v>5.6737588652482268E-2</v>
      </c>
      <c r="N4">
        <v>4</v>
      </c>
      <c r="O4" s="10">
        <f>Table1[[#This Row],[r_1_1]]/Table1[[#This Row],[Matches]]</f>
        <v>2.8368794326241134E-2</v>
      </c>
      <c r="P4">
        <v>2</v>
      </c>
      <c r="Q4" s="10">
        <f>Table1[[#This Row],[r_0_1]]/Table1[[#This Row],[Matches]]</f>
        <v>1.4184397163120567E-2</v>
      </c>
      <c r="R4">
        <v>24</v>
      </c>
      <c r="S4" s="10">
        <f>Table1[[#This Row],[r_2_0]]/Table1[[#This Row],[Matches]]</f>
        <v>0.1702127659574468</v>
      </c>
      <c r="T4">
        <v>2</v>
      </c>
      <c r="U4" s="10">
        <f>Table1[[#This Row],[r_2_1]]/Table1[[#This Row],[Matches]]</f>
        <v>1.4184397163120567E-2</v>
      </c>
      <c r="V4">
        <v>4</v>
      </c>
      <c r="W4" s="10">
        <f>Table1[[#This Row],[r_2_2]]/Table1[[#This Row],[Matches]]</f>
        <v>2.8368794326241134E-2</v>
      </c>
      <c r="X4">
        <v>1</v>
      </c>
      <c r="Y4" s="10">
        <f>Table1[[#This Row],[r_1_2]]/Table1[[#This Row],[Matches]]</f>
        <v>7.0921985815602835E-3</v>
      </c>
      <c r="Z4">
        <v>1</v>
      </c>
      <c r="AA4" s="2">
        <f>Table1[[#This Row],[r_0_2]]/Table1[[#This Row],[Matches]]</f>
        <v>7.0921985815602835E-3</v>
      </c>
      <c r="AB4">
        <v>14</v>
      </c>
      <c r="AC4" s="2">
        <f>Table1[[#This Row],[r_3_0]]/Table1[[#This Row],[Matches]]</f>
        <v>9.9290780141843976E-2</v>
      </c>
      <c r="AD4">
        <v>15</v>
      </c>
      <c r="AE4" s="2">
        <f>Table1[[#This Row],[r_3_1]]/Table1[[#This Row],[Matches]]</f>
        <v>0.10638297872340426</v>
      </c>
      <c r="AF4">
        <v>6</v>
      </c>
      <c r="AG4" s="2">
        <f>Table1[[#This Row],[r_3_2]]/Table1[[#This Row],[Matches]]</f>
        <v>4.2553191489361701E-2</v>
      </c>
      <c r="AH4">
        <v>1</v>
      </c>
      <c r="AI4" s="2">
        <f>Table1[[#This Row],[r_3_3]]/Table1[[#This Row],[Matches]]</f>
        <v>7.0921985815602835E-3</v>
      </c>
      <c r="AJ4">
        <v>0</v>
      </c>
      <c r="AK4" s="2">
        <f>Table1[[#This Row],[r_2_3]]/Table1[[#This Row],[Matches]]</f>
        <v>0</v>
      </c>
      <c r="AL4">
        <v>0</v>
      </c>
      <c r="AM4" s="2">
        <f>Table1[[#This Row],[r_1_3]]/Table1[[#This Row],[Matches]]</f>
        <v>0</v>
      </c>
      <c r="AN4">
        <v>0</v>
      </c>
      <c r="AO4" s="2">
        <f>Table1[[#This Row],[r_0_3]]/Table1[[#This Row],[Matches]]</f>
        <v>0</v>
      </c>
      <c r="AP4">
        <v>14</v>
      </c>
      <c r="AQ4" s="2">
        <f>Table1[[#This Row],[r_4_0]]/Table1[[#This Row],[Matches]]</f>
        <v>9.9290780141843976E-2</v>
      </c>
      <c r="AR4">
        <v>14</v>
      </c>
      <c r="AS4" s="2">
        <f>Table1[[#This Row],[r_4_1]]/Table1[[#This Row],[Matches]]</f>
        <v>9.9290780141843976E-2</v>
      </c>
      <c r="AT4">
        <v>2</v>
      </c>
      <c r="AU4" s="2">
        <f>Table1[[#This Row],[r_4_2]]/Table1[[#This Row],[Matches]]</f>
        <v>1.4184397163120567E-2</v>
      </c>
      <c r="AV4">
        <v>0</v>
      </c>
      <c r="AW4" s="13">
        <f>Table1[[#This Row],[r_4_3]]/Table1[[#This Row],[Matches]]</f>
        <v>0</v>
      </c>
      <c r="AX4">
        <v>0</v>
      </c>
      <c r="AY4" s="13">
        <f>Table1[[#This Row],[r_4_4]]/Table1[[#This Row],[Matches]]</f>
        <v>0</v>
      </c>
      <c r="AZ4">
        <v>0</v>
      </c>
      <c r="BA4" s="13">
        <f>Table1[[#This Row],[r_3_4]]/Table1[[#This Row],[Matches]]</f>
        <v>0</v>
      </c>
      <c r="BB4">
        <v>0</v>
      </c>
      <c r="BC4" s="13">
        <f>Table1[[#This Row],[r_2_4]]/Table1[[#This Row],[Matches]]</f>
        <v>0</v>
      </c>
      <c r="BD4">
        <v>0</v>
      </c>
      <c r="BE4" s="13">
        <f>Table1[[#This Row],[r_1_4]]/Table1[[#This Row],[Matches]]</f>
        <v>0</v>
      </c>
      <c r="BF4">
        <v>0</v>
      </c>
      <c r="BG4" s="13">
        <f>Table1[[#This Row],[r_0_4]]/Table1[[#This Row],[Matches]]</f>
        <v>0</v>
      </c>
      <c r="BH4">
        <v>11</v>
      </c>
      <c r="BI4" s="13">
        <f>Table1[[#This Row],[r_5_0]]/Table1[[#This Row],[Matches]]</f>
        <v>7.8014184397163122E-2</v>
      </c>
      <c r="BJ4">
        <v>2</v>
      </c>
      <c r="BK4" s="13">
        <f>Table1[[#This Row],[r_5_1]]/Table1[[#This Row],[Matches]]</f>
        <v>1.4184397163120567E-2</v>
      </c>
      <c r="BL4">
        <v>0</v>
      </c>
      <c r="BM4" s="13">
        <f>Table1[[#This Row],[r_5_2]]/Table1[[#This Row],[Matches]]</f>
        <v>0</v>
      </c>
      <c r="BN4">
        <v>0</v>
      </c>
      <c r="BO4" s="13">
        <f>Table1[[#This Row],[r_5_3]]/Table1[[#This Row],[Matches]]</f>
        <v>0</v>
      </c>
      <c r="BP4">
        <v>0</v>
      </c>
      <c r="BQ4" s="13">
        <f>Table1[[#This Row],[r_5_4]]/Table1[[#This Row],[Matches]]</f>
        <v>0</v>
      </c>
      <c r="BR4">
        <v>0</v>
      </c>
      <c r="BS4" s="13">
        <f>Table1[[#This Row],[r_5_5]]/Table1[[#This Row],[Matches]]</f>
        <v>0</v>
      </c>
      <c r="BT4">
        <v>0</v>
      </c>
      <c r="BU4" s="13">
        <f>Table1[[#This Row],[r_4_5]]/Table1[[#This Row],[Matches]]</f>
        <v>0</v>
      </c>
      <c r="BV4">
        <v>0</v>
      </c>
      <c r="BW4" s="13">
        <f>Table1[[#This Row],[r_3_5]]/Table1[[#This Row],[Matches]]</f>
        <v>0</v>
      </c>
      <c r="BX4">
        <v>0</v>
      </c>
      <c r="BY4" s="13">
        <f>Table1[[#This Row],[r_2_5]]/Table1[[#This Row],[Matches]]</f>
        <v>0</v>
      </c>
      <c r="BZ4">
        <v>0</v>
      </c>
      <c r="CA4" s="13">
        <f>Table1[[#This Row],[r_1_5]]/Table1[[#This Row],[Matches]]</f>
        <v>0</v>
      </c>
      <c r="CB4">
        <v>0</v>
      </c>
      <c r="CC4" s="13">
        <f>Table1[[#This Row],[r_0_5]]/Table1[[#This Row],[Matches]]</f>
        <v>0</v>
      </c>
      <c r="CD4">
        <v>7</v>
      </c>
      <c r="CE4" s="13">
        <f>Table1[[#This Row],[r_6_0]]/Table1[[#This Row],[Matches]]</f>
        <v>4.9645390070921988E-2</v>
      </c>
      <c r="CF4">
        <v>3</v>
      </c>
      <c r="CG4" s="13">
        <f>Table1[[#This Row],[r_6_1]]/Table1[[#This Row],[Matches]]</f>
        <v>2.1276595744680851E-2</v>
      </c>
      <c r="CH4">
        <v>0</v>
      </c>
      <c r="CI4" s="13">
        <f>Table1[[#This Row],[r_6_2]]/Table1[[#This Row],[Matches]]</f>
        <v>0</v>
      </c>
      <c r="CJ4">
        <v>0</v>
      </c>
      <c r="CK4" s="13">
        <f>Table1[[#This Row],[r_6_3]]/Table1[[#This Row],[Matches]]</f>
        <v>0</v>
      </c>
      <c r="CL4">
        <v>0</v>
      </c>
      <c r="CM4" s="13">
        <f>Table1[[#This Row],[r_6_4]]/Table1[[#This Row],[Matches]]</f>
        <v>0</v>
      </c>
      <c r="CN4">
        <v>0</v>
      </c>
      <c r="CO4" s="13">
        <f>Table1[[#This Row],[r_6_5]]/Table1[[#This Row],[Matches]]</f>
        <v>0</v>
      </c>
      <c r="CP4">
        <v>0</v>
      </c>
      <c r="CQ4" s="13">
        <f>Table1[[#This Row],[r_6_6]]/Table1[[#This Row],[Matches]]</f>
        <v>0</v>
      </c>
      <c r="CR4">
        <v>0</v>
      </c>
      <c r="CS4" s="14">
        <f>Table1[[#This Row],[r_5_6]]/Table1[[#This Row],[Matches]]</f>
        <v>0</v>
      </c>
      <c r="CT4">
        <v>0</v>
      </c>
      <c r="CU4" s="13">
        <f>Table1[[#This Row],[r_4_6]]/Table1[[#This Row],[Matches]]</f>
        <v>0</v>
      </c>
      <c r="CV4">
        <v>0</v>
      </c>
      <c r="CW4" s="13">
        <f>Table1[[#This Row],[r_3_6]]/Table1[[#This Row],[Matches]]</f>
        <v>0</v>
      </c>
      <c r="CX4">
        <v>0</v>
      </c>
      <c r="CY4" s="14">
        <f>Table1[[#This Row],[r_2_6]]/Table1[[#This Row],[Matches]]</f>
        <v>0</v>
      </c>
      <c r="CZ4">
        <v>0</v>
      </c>
      <c r="DA4" s="13">
        <f>Table1[[#This Row],[r_1_6]]/Table1[[#This Row],[Matches]]</f>
        <v>0</v>
      </c>
      <c r="DB4">
        <v>0</v>
      </c>
      <c r="DC4" s="13">
        <f>Table1[[#This Row],[r_0_6]]/Table1[[#This Row],[Matches]]</f>
        <v>0</v>
      </c>
      <c r="DD4">
        <v>136</v>
      </c>
      <c r="DE4">
        <v>5</v>
      </c>
      <c r="DF4">
        <v>1</v>
      </c>
      <c r="DG4" s="9">
        <f>Table1[[#This Row],[m0goals]]/Table1[[#This Row],[Matches]]</f>
        <v>7.0921985815602835E-3</v>
      </c>
      <c r="DH4">
        <v>10</v>
      </c>
      <c r="DI4" s="10">
        <f>Table1[[#This Row],[m1goal]]/Table1[[#This Row],[Matches]]</f>
        <v>7.0921985815602842E-2</v>
      </c>
      <c r="DJ4">
        <v>29</v>
      </c>
      <c r="DK4" s="10">
        <f>Table1[[#This Row],[m2goals]]/Table1[[#This Row],[Matches]]</f>
        <v>0.20567375886524822</v>
      </c>
      <c r="DL4">
        <v>17</v>
      </c>
      <c r="DM4" s="10">
        <f>Table1[[#This Row],[m3goals]]/Table1[[#This Row],[Matches]]</f>
        <v>0.12056737588652482</v>
      </c>
      <c r="DN4">
        <v>33</v>
      </c>
      <c r="DO4" s="10">
        <f>Table1[[#This Row],[m4goals]]/Table1[[#This Row],[Matches]]</f>
        <v>0.23404255319148937</v>
      </c>
      <c r="DP4">
        <v>31</v>
      </c>
      <c r="DQ4" s="10">
        <f>Table1[[#This Row],[m5goals]]/Table1[[#This Row],[Matches]]</f>
        <v>0.21985815602836881</v>
      </c>
      <c r="DR4">
        <v>12</v>
      </c>
      <c r="DS4" s="10">
        <f>Table1[[#This Row],[m6goals]]/Table1[[#This Row],[Matches]]</f>
        <v>8.5106382978723402E-2</v>
      </c>
      <c r="DT4" s="21">
        <v>3</v>
      </c>
      <c r="DU4" s="10">
        <f>Table1[[#This Row],[m7goals]]/Table1[[#This Row],[Matches]]</f>
        <v>2.1276595744680851E-2</v>
      </c>
      <c r="DV4">
        <v>3</v>
      </c>
      <c r="DW4" s="2">
        <f>Table1[[#This Row],[m8goals]]/Table1[[#This Row],[Matches]]</f>
        <v>2.1276595744680851E-2</v>
      </c>
      <c r="DX4">
        <v>2</v>
      </c>
      <c r="DY4" s="10">
        <f>Table1[[#This Row],[moregoals]]/Table1[[#This Row],[Matches]]</f>
        <v>1.4184397163120567E-2</v>
      </c>
    </row>
    <row r="5" spans="1:129" hidden="1" x14ac:dyDescent="0.45">
      <c r="A5" s="1">
        <v>3</v>
      </c>
      <c r="B5" s="12">
        <v>0.86</v>
      </c>
      <c r="C5">
        <v>198</v>
      </c>
      <c r="D5">
        <v>169</v>
      </c>
      <c r="E5" s="10">
        <f>Table1[[#This Row],[Home]]/Table1[[#This Row],[Matches]]</f>
        <v>0.85353535353535348</v>
      </c>
      <c r="F5">
        <v>17</v>
      </c>
      <c r="G5" s="10">
        <f>Table1[[#This Row],[Draws]]/Table1[[#This Row],[Matches]]</f>
        <v>8.5858585858585856E-2</v>
      </c>
      <c r="H5">
        <v>12</v>
      </c>
      <c r="I5" s="10">
        <f>Table1[[#This Row],[Away]]/Table1[[#This Row],[Matches]]</f>
        <v>6.0606060606060608E-2</v>
      </c>
      <c r="J5">
        <v>6</v>
      </c>
      <c r="K5" s="2">
        <f>Table1[[#This Row],[r_0_0]]/Table1[[#This Row],[Matches]]</f>
        <v>3.0303030303030304E-2</v>
      </c>
      <c r="L5">
        <v>24</v>
      </c>
      <c r="M5" s="2">
        <f>Table1[[#This Row],[r_1_0]]/Table1[[#This Row],[Matches]]</f>
        <v>0.12121212121212122</v>
      </c>
      <c r="N5">
        <v>5</v>
      </c>
      <c r="O5" s="10">
        <f>Table1[[#This Row],[r_1_1]]/Table1[[#This Row],[Matches]]</f>
        <v>2.5252525252525252E-2</v>
      </c>
      <c r="P5">
        <v>2</v>
      </c>
      <c r="Q5" s="10">
        <f>Table1[[#This Row],[r_0_1]]/Table1[[#This Row],[Matches]]</f>
        <v>1.0101010101010102E-2</v>
      </c>
      <c r="R5">
        <v>23</v>
      </c>
      <c r="S5" s="10">
        <f>Table1[[#This Row],[r_2_0]]/Table1[[#This Row],[Matches]]</f>
        <v>0.11616161616161616</v>
      </c>
      <c r="T5">
        <v>8</v>
      </c>
      <c r="U5" s="10">
        <f>Table1[[#This Row],[r_2_1]]/Table1[[#This Row],[Matches]]</f>
        <v>4.0404040404040407E-2</v>
      </c>
      <c r="V5">
        <v>4</v>
      </c>
      <c r="W5" s="10">
        <f>Table1[[#This Row],[r_2_2]]/Table1[[#This Row],[Matches]]</f>
        <v>2.0202020202020204E-2</v>
      </c>
      <c r="X5">
        <v>6</v>
      </c>
      <c r="Y5" s="10">
        <f>Table1[[#This Row],[r_1_2]]/Table1[[#This Row],[Matches]]</f>
        <v>3.0303030303030304E-2</v>
      </c>
      <c r="Z5">
        <v>1</v>
      </c>
      <c r="AA5" s="2">
        <f>Table1[[#This Row],[r_0_2]]/Table1[[#This Row],[Matches]]</f>
        <v>5.0505050505050509E-3</v>
      </c>
      <c r="AB5">
        <v>20</v>
      </c>
      <c r="AC5" s="2">
        <f>Table1[[#This Row],[r_3_0]]/Table1[[#This Row],[Matches]]</f>
        <v>0.10101010101010101</v>
      </c>
      <c r="AD5">
        <v>18</v>
      </c>
      <c r="AE5" s="2">
        <f>Table1[[#This Row],[r_3_1]]/Table1[[#This Row],[Matches]]</f>
        <v>9.0909090909090912E-2</v>
      </c>
      <c r="AF5">
        <v>2</v>
      </c>
      <c r="AG5" s="2">
        <f>Table1[[#This Row],[r_3_2]]/Table1[[#This Row],[Matches]]</f>
        <v>1.0101010101010102E-2</v>
      </c>
      <c r="AH5">
        <v>2</v>
      </c>
      <c r="AI5" s="2">
        <f>Table1[[#This Row],[r_3_3]]/Table1[[#This Row],[Matches]]</f>
        <v>1.0101010101010102E-2</v>
      </c>
      <c r="AJ5">
        <v>3</v>
      </c>
      <c r="AK5" s="2">
        <f>Table1[[#This Row],[r_2_3]]/Table1[[#This Row],[Matches]]</f>
        <v>1.5151515151515152E-2</v>
      </c>
      <c r="AL5">
        <v>0</v>
      </c>
      <c r="AM5" s="2">
        <f>Table1[[#This Row],[r_1_3]]/Table1[[#This Row],[Matches]]</f>
        <v>0</v>
      </c>
      <c r="AN5">
        <v>0</v>
      </c>
      <c r="AO5" s="2">
        <f>Table1[[#This Row],[r_0_3]]/Table1[[#This Row],[Matches]]</f>
        <v>0</v>
      </c>
      <c r="AP5">
        <v>21</v>
      </c>
      <c r="AQ5" s="2">
        <f>Table1[[#This Row],[r_4_0]]/Table1[[#This Row],[Matches]]</f>
        <v>0.10606060606060606</v>
      </c>
      <c r="AR5">
        <v>7</v>
      </c>
      <c r="AS5" s="2">
        <f>Table1[[#This Row],[r_4_1]]/Table1[[#This Row],[Matches]]</f>
        <v>3.5353535353535352E-2</v>
      </c>
      <c r="AT5">
        <v>1</v>
      </c>
      <c r="AU5" s="2">
        <f>Table1[[#This Row],[r_4_2]]/Table1[[#This Row],[Matches]]</f>
        <v>5.0505050505050509E-3</v>
      </c>
      <c r="AV5">
        <v>1</v>
      </c>
      <c r="AW5" s="13">
        <f>Table1[[#This Row],[r_4_3]]/Table1[[#This Row],[Matches]]</f>
        <v>5.0505050505050509E-3</v>
      </c>
      <c r="AX5">
        <v>0</v>
      </c>
      <c r="AY5" s="13">
        <f>Table1[[#This Row],[r_4_4]]/Table1[[#This Row],[Matches]]</f>
        <v>0</v>
      </c>
      <c r="AZ5">
        <v>0</v>
      </c>
      <c r="BA5" s="13">
        <f>Table1[[#This Row],[r_3_4]]/Table1[[#This Row],[Matches]]</f>
        <v>0</v>
      </c>
      <c r="BB5">
        <v>0</v>
      </c>
      <c r="BC5" s="13">
        <f>Table1[[#This Row],[r_2_4]]/Table1[[#This Row],[Matches]]</f>
        <v>0</v>
      </c>
      <c r="BD5">
        <v>0</v>
      </c>
      <c r="BE5" s="13">
        <f>Table1[[#This Row],[r_1_4]]/Table1[[#This Row],[Matches]]</f>
        <v>0</v>
      </c>
      <c r="BF5">
        <v>0</v>
      </c>
      <c r="BG5" s="13">
        <f>Table1[[#This Row],[r_0_4]]/Table1[[#This Row],[Matches]]</f>
        <v>0</v>
      </c>
      <c r="BH5">
        <v>13</v>
      </c>
      <c r="BI5" s="13">
        <f>Table1[[#This Row],[r_5_0]]/Table1[[#This Row],[Matches]]</f>
        <v>6.5656565656565663E-2</v>
      </c>
      <c r="BJ5">
        <v>7</v>
      </c>
      <c r="BK5" s="13">
        <f>Table1[[#This Row],[r_5_1]]/Table1[[#This Row],[Matches]]</f>
        <v>3.5353535353535352E-2</v>
      </c>
      <c r="BL5">
        <v>6</v>
      </c>
      <c r="BM5" s="13">
        <f>Table1[[#This Row],[r_5_2]]/Table1[[#This Row],[Matches]]</f>
        <v>3.0303030303030304E-2</v>
      </c>
      <c r="BN5">
        <v>0</v>
      </c>
      <c r="BO5" s="13">
        <f>Table1[[#This Row],[r_5_3]]/Table1[[#This Row],[Matches]]</f>
        <v>0</v>
      </c>
      <c r="BP5">
        <v>0</v>
      </c>
      <c r="BQ5" s="13">
        <f>Table1[[#This Row],[r_5_4]]/Table1[[#This Row],[Matches]]</f>
        <v>0</v>
      </c>
      <c r="BR5">
        <v>0</v>
      </c>
      <c r="BS5" s="13">
        <f>Table1[[#This Row],[r_5_5]]/Table1[[#This Row],[Matches]]</f>
        <v>0</v>
      </c>
      <c r="BT5">
        <v>0</v>
      </c>
      <c r="BU5" s="13">
        <f>Table1[[#This Row],[r_4_5]]/Table1[[#This Row],[Matches]]</f>
        <v>0</v>
      </c>
      <c r="BV5">
        <v>0</v>
      </c>
      <c r="BW5" s="13">
        <f>Table1[[#This Row],[r_3_5]]/Table1[[#This Row],[Matches]]</f>
        <v>0</v>
      </c>
      <c r="BX5">
        <v>0</v>
      </c>
      <c r="BY5" s="13">
        <f>Table1[[#This Row],[r_2_5]]/Table1[[#This Row],[Matches]]</f>
        <v>0</v>
      </c>
      <c r="BZ5">
        <v>0</v>
      </c>
      <c r="CA5" s="13">
        <f>Table1[[#This Row],[r_1_5]]/Table1[[#This Row],[Matches]]</f>
        <v>0</v>
      </c>
      <c r="CB5">
        <v>0</v>
      </c>
      <c r="CC5" s="13">
        <f>Table1[[#This Row],[r_0_5]]/Table1[[#This Row],[Matches]]</f>
        <v>0</v>
      </c>
      <c r="CD5">
        <v>5</v>
      </c>
      <c r="CE5" s="13">
        <f>Table1[[#This Row],[r_6_0]]/Table1[[#This Row],[Matches]]</f>
        <v>2.5252525252525252E-2</v>
      </c>
      <c r="CF5">
        <v>4</v>
      </c>
      <c r="CG5" s="13">
        <f>Table1[[#This Row],[r_6_1]]/Table1[[#This Row],[Matches]]</f>
        <v>2.0202020202020204E-2</v>
      </c>
      <c r="CH5">
        <v>4</v>
      </c>
      <c r="CI5" s="13">
        <f>Table1[[#This Row],[r_6_2]]/Table1[[#This Row],[Matches]]</f>
        <v>2.0202020202020204E-2</v>
      </c>
      <c r="CJ5">
        <v>0</v>
      </c>
      <c r="CK5" s="13">
        <f>Table1[[#This Row],[r_6_3]]/Table1[[#This Row],[Matches]]</f>
        <v>0</v>
      </c>
      <c r="CL5">
        <v>0</v>
      </c>
      <c r="CM5" s="13">
        <f>Table1[[#This Row],[r_6_4]]/Table1[[#This Row],[Matches]]</f>
        <v>0</v>
      </c>
      <c r="CN5">
        <v>0</v>
      </c>
      <c r="CO5" s="13">
        <f>Table1[[#This Row],[r_6_5]]/Table1[[#This Row],[Matches]]</f>
        <v>0</v>
      </c>
      <c r="CP5">
        <v>0</v>
      </c>
      <c r="CQ5" s="13">
        <f>Table1[[#This Row],[r_6_6]]/Table1[[#This Row],[Matches]]</f>
        <v>0</v>
      </c>
      <c r="CR5">
        <v>0</v>
      </c>
      <c r="CS5" s="14">
        <f>Table1[[#This Row],[r_5_6]]/Table1[[#This Row],[Matches]]</f>
        <v>0</v>
      </c>
      <c r="CT5">
        <v>0</v>
      </c>
      <c r="CU5" s="13">
        <f>Table1[[#This Row],[r_4_6]]/Table1[[#This Row],[Matches]]</f>
        <v>0</v>
      </c>
      <c r="CV5">
        <v>0</v>
      </c>
      <c r="CW5" s="13">
        <f>Table1[[#This Row],[r_3_6]]/Table1[[#This Row],[Matches]]</f>
        <v>0</v>
      </c>
      <c r="CX5">
        <v>0</v>
      </c>
      <c r="CY5" s="14">
        <f>Table1[[#This Row],[r_2_6]]/Table1[[#This Row],[Matches]]</f>
        <v>0</v>
      </c>
      <c r="CZ5">
        <v>0</v>
      </c>
      <c r="DA5" s="13">
        <f>Table1[[#This Row],[r_1_6]]/Table1[[#This Row],[Matches]]</f>
        <v>0</v>
      </c>
      <c r="DB5">
        <v>0</v>
      </c>
      <c r="DC5" s="13">
        <f>Table1[[#This Row],[r_0_6]]/Table1[[#This Row],[Matches]]</f>
        <v>0</v>
      </c>
      <c r="DD5">
        <v>193</v>
      </c>
      <c r="DE5">
        <v>5</v>
      </c>
      <c r="DF5">
        <v>6</v>
      </c>
      <c r="DG5" s="9">
        <f>Table1[[#This Row],[m0goals]]/Table1[[#This Row],[Matches]]</f>
        <v>3.0303030303030304E-2</v>
      </c>
      <c r="DH5">
        <v>26</v>
      </c>
      <c r="DI5" s="10">
        <f>Table1[[#This Row],[m1goal]]/Table1[[#This Row],[Matches]]</f>
        <v>0.13131313131313133</v>
      </c>
      <c r="DJ5">
        <v>29</v>
      </c>
      <c r="DK5" s="10">
        <f>Table1[[#This Row],[m2goals]]/Table1[[#This Row],[Matches]]</f>
        <v>0.14646464646464646</v>
      </c>
      <c r="DL5">
        <v>34</v>
      </c>
      <c r="DM5" s="10">
        <f>Table1[[#This Row],[m3goals]]/Table1[[#This Row],[Matches]]</f>
        <v>0.17171717171717171</v>
      </c>
      <c r="DN5">
        <v>43</v>
      </c>
      <c r="DO5" s="10">
        <f>Table1[[#This Row],[m4goals]]/Table1[[#This Row],[Matches]]</f>
        <v>0.21717171717171718</v>
      </c>
      <c r="DP5">
        <v>25</v>
      </c>
      <c r="DQ5" s="10">
        <f>Table1[[#This Row],[m5goals]]/Table1[[#This Row],[Matches]]</f>
        <v>0.12626262626262627</v>
      </c>
      <c r="DR5">
        <v>15</v>
      </c>
      <c r="DS5" s="10">
        <f>Table1[[#This Row],[m6goals]]/Table1[[#This Row],[Matches]]</f>
        <v>7.575757575757576E-2</v>
      </c>
      <c r="DT5" s="21">
        <v>11</v>
      </c>
      <c r="DU5" s="10">
        <f>Table1[[#This Row],[m7goals]]/Table1[[#This Row],[Matches]]</f>
        <v>5.5555555555555552E-2</v>
      </c>
      <c r="DV5">
        <v>7</v>
      </c>
      <c r="DW5" s="2">
        <f>Table1[[#This Row],[m8goals]]/Table1[[#This Row],[Matches]]</f>
        <v>3.5353535353535352E-2</v>
      </c>
      <c r="DX5">
        <v>2</v>
      </c>
      <c r="DY5" s="10">
        <f>Table1[[#This Row],[moregoals]]/Table1[[#This Row],[Matches]]</f>
        <v>1.0101010101010102E-2</v>
      </c>
    </row>
    <row r="6" spans="1:129" hidden="1" x14ac:dyDescent="0.45">
      <c r="A6" s="1">
        <v>4</v>
      </c>
      <c r="B6" s="12">
        <v>0.84</v>
      </c>
      <c r="C6">
        <v>270</v>
      </c>
      <c r="D6">
        <v>233</v>
      </c>
      <c r="E6" s="10">
        <f>Table1[[#This Row],[Home]]/Table1[[#This Row],[Matches]]</f>
        <v>0.86296296296296293</v>
      </c>
      <c r="F6">
        <v>25</v>
      </c>
      <c r="G6" s="10">
        <f>Table1[[#This Row],[Draws]]/Table1[[#This Row],[Matches]]</f>
        <v>9.2592592592592587E-2</v>
      </c>
      <c r="H6">
        <v>12</v>
      </c>
      <c r="I6" s="10">
        <f>Table1[[#This Row],[Away]]/Table1[[#This Row],[Matches]]</f>
        <v>4.4444444444444446E-2</v>
      </c>
      <c r="J6">
        <v>8</v>
      </c>
      <c r="K6" s="2">
        <f>Table1[[#This Row],[r_0_0]]/Table1[[#This Row],[Matches]]</f>
        <v>2.9629629629629631E-2</v>
      </c>
      <c r="L6">
        <v>28</v>
      </c>
      <c r="M6" s="2">
        <f>Table1[[#This Row],[r_1_0]]/Table1[[#This Row],[Matches]]</f>
        <v>0.1037037037037037</v>
      </c>
      <c r="N6">
        <v>11</v>
      </c>
      <c r="O6" s="10">
        <f>Table1[[#This Row],[r_1_1]]/Table1[[#This Row],[Matches]]</f>
        <v>4.0740740740740744E-2</v>
      </c>
      <c r="P6">
        <v>2</v>
      </c>
      <c r="Q6" s="10">
        <f>Table1[[#This Row],[r_0_1]]/Table1[[#This Row],[Matches]]</f>
        <v>7.4074074074074077E-3</v>
      </c>
      <c r="R6">
        <v>51</v>
      </c>
      <c r="S6" s="10">
        <f>Table1[[#This Row],[r_2_0]]/Table1[[#This Row],[Matches]]</f>
        <v>0.18888888888888888</v>
      </c>
      <c r="T6">
        <v>25</v>
      </c>
      <c r="U6" s="10">
        <f>Table1[[#This Row],[r_2_1]]/Table1[[#This Row],[Matches]]</f>
        <v>9.2592592592592587E-2</v>
      </c>
      <c r="V6">
        <v>5</v>
      </c>
      <c r="W6" s="10">
        <f>Table1[[#This Row],[r_2_2]]/Table1[[#This Row],[Matches]]</f>
        <v>1.8518518518518517E-2</v>
      </c>
      <c r="X6">
        <v>2</v>
      </c>
      <c r="Y6" s="10">
        <f>Table1[[#This Row],[r_1_2]]/Table1[[#This Row],[Matches]]</f>
        <v>7.4074074074074077E-3</v>
      </c>
      <c r="Z6">
        <v>2</v>
      </c>
      <c r="AA6" s="2">
        <f>Table1[[#This Row],[r_0_2]]/Table1[[#This Row],[Matches]]</f>
        <v>7.4074074074074077E-3</v>
      </c>
      <c r="AB6">
        <v>30</v>
      </c>
      <c r="AC6" s="2">
        <f>Table1[[#This Row],[r_3_0]]/Table1[[#This Row],[Matches]]</f>
        <v>0.1111111111111111</v>
      </c>
      <c r="AD6">
        <v>12</v>
      </c>
      <c r="AE6" s="2">
        <f>Table1[[#This Row],[r_3_1]]/Table1[[#This Row],[Matches]]</f>
        <v>4.4444444444444446E-2</v>
      </c>
      <c r="AF6">
        <v>6</v>
      </c>
      <c r="AG6" s="2">
        <f>Table1[[#This Row],[r_3_2]]/Table1[[#This Row],[Matches]]</f>
        <v>2.2222222222222223E-2</v>
      </c>
      <c r="AH6">
        <v>1</v>
      </c>
      <c r="AI6" s="2">
        <f>Table1[[#This Row],[r_3_3]]/Table1[[#This Row],[Matches]]</f>
        <v>3.7037037037037038E-3</v>
      </c>
      <c r="AJ6">
        <v>3</v>
      </c>
      <c r="AK6" s="2">
        <f>Table1[[#This Row],[r_2_3]]/Table1[[#This Row],[Matches]]</f>
        <v>1.1111111111111112E-2</v>
      </c>
      <c r="AL6">
        <v>1</v>
      </c>
      <c r="AM6" s="2">
        <f>Table1[[#This Row],[r_1_3]]/Table1[[#This Row],[Matches]]</f>
        <v>3.7037037037037038E-3</v>
      </c>
      <c r="AN6">
        <v>1</v>
      </c>
      <c r="AO6" s="2">
        <f>Table1[[#This Row],[r_0_3]]/Table1[[#This Row],[Matches]]</f>
        <v>3.7037037037037038E-3</v>
      </c>
      <c r="AP6">
        <v>24</v>
      </c>
      <c r="AQ6" s="2">
        <f>Table1[[#This Row],[r_4_0]]/Table1[[#This Row],[Matches]]</f>
        <v>8.8888888888888892E-2</v>
      </c>
      <c r="AR6">
        <v>11</v>
      </c>
      <c r="AS6" s="2">
        <f>Table1[[#This Row],[r_4_1]]/Table1[[#This Row],[Matches]]</f>
        <v>4.0740740740740744E-2</v>
      </c>
      <c r="AT6">
        <v>4</v>
      </c>
      <c r="AU6" s="2">
        <f>Table1[[#This Row],[r_4_2]]/Table1[[#This Row],[Matches]]</f>
        <v>1.4814814814814815E-2</v>
      </c>
      <c r="AV6">
        <v>2</v>
      </c>
      <c r="AW6" s="13">
        <f>Table1[[#This Row],[r_4_3]]/Table1[[#This Row],[Matches]]</f>
        <v>7.4074074074074077E-3</v>
      </c>
      <c r="AX6">
        <v>0</v>
      </c>
      <c r="AY6" s="13">
        <f>Table1[[#This Row],[r_4_4]]/Table1[[#This Row],[Matches]]</f>
        <v>0</v>
      </c>
      <c r="AZ6">
        <v>0</v>
      </c>
      <c r="BA6" s="13">
        <f>Table1[[#This Row],[r_3_4]]/Table1[[#This Row],[Matches]]</f>
        <v>0</v>
      </c>
      <c r="BB6">
        <v>0</v>
      </c>
      <c r="BC6" s="13">
        <f>Table1[[#This Row],[r_2_4]]/Table1[[#This Row],[Matches]]</f>
        <v>0</v>
      </c>
      <c r="BD6">
        <v>1</v>
      </c>
      <c r="BE6" s="13">
        <f>Table1[[#This Row],[r_1_4]]/Table1[[#This Row],[Matches]]</f>
        <v>3.7037037037037038E-3</v>
      </c>
      <c r="BF6">
        <v>0</v>
      </c>
      <c r="BG6" s="13">
        <f>Table1[[#This Row],[r_0_4]]/Table1[[#This Row],[Matches]]</f>
        <v>0</v>
      </c>
      <c r="BH6">
        <v>17</v>
      </c>
      <c r="BI6" s="13">
        <f>Table1[[#This Row],[r_5_0]]/Table1[[#This Row],[Matches]]</f>
        <v>6.2962962962962957E-2</v>
      </c>
      <c r="BJ6">
        <v>11</v>
      </c>
      <c r="BK6" s="13">
        <f>Table1[[#This Row],[r_5_1]]/Table1[[#This Row],[Matches]]</f>
        <v>4.0740740740740744E-2</v>
      </c>
      <c r="BL6">
        <v>4</v>
      </c>
      <c r="BM6" s="13">
        <f>Table1[[#This Row],[r_5_2]]/Table1[[#This Row],[Matches]]</f>
        <v>1.4814814814814815E-2</v>
      </c>
      <c r="BN6">
        <v>0</v>
      </c>
      <c r="BO6" s="13">
        <f>Table1[[#This Row],[r_5_3]]/Table1[[#This Row],[Matches]]</f>
        <v>0</v>
      </c>
      <c r="BP6">
        <v>0</v>
      </c>
      <c r="BQ6" s="13">
        <f>Table1[[#This Row],[r_5_4]]/Table1[[#This Row],[Matches]]</f>
        <v>0</v>
      </c>
      <c r="BR6">
        <v>0</v>
      </c>
      <c r="BS6" s="13">
        <f>Table1[[#This Row],[r_5_5]]/Table1[[#This Row],[Matches]]</f>
        <v>0</v>
      </c>
      <c r="BT6">
        <v>0</v>
      </c>
      <c r="BU6" s="13">
        <f>Table1[[#This Row],[r_4_5]]/Table1[[#This Row],[Matches]]</f>
        <v>0</v>
      </c>
      <c r="BV6">
        <v>0</v>
      </c>
      <c r="BW6" s="13">
        <f>Table1[[#This Row],[r_3_5]]/Table1[[#This Row],[Matches]]</f>
        <v>0</v>
      </c>
      <c r="BX6">
        <v>0</v>
      </c>
      <c r="BY6" s="13">
        <f>Table1[[#This Row],[r_2_5]]/Table1[[#This Row],[Matches]]</f>
        <v>0</v>
      </c>
      <c r="BZ6">
        <v>0</v>
      </c>
      <c r="CA6" s="13">
        <f>Table1[[#This Row],[r_1_5]]/Table1[[#This Row],[Matches]]</f>
        <v>0</v>
      </c>
      <c r="CB6">
        <v>0</v>
      </c>
      <c r="CC6" s="13">
        <f>Table1[[#This Row],[r_0_5]]/Table1[[#This Row],[Matches]]</f>
        <v>0</v>
      </c>
      <c r="CD6">
        <v>4</v>
      </c>
      <c r="CE6" s="13">
        <f>Table1[[#This Row],[r_6_0]]/Table1[[#This Row],[Matches]]</f>
        <v>1.4814814814814815E-2</v>
      </c>
      <c r="CF6">
        <v>0</v>
      </c>
      <c r="CG6" s="13">
        <f>Table1[[#This Row],[r_6_1]]/Table1[[#This Row],[Matches]]</f>
        <v>0</v>
      </c>
      <c r="CH6">
        <v>1</v>
      </c>
      <c r="CI6" s="13">
        <f>Table1[[#This Row],[r_6_2]]/Table1[[#This Row],[Matches]]</f>
        <v>3.7037037037037038E-3</v>
      </c>
      <c r="CJ6">
        <v>1</v>
      </c>
      <c r="CK6" s="13">
        <f>Table1[[#This Row],[r_6_3]]/Table1[[#This Row],[Matches]]</f>
        <v>3.7037037037037038E-3</v>
      </c>
      <c r="CL6">
        <v>0</v>
      </c>
      <c r="CM6" s="13">
        <f>Table1[[#This Row],[r_6_4]]/Table1[[#This Row],[Matches]]</f>
        <v>0</v>
      </c>
      <c r="CN6">
        <v>0</v>
      </c>
      <c r="CO6" s="13">
        <f>Table1[[#This Row],[r_6_5]]/Table1[[#This Row],[Matches]]</f>
        <v>0</v>
      </c>
      <c r="CP6">
        <v>0</v>
      </c>
      <c r="CQ6" s="13">
        <f>Table1[[#This Row],[r_6_6]]/Table1[[#This Row],[Matches]]</f>
        <v>0</v>
      </c>
      <c r="CR6">
        <v>0</v>
      </c>
      <c r="CS6" s="14">
        <f>Table1[[#This Row],[r_5_6]]/Table1[[#This Row],[Matches]]</f>
        <v>0</v>
      </c>
      <c r="CT6">
        <v>0</v>
      </c>
      <c r="CU6" s="13">
        <f>Table1[[#This Row],[r_4_6]]/Table1[[#This Row],[Matches]]</f>
        <v>0</v>
      </c>
      <c r="CV6">
        <v>0</v>
      </c>
      <c r="CW6" s="13">
        <f>Table1[[#This Row],[r_3_6]]/Table1[[#This Row],[Matches]]</f>
        <v>0</v>
      </c>
      <c r="CX6">
        <v>0</v>
      </c>
      <c r="CY6" s="14">
        <f>Table1[[#This Row],[r_2_6]]/Table1[[#This Row],[Matches]]</f>
        <v>0</v>
      </c>
      <c r="CZ6">
        <v>0</v>
      </c>
      <c r="DA6" s="13">
        <f>Table1[[#This Row],[r_1_6]]/Table1[[#This Row],[Matches]]</f>
        <v>0</v>
      </c>
      <c r="DB6">
        <v>0</v>
      </c>
      <c r="DC6" s="13">
        <f>Table1[[#This Row],[r_0_6]]/Table1[[#This Row],[Matches]]</f>
        <v>0</v>
      </c>
      <c r="DD6">
        <v>268</v>
      </c>
      <c r="DE6">
        <v>2</v>
      </c>
      <c r="DF6">
        <v>8</v>
      </c>
      <c r="DG6" s="9">
        <f>Table1[[#This Row],[m0goals]]/Table1[[#This Row],[Matches]]</f>
        <v>2.9629629629629631E-2</v>
      </c>
      <c r="DH6">
        <v>30</v>
      </c>
      <c r="DI6" s="10">
        <f>Table1[[#This Row],[m1goal]]/Table1[[#This Row],[Matches]]</f>
        <v>0.1111111111111111</v>
      </c>
      <c r="DJ6">
        <v>64</v>
      </c>
      <c r="DK6" s="10">
        <f>Table1[[#This Row],[m2goals]]/Table1[[#This Row],[Matches]]</f>
        <v>0.23703703703703705</v>
      </c>
      <c r="DL6">
        <v>58</v>
      </c>
      <c r="DM6" s="10">
        <f>Table1[[#This Row],[m3goals]]/Table1[[#This Row],[Matches]]</f>
        <v>0.21481481481481482</v>
      </c>
      <c r="DN6">
        <v>42</v>
      </c>
      <c r="DO6" s="10">
        <f>Table1[[#This Row],[m4goals]]/Table1[[#This Row],[Matches]]</f>
        <v>0.15555555555555556</v>
      </c>
      <c r="DP6">
        <v>38</v>
      </c>
      <c r="DQ6" s="10">
        <f>Table1[[#This Row],[m5goals]]/Table1[[#This Row],[Matches]]</f>
        <v>0.14074074074074075</v>
      </c>
      <c r="DR6">
        <v>20</v>
      </c>
      <c r="DS6" s="10">
        <f>Table1[[#This Row],[m6goals]]/Table1[[#This Row],[Matches]]</f>
        <v>7.407407407407407E-2</v>
      </c>
      <c r="DT6" s="21">
        <v>7</v>
      </c>
      <c r="DU6" s="10">
        <f>Table1[[#This Row],[m7goals]]/Table1[[#This Row],[Matches]]</f>
        <v>2.5925925925925925E-2</v>
      </c>
      <c r="DV6">
        <v>1</v>
      </c>
      <c r="DW6" s="2">
        <f>Table1[[#This Row],[m8goals]]/Table1[[#This Row],[Matches]]</f>
        <v>3.7037037037037038E-3</v>
      </c>
      <c r="DX6">
        <v>2</v>
      </c>
      <c r="DY6" s="10">
        <f>Table1[[#This Row],[moregoals]]/Table1[[#This Row],[Matches]]</f>
        <v>7.4074074074074077E-3</v>
      </c>
    </row>
    <row r="7" spans="1:129" hidden="1" x14ac:dyDescent="0.45">
      <c r="A7" s="1">
        <v>5</v>
      </c>
      <c r="B7" s="12">
        <v>0.82</v>
      </c>
      <c r="C7">
        <v>279</v>
      </c>
      <c r="D7">
        <v>227</v>
      </c>
      <c r="E7" s="10">
        <f>Table1[[#This Row],[Home]]/Table1[[#This Row],[Matches]]</f>
        <v>0.81362007168458783</v>
      </c>
      <c r="F7">
        <v>34</v>
      </c>
      <c r="G7" s="10">
        <f>Table1[[#This Row],[Draws]]/Table1[[#This Row],[Matches]]</f>
        <v>0.12186379928315412</v>
      </c>
      <c r="H7">
        <v>18</v>
      </c>
      <c r="I7" s="10">
        <f>Table1[[#This Row],[Away]]/Table1[[#This Row],[Matches]]</f>
        <v>6.4516129032258063E-2</v>
      </c>
      <c r="J7">
        <v>9</v>
      </c>
      <c r="K7" s="2">
        <f>Table1[[#This Row],[r_0_0]]/Table1[[#This Row],[Matches]]</f>
        <v>3.2258064516129031E-2</v>
      </c>
      <c r="L7">
        <v>26</v>
      </c>
      <c r="M7" s="2">
        <f>Table1[[#This Row],[r_1_0]]/Table1[[#This Row],[Matches]]</f>
        <v>9.3189964157706098E-2</v>
      </c>
      <c r="N7">
        <v>18</v>
      </c>
      <c r="O7" s="10">
        <f>Table1[[#This Row],[r_1_1]]/Table1[[#This Row],[Matches]]</f>
        <v>6.4516129032258063E-2</v>
      </c>
      <c r="P7">
        <v>7</v>
      </c>
      <c r="Q7" s="10">
        <f>Table1[[#This Row],[r_0_1]]/Table1[[#This Row],[Matches]]</f>
        <v>2.5089605734767026E-2</v>
      </c>
      <c r="R7">
        <v>33</v>
      </c>
      <c r="S7" s="10">
        <f>Table1[[#This Row],[r_2_0]]/Table1[[#This Row],[Matches]]</f>
        <v>0.11827956989247312</v>
      </c>
      <c r="T7">
        <v>23</v>
      </c>
      <c r="U7" s="10">
        <f>Table1[[#This Row],[r_2_1]]/Table1[[#This Row],[Matches]]</f>
        <v>8.2437275985663083E-2</v>
      </c>
      <c r="V7">
        <v>5</v>
      </c>
      <c r="W7" s="10">
        <f>Table1[[#This Row],[r_2_2]]/Table1[[#This Row],[Matches]]</f>
        <v>1.7921146953405017E-2</v>
      </c>
      <c r="X7">
        <v>8</v>
      </c>
      <c r="Y7" s="10">
        <f>Table1[[#This Row],[r_1_2]]/Table1[[#This Row],[Matches]]</f>
        <v>2.8673835125448029E-2</v>
      </c>
      <c r="Z7">
        <v>1</v>
      </c>
      <c r="AA7" s="2">
        <f>Table1[[#This Row],[r_0_2]]/Table1[[#This Row],[Matches]]</f>
        <v>3.5842293906810036E-3</v>
      </c>
      <c r="AB7">
        <v>28</v>
      </c>
      <c r="AC7" s="2">
        <f>Table1[[#This Row],[r_3_0]]/Table1[[#This Row],[Matches]]</f>
        <v>0.1003584229390681</v>
      </c>
      <c r="AD7">
        <v>27</v>
      </c>
      <c r="AE7" s="2">
        <f>Table1[[#This Row],[r_3_1]]/Table1[[#This Row],[Matches]]</f>
        <v>9.6774193548387094E-2</v>
      </c>
      <c r="AF7">
        <v>10</v>
      </c>
      <c r="AG7" s="2">
        <f>Table1[[#This Row],[r_3_2]]/Table1[[#This Row],[Matches]]</f>
        <v>3.5842293906810034E-2</v>
      </c>
      <c r="AH7">
        <v>2</v>
      </c>
      <c r="AI7" s="2">
        <f>Table1[[#This Row],[r_3_3]]/Table1[[#This Row],[Matches]]</f>
        <v>7.1684587813620072E-3</v>
      </c>
      <c r="AJ7">
        <v>0</v>
      </c>
      <c r="AK7" s="2">
        <f>Table1[[#This Row],[r_2_3]]/Table1[[#This Row],[Matches]]</f>
        <v>0</v>
      </c>
      <c r="AL7">
        <v>0</v>
      </c>
      <c r="AM7" s="2">
        <f>Table1[[#This Row],[r_1_3]]/Table1[[#This Row],[Matches]]</f>
        <v>0</v>
      </c>
      <c r="AN7">
        <v>1</v>
      </c>
      <c r="AO7" s="2">
        <f>Table1[[#This Row],[r_0_3]]/Table1[[#This Row],[Matches]]</f>
        <v>3.5842293906810036E-3</v>
      </c>
      <c r="AP7">
        <v>23</v>
      </c>
      <c r="AQ7" s="2">
        <f>Table1[[#This Row],[r_4_0]]/Table1[[#This Row],[Matches]]</f>
        <v>8.2437275985663083E-2</v>
      </c>
      <c r="AR7">
        <v>13</v>
      </c>
      <c r="AS7" s="2">
        <f>Table1[[#This Row],[r_4_1]]/Table1[[#This Row],[Matches]]</f>
        <v>4.6594982078853049E-2</v>
      </c>
      <c r="AT7">
        <v>6</v>
      </c>
      <c r="AU7" s="2">
        <f>Table1[[#This Row],[r_4_2]]/Table1[[#This Row],[Matches]]</f>
        <v>2.1505376344086023E-2</v>
      </c>
      <c r="AV7">
        <v>5</v>
      </c>
      <c r="AW7" s="13">
        <f>Table1[[#This Row],[r_4_3]]/Table1[[#This Row],[Matches]]</f>
        <v>1.7921146953405017E-2</v>
      </c>
      <c r="AX7">
        <v>0</v>
      </c>
      <c r="AY7" s="13">
        <f>Table1[[#This Row],[r_4_4]]/Table1[[#This Row],[Matches]]</f>
        <v>0</v>
      </c>
      <c r="AZ7">
        <v>1</v>
      </c>
      <c r="BA7" s="13">
        <f>Table1[[#This Row],[r_3_4]]/Table1[[#This Row],[Matches]]</f>
        <v>3.5842293906810036E-3</v>
      </c>
      <c r="BB7">
        <v>0</v>
      </c>
      <c r="BC7" s="13">
        <f>Table1[[#This Row],[r_2_4]]/Table1[[#This Row],[Matches]]</f>
        <v>0</v>
      </c>
      <c r="BD7">
        <v>0</v>
      </c>
      <c r="BE7" s="13">
        <f>Table1[[#This Row],[r_1_4]]/Table1[[#This Row],[Matches]]</f>
        <v>0</v>
      </c>
      <c r="BF7">
        <v>0</v>
      </c>
      <c r="BG7" s="13">
        <f>Table1[[#This Row],[r_0_4]]/Table1[[#This Row],[Matches]]</f>
        <v>0</v>
      </c>
      <c r="BH7">
        <v>14</v>
      </c>
      <c r="BI7" s="13">
        <f>Table1[[#This Row],[r_5_0]]/Table1[[#This Row],[Matches]]</f>
        <v>5.0179211469534052E-2</v>
      </c>
      <c r="BJ7">
        <v>10</v>
      </c>
      <c r="BK7" s="13">
        <f>Table1[[#This Row],[r_5_1]]/Table1[[#This Row],[Matches]]</f>
        <v>3.5842293906810034E-2</v>
      </c>
      <c r="BL7">
        <v>3</v>
      </c>
      <c r="BM7" s="13">
        <f>Table1[[#This Row],[r_5_2]]/Table1[[#This Row],[Matches]]</f>
        <v>1.0752688172043012E-2</v>
      </c>
      <c r="BN7">
        <v>0</v>
      </c>
      <c r="BO7" s="13">
        <f>Table1[[#This Row],[r_5_3]]/Table1[[#This Row],[Matches]]</f>
        <v>0</v>
      </c>
      <c r="BP7">
        <v>0</v>
      </c>
      <c r="BQ7" s="13">
        <f>Table1[[#This Row],[r_5_4]]/Table1[[#This Row],[Matches]]</f>
        <v>0</v>
      </c>
      <c r="BR7">
        <v>0</v>
      </c>
      <c r="BS7" s="13">
        <f>Table1[[#This Row],[r_5_5]]/Table1[[#This Row],[Matches]]</f>
        <v>0</v>
      </c>
      <c r="BT7">
        <v>0</v>
      </c>
      <c r="BU7" s="13">
        <f>Table1[[#This Row],[r_4_5]]/Table1[[#This Row],[Matches]]</f>
        <v>0</v>
      </c>
      <c r="BV7">
        <v>0</v>
      </c>
      <c r="BW7" s="13">
        <f>Table1[[#This Row],[r_3_5]]/Table1[[#This Row],[Matches]]</f>
        <v>0</v>
      </c>
      <c r="BX7">
        <v>0</v>
      </c>
      <c r="BY7" s="13">
        <f>Table1[[#This Row],[r_2_5]]/Table1[[#This Row],[Matches]]</f>
        <v>0</v>
      </c>
      <c r="BZ7">
        <v>0</v>
      </c>
      <c r="CA7" s="13">
        <f>Table1[[#This Row],[r_1_5]]/Table1[[#This Row],[Matches]]</f>
        <v>0</v>
      </c>
      <c r="CB7">
        <v>0</v>
      </c>
      <c r="CC7" s="13">
        <f>Table1[[#This Row],[r_0_5]]/Table1[[#This Row],[Matches]]</f>
        <v>0</v>
      </c>
      <c r="CD7">
        <v>2</v>
      </c>
      <c r="CE7" s="13">
        <f>Table1[[#This Row],[r_6_0]]/Table1[[#This Row],[Matches]]</f>
        <v>7.1684587813620072E-3</v>
      </c>
      <c r="CF7">
        <v>1</v>
      </c>
      <c r="CG7" s="13">
        <f>Table1[[#This Row],[r_6_1]]/Table1[[#This Row],[Matches]]</f>
        <v>3.5842293906810036E-3</v>
      </c>
      <c r="CH7">
        <v>0</v>
      </c>
      <c r="CI7" s="13">
        <f>Table1[[#This Row],[r_6_2]]/Table1[[#This Row],[Matches]]</f>
        <v>0</v>
      </c>
      <c r="CJ7">
        <v>0</v>
      </c>
      <c r="CK7" s="13">
        <f>Table1[[#This Row],[r_6_3]]/Table1[[#This Row],[Matches]]</f>
        <v>0</v>
      </c>
      <c r="CL7">
        <v>0</v>
      </c>
      <c r="CM7" s="13">
        <f>Table1[[#This Row],[r_6_4]]/Table1[[#This Row],[Matches]]</f>
        <v>0</v>
      </c>
      <c r="CN7">
        <v>0</v>
      </c>
      <c r="CO7" s="13">
        <f>Table1[[#This Row],[r_6_5]]/Table1[[#This Row],[Matches]]</f>
        <v>0</v>
      </c>
      <c r="CP7">
        <v>0</v>
      </c>
      <c r="CQ7" s="13">
        <f>Table1[[#This Row],[r_6_6]]/Table1[[#This Row],[Matches]]</f>
        <v>0</v>
      </c>
      <c r="CR7">
        <v>0</v>
      </c>
      <c r="CS7" s="14">
        <f>Table1[[#This Row],[r_5_6]]/Table1[[#This Row],[Matches]]</f>
        <v>0</v>
      </c>
      <c r="CT7">
        <v>0</v>
      </c>
      <c r="CU7" s="13">
        <f>Table1[[#This Row],[r_4_6]]/Table1[[#This Row],[Matches]]</f>
        <v>0</v>
      </c>
      <c r="CV7">
        <v>0</v>
      </c>
      <c r="CW7" s="13">
        <f>Table1[[#This Row],[r_3_6]]/Table1[[#This Row],[Matches]]</f>
        <v>0</v>
      </c>
      <c r="CX7">
        <v>0</v>
      </c>
      <c r="CY7" s="14">
        <f>Table1[[#This Row],[r_2_6]]/Table1[[#This Row],[Matches]]</f>
        <v>0</v>
      </c>
      <c r="CZ7">
        <v>0</v>
      </c>
      <c r="DA7" s="13">
        <f>Table1[[#This Row],[r_1_6]]/Table1[[#This Row],[Matches]]</f>
        <v>0</v>
      </c>
      <c r="DB7">
        <v>0</v>
      </c>
      <c r="DC7" s="13">
        <f>Table1[[#This Row],[r_0_6]]/Table1[[#This Row],[Matches]]</f>
        <v>0</v>
      </c>
      <c r="DD7">
        <v>276</v>
      </c>
      <c r="DE7">
        <v>3</v>
      </c>
      <c r="DF7">
        <v>9</v>
      </c>
      <c r="DG7" s="9">
        <f>Table1[[#This Row],[m0goals]]/Table1[[#This Row],[Matches]]</f>
        <v>3.2258064516129031E-2</v>
      </c>
      <c r="DH7">
        <v>33</v>
      </c>
      <c r="DI7" s="10">
        <f>Table1[[#This Row],[m1goal]]/Table1[[#This Row],[Matches]]</f>
        <v>0.11827956989247312</v>
      </c>
      <c r="DJ7">
        <v>52</v>
      </c>
      <c r="DK7" s="10">
        <f>Table1[[#This Row],[m2goals]]/Table1[[#This Row],[Matches]]</f>
        <v>0.1863799283154122</v>
      </c>
      <c r="DL7">
        <v>60</v>
      </c>
      <c r="DM7" s="10">
        <f>Table1[[#This Row],[m3goals]]/Table1[[#This Row],[Matches]]</f>
        <v>0.21505376344086022</v>
      </c>
      <c r="DN7">
        <v>55</v>
      </c>
      <c r="DO7" s="10">
        <f>Table1[[#This Row],[m4goals]]/Table1[[#This Row],[Matches]]</f>
        <v>0.1971326164874552</v>
      </c>
      <c r="DP7">
        <v>37</v>
      </c>
      <c r="DQ7" s="10">
        <f>Table1[[#This Row],[m5goals]]/Table1[[#This Row],[Matches]]</f>
        <v>0.13261648745519714</v>
      </c>
      <c r="DR7">
        <v>20</v>
      </c>
      <c r="DS7" s="10">
        <f>Table1[[#This Row],[m6goals]]/Table1[[#This Row],[Matches]]</f>
        <v>7.1684587813620068E-2</v>
      </c>
      <c r="DT7" s="21">
        <v>11</v>
      </c>
      <c r="DU7" s="10">
        <f>Table1[[#This Row],[m7goals]]/Table1[[#This Row],[Matches]]</f>
        <v>3.9426523297491037E-2</v>
      </c>
      <c r="DV7">
        <v>0</v>
      </c>
      <c r="DW7" s="2">
        <f>Table1[[#This Row],[m8goals]]/Table1[[#This Row],[Matches]]</f>
        <v>0</v>
      </c>
      <c r="DX7">
        <v>2</v>
      </c>
      <c r="DY7" s="10">
        <f>Table1[[#This Row],[moregoals]]/Table1[[#This Row],[Matches]]</f>
        <v>7.1684587813620072E-3</v>
      </c>
    </row>
    <row r="8" spans="1:129" hidden="1" x14ac:dyDescent="0.45">
      <c r="A8" s="1">
        <v>6</v>
      </c>
      <c r="B8" s="12">
        <v>0.8</v>
      </c>
      <c r="C8">
        <v>321</v>
      </c>
      <c r="D8">
        <v>265</v>
      </c>
      <c r="E8" s="10">
        <f>Table1[[#This Row],[Home]]/Table1[[#This Row],[Matches]]</f>
        <v>0.82554517133956384</v>
      </c>
      <c r="F8">
        <v>36</v>
      </c>
      <c r="G8" s="10">
        <f>Table1[[#This Row],[Draws]]/Table1[[#This Row],[Matches]]</f>
        <v>0.11214953271028037</v>
      </c>
      <c r="H8">
        <v>20</v>
      </c>
      <c r="I8" s="10">
        <f>Table1[[#This Row],[Away]]/Table1[[#This Row],[Matches]]</f>
        <v>6.2305295950155763E-2</v>
      </c>
      <c r="J8">
        <v>5</v>
      </c>
      <c r="K8" s="2">
        <f>Table1[[#This Row],[r_0_0]]/Table1[[#This Row],[Matches]]</f>
        <v>1.5576323987538941E-2</v>
      </c>
      <c r="L8">
        <v>45</v>
      </c>
      <c r="M8" s="2">
        <f>Table1[[#This Row],[r_1_0]]/Table1[[#This Row],[Matches]]</f>
        <v>0.14018691588785046</v>
      </c>
      <c r="N8">
        <v>19</v>
      </c>
      <c r="O8" s="10">
        <f>Table1[[#This Row],[r_1_1]]/Table1[[#This Row],[Matches]]</f>
        <v>5.9190031152647975E-2</v>
      </c>
      <c r="P8">
        <v>5</v>
      </c>
      <c r="Q8" s="10">
        <f>Table1[[#This Row],[r_0_1]]/Table1[[#This Row],[Matches]]</f>
        <v>1.5576323987538941E-2</v>
      </c>
      <c r="R8">
        <v>36</v>
      </c>
      <c r="S8" s="10">
        <f>Table1[[#This Row],[r_2_0]]/Table1[[#This Row],[Matches]]</f>
        <v>0.11214953271028037</v>
      </c>
      <c r="T8">
        <v>35</v>
      </c>
      <c r="U8" s="10">
        <f>Table1[[#This Row],[r_2_1]]/Table1[[#This Row],[Matches]]</f>
        <v>0.10903426791277258</v>
      </c>
      <c r="V8">
        <v>11</v>
      </c>
      <c r="W8" s="10">
        <f>Table1[[#This Row],[r_2_2]]/Table1[[#This Row],[Matches]]</f>
        <v>3.4267912772585667E-2</v>
      </c>
      <c r="X8">
        <v>7</v>
      </c>
      <c r="Y8" s="10">
        <f>Table1[[#This Row],[r_1_2]]/Table1[[#This Row],[Matches]]</f>
        <v>2.1806853582554516E-2</v>
      </c>
      <c r="Z8">
        <v>3</v>
      </c>
      <c r="AA8" s="2">
        <f>Table1[[#This Row],[r_0_2]]/Table1[[#This Row],[Matches]]</f>
        <v>9.3457943925233638E-3</v>
      </c>
      <c r="AB8">
        <v>40</v>
      </c>
      <c r="AC8" s="2">
        <f>Table1[[#This Row],[r_3_0]]/Table1[[#This Row],[Matches]]</f>
        <v>0.12461059190031153</v>
      </c>
      <c r="AD8">
        <v>22</v>
      </c>
      <c r="AE8" s="2">
        <f>Table1[[#This Row],[r_3_1]]/Table1[[#This Row],[Matches]]</f>
        <v>6.8535825545171333E-2</v>
      </c>
      <c r="AF8">
        <v>6</v>
      </c>
      <c r="AG8" s="2">
        <f>Table1[[#This Row],[r_3_2]]/Table1[[#This Row],[Matches]]</f>
        <v>1.8691588785046728E-2</v>
      </c>
      <c r="AH8">
        <v>1</v>
      </c>
      <c r="AI8" s="2">
        <f>Table1[[#This Row],[r_3_3]]/Table1[[#This Row],[Matches]]</f>
        <v>3.1152647975077881E-3</v>
      </c>
      <c r="AJ8">
        <v>3</v>
      </c>
      <c r="AK8" s="2">
        <f>Table1[[#This Row],[r_2_3]]/Table1[[#This Row],[Matches]]</f>
        <v>9.3457943925233638E-3</v>
      </c>
      <c r="AL8">
        <v>1</v>
      </c>
      <c r="AM8" s="2">
        <f>Table1[[#This Row],[r_1_3]]/Table1[[#This Row],[Matches]]</f>
        <v>3.1152647975077881E-3</v>
      </c>
      <c r="AN8">
        <v>0</v>
      </c>
      <c r="AO8" s="2">
        <f>Table1[[#This Row],[r_0_3]]/Table1[[#This Row],[Matches]]</f>
        <v>0</v>
      </c>
      <c r="AP8">
        <v>21</v>
      </c>
      <c r="AQ8" s="2">
        <f>Table1[[#This Row],[r_4_0]]/Table1[[#This Row],[Matches]]</f>
        <v>6.5420560747663545E-2</v>
      </c>
      <c r="AR8">
        <v>15</v>
      </c>
      <c r="AS8" s="2">
        <f>Table1[[#This Row],[r_4_1]]/Table1[[#This Row],[Matches]]</f>
        <v>4.6728971962616821E-2</v>
      </c>
      <c r="AT8">
        <v>10</v>
      </c>
      <c r="AU8" s="2">
        <f>Table1[[#This Row],[r_4_2]]/Table1[[#This Row],[Matches]]</f>
        <v>3.1152647975077882E-2</v>
      </c>
      <c r="AV8">
        <v>2</v>
      </c>
      <c r="AW8" s="13">
        <f>Table1[[#This Row],[r_4_3]]/Table1[[#This Row],[Matches]]</f>
        <v>6.2305295950155761E-3</v>
      </c>
      <c r="AX8">
        <v>0</v>
      </c>
      <c r="AY8" s="13">
        <f>Table1[[#This Row],[r_4_4]]/Table1[[#This Row],[Matches]]</f>
        <v>0</v>
      </c>
      <c r="AZ8">
        <v>0</v>
      </c>
      <c r="BA8" s="13">
        <f>Table1[[#This Row],[r_3_4]]/Table1[[#This Row],[Matches]]</f>
        <v>0</v>
      </c>
      <c r="BB8">
        <v>0</v>
      </c>
      <c r="BC8" s="13">
        <f>Table1[[#This Row],[r_2_4]]/Table1[[#This Row],[Matches]]</f>
        <v>0</v>
      </c>
      <c r="BD8">
        <v>0</v>
      </c>
      <c r="BE8" s="13">
        <f>Table1[[#This Row],[r_1_4]]/Table1[[#This Row],[Matches]]</f>
        <v>0</v>
      </c>
      <c r="BF8">
        <v>0</v>
      </c>
      <c r="BG8" s="13">
        <f>Table1[[#This Row],[r_0_4]]/Table1[[#This Row],[Matches]]</f>
        <v>0</v>
      </c>
      <c r="BH8">
        <v>11</v>
      </c>
      <c r="BI8" s="13">
        <f>Table1[[#This Row],[r_5_0]]/Table1[[#This Row],[Matches]]</f>
        <v>3.4267912772585667E-2</v>
      </c>
      <c r="BJ8">
        <v>6</v>
      </c>
      <c r="BK8" s="13">
        <f>Table1[[#This Row],[r_5_1]]/Table1[[#This Row],[Matches]]</f>
        <v>1.8691588785046728E-2</v>
      </c>
      <c r="BL8">
        <v>1</v>
      </c>
      <c r="BM8" s="13">
        <f>Table1[[#This Row],[r_5_2]]/Table1[[#This Row],[Matches]]</f>
        <v>3.1152647975077881E-3</v>
      </c>
      <c r="BN8">
        <v>0</v>
      </c>
      <c r="BO8" s="13">
        <f>Table1[[#This Row],[r_5_3]]/Table1[[#This Row],[Matches]]</f>
        <v>0</v>
      </c>
      <c r="BP8">
        <v>0</v>
      </c>
      <c r="BQ8" s="13">
        <f>Table1[[#This Row],[r_5_4]]/Table1[[#This Row],[Matches]]</f>
        <v>0</v>
      </c>
      <c r="BR8">
        <v>0</v>
      </c>
      <c r="BS8" s="13">
        <f>Table1[[#This Row],[r_5_5]]/Table1[[#This Row],[Matches]]</f>
        <v>0</v>
      </c>
      <c r="BT8">
        <v>0</v>
      </c>
      <c r="BU8" s="13">
        <f>Table1[[#This Row],[r_4_5]]/Table1[[#This Row],[Matches]]</f>
        <v>0</v>
      </c>
      <c r="BV8">
        <v>0</v>
      </c>
      <c r="BW8" s="13">
        <f>Table1[[#This Row],[r_3_5]]/Table1[[#This Row],[Matches]]</f>
        <v>0</v>
      </c>
      <c r="BX8">
        <v>1</v>
      </c>
      <c r="BY8" s="13">
        <f>Table1[[#This Row],[r_2_5]]/Table1[[#This Row],[Matches]]</f>
        <v>3.1152647975077881E-3</v>
      </c>
      <c r="BZ8">
        <v>0</v>
      </c>
      <c r="CA8" s="13">
        <f>Table1[[#This Row],[r_1_5]]/Table1[[#This Row],[Matches]]</f>
        <v>0</v>
      </c>
      <c r="CB8">
        <v>0</v>
      </c>
      <c r="CC8" s="13">
        <f>Table1[[#This Row],[r_0_5]]/Table1[[#This Row],[Matches]]</f>
        <v>0</v>
      </c>
      <c r="CD8">
        <v>4</v>
      </c>
      <c r="CE8" s="13">
        <f>Table1[[#This Row],[r_6_0]]/Table1[[#This Row],[Matches]]</f>
        <v>1.2461059190031152E-2</v>
      </c>
      <c r="CF8">
        <v>2</v>
      </c>
      <c r="CG8" s="13">
        <f>Table1[[#This Row],[r_6_1]]/Table1[[#This Row],[Matches]]</f>
        <v>6.2305295950155761E-3</v>
      </c>
      <c r="CH8">
        <v>2</v>
      </c>
      <c r="CI8" s="13">
        <f>Table1[[#This Row],[r_6_2]]/Table1[[#This Row],[Matches]]</f>
        <v>6.2305295950155761E-3</v>
      </c>
      <c r="CJ8">
        <v>0</v>
      </c>
      <c r="CK8" s="13">
        <f>Table1[[#This Row],[r_6_3]]/Table1[[#This Row],[Matches]]</f>
        <v>0</v>
      </c>
      <c r="CL8">
        <v>0</v>
      </c>
      <c r="CM8" s="13">
        <f>Table1[[#This Row],[r_6_4]]/Table1[[#This Row],[Matches]]</f>
        <v>0</v>
      </c>
      <c r="CN8">
        <v>0</v>
      </c>
      <c r="CO8" s="13">
        <f>Table1[[#This Row],[r_6_5]]/Table1[[#This Row],[Matches]]</f>
        <v>0</v>
      </c>
      <c r="CP8">
        <v>0</v>
      </c>
      <c r="CQ8" s="13">
        <f>Table1[[#This Row],[r_6_6]]/Table1[[#This Row],[Matches]]</f>
        <v>0</v>
      </c>
      <c r="CR8">
        <v>0</v>
      </c>
      <c r="CS8" s="14">
        <f>Table1[[#This Row],[r_5_6]]/Table1[[#This Row],[Matches]]</f>
        <v>0</v>
      </c>
      <c r="CT8">
        <v>0</v>
      </c>
      <c r="CU8" s="13">
        <f>Table1[[#This Row],[r_4_6]]/Table1[[#This Row],[Matches]]</f>
        <v>0</v>
      </c>
      <c r="CV8">
        <v>0</v>
      </c>
      <c r="CW8" s="13">
        <f>Table1[[#This Row],[r_3_6]]/Table1[[#This Row],[Matches]]</f>
        <v>0</v>
      </c>
      <c r="CX8">
        <v>0</v>
      </c>
      <c r="CY8" s="14">
        <f>Table1[[#This Row],[r_2_6]]/Table1[[#This Row],[Matches]]</f>
        <v>0</v>
      </c>
      <c r="CZ8">
        <v>0</v>
      </c>
      <c r="DA8" s="13">
        <f>Table1[[#This Row],[r_1_6]]/Table1[[#This Row],[Matches]]</f>
        <v>0</v>
      </c>
      <c r="DB8">
        <v>0</v>
      </c>
      <c r="DC8" s="13">
        <f>Table1[[#This Row],[r_0_6]]/Table1[[#This Row],[Matches]]</f>
        <v>0</v>
      </c>
      <c r="DD8">
        <v>314</v>
      </c>
      <c r="DE8">
        <v>7</v>
      </c>
      <c r="DF8">
        <v>5</v>
      </c>
      <c r="DG8" s="9">
        <f>Table1[[#This Row],[m0goals]]/Table1[[#This Row],[Matches]]</f>
        <v>1.5576323987538941E-2</v>
      </c>
      <c r="DH8">
        <v>50</v>
      </c>
      <c r="DI8" s="10">
        <f>Table1[[#This Row],[m1goal]]/Table1[[#This Row],[Matches]]</f>
        <v>0.1557632398753894</v>
      </c>
      <c r="DJ8">
        <v>58</v>
      </c>
      <c r="DK8" s="10">
        <f>Table1[[#This Row],[m2goals]]/Table1[[#This Row],[Matches]]</f>
        <v>0.18068535825545171</v>
      </c>
      <c r="DL8">
        <v>82</v>
      </c>
      <c r="DM8" s="10">
        <f>Table1[[#This Row],[m3goals]]/Table1[[#This Row],[Matches]]</f>
        <v>0.2554517133956386</v>
      </c>
      <c r="DN8">
        <v>55</v>
      </c>
      <c r="DO8" s="10">
        <f>Table1[[#This Row],[m4goals]]/Table1[[#This Row],[Matches]]</f>
        <v>0.17133956386292834</v>
      </c>
      <c r="DP8">
        <v>35</v>
      </c>
      <c r="DQ8" s="10">
        <f>Table1[[#This Row],[m5goals]]/Table1[[#This Row],[Matches]]</f>
        <v>0.10903426791277258</v>
      </c>
      <c r="DR8">
        <v>21</v>
      </c>
      <c r="DS8" s="10">
        <f>Table1[[#This Row],[m6goals]]/Table1[[#This Row],[Matches]]</f>
        <v>6.5420560747663545E-2</v>
      </c>
      <c r="DT8" s="21">
        <v>11</v>
      </c>
      <c r="DU8" s="10">
        <f>Table1[[#This Row],[m7goals]]/Table1[[#This Row],[Matches]]</f>
        <v>3.4267912772585667E-2</v>
      </c>
      <c r="DV8">
        <v>2</v>
      </c>
      <c r="DW8" s="2">
        <f>Table1[[#This Row],[m8goals]]/Table1[[#This Row],[Matches]]</f>
        <v>6.2305295950155761E-3</v>
      </c>
      <c r="DX8">
        <v>2</v>
      </c>
      <c r="DY8" s="10">
        <f>Table1[[#This Row],[moregoals]]/Table1[[#This Row],[Matches]]</f>
        <v>6.2305295950155761E-3</v>
      </c>
    </row>
    <row r="9" spans="1:129" hidden="1" x14ac:dyDescent="0.45">
      <c r="A9" s="1">
        <v>7</v>
      </c>
      <c r="B9" s="12">
        <v>0.78</v>
      </c>
      <c r="C9">
        <v>309</v>
      </c>
      <c r="D9">
        <v>251</v>
      </c>
      <c r="E9" s="10">
        <f>Table1[[#This Row],[Home]]/Table1[[#This Row],[Matches]]</f>
        <v>0.81229773462783172</v>
      </c>
      <c r="F9">
        <v>37</v>
      </c>
      <c r="G9" s="10">
        <f>Table1[[#This Row],[Draws]]/Table1[[#This Row],[Matches]]</f>
        <v>0.11974110032362459</v>
      </c>
      <c r="H9">
        <v>21</v>
      </c>
      <c r="I9" s="10">
        <f>Table1[[#This Row],[Away]]/Table1[[#This Row],[Matches]]</f>
        <v>6.7961165048543687E-2</v>
      </c>
      <c r="J9">
        <v>7</v>
      </c>
      <c r="K9" s="2">
        <f>Table1[[#This Row],[r_0_0]]/Table1[[#This Row],[Matches]]</f>
        <v>2.2653721682847898E-2</v>
      </c>
      <c r="L9">
        <v>39</v>
      </c>
      <c r="M9" s="2">
        <f>Table1[[#This Row],[r_1_0]]/Table1[[#This Row],[Matches]]</f>
        <v>0.12621359223300971</v>
      </c>
      <c r="N9">
        <v>19</v>
      </c>
      <c r="O9" s="10">
        <f>Table1[[#This Row],[r_1_1]]/Table1[[#This Row],[Matches]]</f>
        <v>6.1488673139158574E-2</v>
      </c>
      <c r="P9">
        <v>7</v>
      </c>
      <c r="Q9" s="10">
        <f>Table1[[#This Row],[r_0_1]]/Table1[[#This Row],[Matches]]</f>
        <v>2.2653721682847898E-2</v>
      </c>
      <c r="R9">
        <v>29</v>
      </c>
      <c r="S9" s="10">
        <f>Table1[[#This Row],[r_2_0]]/Table1[[#This Row],[Matches]]</f>
        <v>9.3851132686084138E-2</v>
      </c>
      <c r="T9">
        <v>40</v>
      </c>
      <c r="U9" s="10">
        <f>Table1[[#This Row],[r_2_1]]/Table1[[#This Row],[Matches]]</f>
        <v>0.12944983818770225</v>
      </c>
      <c r="V9">
        <v>11</v>
      </c>
      <c r="W9" s="10">
        <f>Table1[[#This Row],[r_2_2]]/Table1[[#This Row],[Matches]]</f>
        <v>3.5598705501618123E-2</v>
      </c>
      <c r="X9">
        <v>4</v>
      </c>
      <c r="Y9" s="10">
        <f>Table1[[#This Row],[r_1_2]]/Table1[[#This Row],[Matches]]</f>
        <v>1.2944983818770227E-2</v>
      </c>
      <c r="Z9">
        <v>4</v>
      </c>
      <c r="AA9" s="2">
        <f>Table1[[#This Row],[r_0_2]]/Table1[[#This Row],[Matches]]</f>
        <v>1.2944983818770227E-2</v>
      </c>
      <c r="AB9">
        <v>34</v>
      </c>
      <c r="AC9" s="2">
        <f>Table1[[#This Row],[r_3_0]]/Table1[[#This Row],[Matches]]</f>
        <v>0.11003236245954692</v>
      </c>
      <c r="AD9">
        <v>30</v>
      </c>
      <c r="AE9" s="2">
        <f>Table1[[#This Row],[r_3_1]]/Table1[[#This Row],[Matches]]</f>
        <v>9.7087378640776698E-2</v>
      </c>
      <c r="AF9">
        <v>7</v>
      </c>
      <c r="AG9" s="2">
        <f>Table1[[#This Row],[r_3_2]]/Table1[[#This Row],[Matches]]</f>
        <v>2.2653721682847898E-2</v>
      </c>
      <c r="AH9">
        <v>0</v>
      </c>
      <c r="AI9" s="2">
        <f>Table1[[#This Row],[r_3_3]]/Table1[[#This Row],[Matches]]</f>
        <v>0</v>
      </c>
      <c r="AJ9">
        <v>4</v>
      </c>
      <c r="AK9" s="2">
        <f>Table1[[#This Row],[r_2_3]]/Table1[[#This Row],[Matches]]</f>
        <v>1.2944983818770227E-2</v>
      </c>
      <c r="AL9">
        <v>0</v>
      </c>
      <c r="AM9" s="2">
        <f>Table1[[#This Row],[r_1_3]]/Table1[[#This Row],[Matches]]</f>
        <v>0</v>
      </c>
      <c r="AN9">
        <v>1</v>
      </c>
      <c r="AO9" s="2">
        <f>Table1[[#This Row],[r_0_3]]/Table1[[#This Row],[Matches]]</f>
        <v>3.2362459546925568E-3</v>
      </c>
      <c r="AP9">
        <v>19</v>
      </c>
      <c r="AQ9" s="2">
        <f>Table1[[#This Row],[r_4_0]]/Table1[[#This Row],[Matches]]</f>
        <v>6.1488673139158574E-2</v>
      </c>
      <c r="AR9">
        <v>14</v>
      </c>
      <c r="AS9" s="2">
        <f>Table1[[#This Row],[r_4_1]]/Table1[[#This Row],[Matches]]</f>
        <v>4.5307443365695796E-2</v>
      </c>
      <c r="AT9">
        <v>8</v>
      </c>
      <c r="AU9" s="2">
        <f>Table1[[#This Row],[r_4_2]]/Table1[[#This Row],[Matches]]</f>
        <v>2.5889967637540454E-2</v>
      </c>
      <c r="AV9">
        <v>1</v>
      </c>
      <c r="AW9" s="13">
        <f>Table1[[#This Row],[r_4_3]]/Table1[[#This Row],[Matches]]</f>
        <v>3.2362459546925568E-3</v>
      </c>
      <c r="AX9">
        <v>0</v>
      </c>
      <c r="AY9" s="13">
        <f>Table1[[#This Row],[r_4_4]]/Table1[[#This Row],[Matches]]</f>
        <v>0</v>
      </c>
      <c r="AZ9">
        <v>0</v>
      </c>
      <c r="BA9" s="13">
        <f>Table1[[#This Row],[r_3_4]]/Table1[[#This Row],[Matches]]</f>
        <v>0</v>
      </c>
      <c r="BB9">
        <v>0</v>
      </c>
      <c r="BC9" s="13">
        <f>Table1[[#This Row],[r_2_4]]/Table1[[#This Row],[Matches]]</f>
        <v>0</v>
      </c>
      <c r="BD9">
        <v>1</v>
      </c>
      <c r="BE9" s="13">
        <f>Table1[[#This Row],[r_1_4]]/Table1[[#This Row],[Matches]]</f>
        <v>3.2362459546925568E-3</v>
      </c>
      <c r="BF9">
        <v>0</v>
      </c>
      <c r="BG9" s="13">
        <f>Table1[[#This Row],[r_0_4]]/Table1[[#This Row],[Matches]]</f>
        <v>0</v>
      </c>
      <c r="BH9">
        <v>10</v>
      </c>
      <c r="BI9" s="13">
        <f>Table1[[#This Row],[r_5_0]]/Table1[[#This Row],[Matches]]</f>
        <v>3.2362459546925564E-2</v>
      </c>
      <c r="BJ9">
        <v>8</v>
      </c>
      <c r="BK9" s="13">
        <f>Table1[[#This Row],[r_5_1]]/Table1[[#This Row],[Matches]]</f>
        <v>2.5889967637540454E-2</v>
      </c>
      <c r="BL9">
        <v>3</v>
      </c>
      <c r="BM9" s="13">
        <f>Table1[[#This Row],[r_5_2]]/Table1[[#This Row],[Matches]]</f>
        <v>9.7087378640776691E-3</v>
      </c>
      <c r="BN9">
        <v>0</v>
      </c>
      <c r="BO9" s="13">
        <f>Table1[[#This Row],[r_5_3]]/Table1[[#This Row],[Matches]]</f>
        <v>0</v>
      </c>
      <c r="BP9">
        <v>0</v>
      </c>
      <c r="BQ9" s="13">
        <f>Table1[[#This Row],[r_5_4]]/Table1[[#This Row],[Matches]]</f>
        <v>0</v>
      </c>
      <c r="BR9">
        <v>0</v>
      </c>
      <c r="BS9" s="13">
        <f>Table1[[#This Row],[r_5_5]]/Table1[[#This Row],[Matches]]</f>
        <v>0</v>
      </c>
      <c r="BT9">
        <v>0</v>
      </c>
      <c r="BU9" s="13">
        <f>Table1[[#This Row],[r_4_5]]/Table1[[#This Row],[Matches]]</f>
        <v>0</v>
      </c>
      <c r="BV9">
        <v>0</v>
      </c>
      <c r="BW9" s="13">
        <f>Table1[[#This Row],[r_3_5]]/Table1[[#This Row],[Matches]]</f>
        <v>0</v>
      </c>
      <c r="BX9">
        <v>0</v>
      </c>
      <c r="BY9" s="13">
        <f>Table1[[#This Row],[r_2_5]]/Table1[[#This Row],[Matches]]</f>
        <v>0</v>
      </c>
      <c r="BZ9">
        <v>0</v>
      </c>
      <c r="CA9" s="13">
        <f>Table1[[#This Row],[r_1_5]]/Table1[[#This Row],[Matches]]</f>
        <v>0</v>
      </c>
      <c r="CB9">
        <v>0</v>
      </c>
      <c r="CC9" s="13">
        <f>Table1[[#This Row],[r_0_5]]/Table1[[#This Row],[Matches]]</f>
        <v>0</v>
      </c>
      <c r="CD9">
        <v>3</v>
      </c>
      <c r="CE9" s="13">
        <f>Table1[[#This Row],[r_6_0]]/Table1[[#This Row],[Matches]]</f>
        <v>9.7087378640776691E-3</v>
      </c>
      <c r="CF9">
        <v>3</v>
      </c>
      <c r="CG9" s="13">
        <f>Table1[[#This Row],[r_6_1]]/Table1[[#This Row],[Matches]]</f>
        <v>9.7087378640776691E-3</v>
      </c>
      <c r="CH9">
        <v>1</v>
      </c>
      <c r="CI9" s="13">
        <f>Table1[[#This Row],[r_6_2]]/Table1[[#This Row],[Matches]]</f>
        <v>3.2362459546925568E-3</v>
      </c>
      <c r="CJ9">
        <v>1</v>
      </c>
      <c r="CK9" s="13">
        <f>Table1[[#This Row],[r_6_3]]/Table1[[#This Row],[Matches]]</f>
        <v>3.2362459546925568E-3</v>
      </c>
      <c r="CL9">
        <v>0</v>
      </c>
      <c r="CM9" s="13">
        <f>Table1[[#This Row],[r_6_4]]/Table1[[#This Row],[Matches]]</f>
        <v>0</v>
      </c>
      <c r="CN9">
        <v>0</v>
      </c>
      <c r="CO9" s="13">
        <f>Table1[[#This Row],[r_6_5]]/Table1[[#This Row],[Matches]]</f>
        <v>0</v>
      </c>
      <c r="CP9">
        <v>0</v>
      </c>
      <c r="CQ9" s="13">
        <f>Table1[[#This Row],[r_6_6]]/Table1[[#This Row],[Matches]]</f>
        <v>0</v>
      </c>
      <c r="CR9">
        <v>0</v>
      </c>
      <c r="CS9" s="14">
        <f>Table1[[#This Row],[r_5_6]]/Table1[[#This Row],[Matches]]</f>
        <v>0</v>
      </c>
      <c r="CT9">
        <v>0</v>
      </c>
      <c r="CU9" s="13">
        <f>Table1[[#This Row],[r_4_6]]/Table1[[#This Row],[Matches]]</f>
        <v>0</v>
      </c>
      <c r="CV9">
        <v>0</v>
      </c>
      <c r="CW9" s="13">
        <f>Table1[[#This Row],[r_3_6]]/Table1[[#This Row],[Matches]]</f>
        <v>0</v>
      </c>
      <c r="CX9">
        <v>0</v>
      </c>
      <c r="CY9" s="14">
        <f>Table1[[#This Row],[r_2_6]]/Table1[[#This Row],[Matches]]</f>
        <v>0</v>
      </c>
      <c r="CZ9">
        <v>0</v>
      </c>
      <c r="DA9" s="13">
        <f>Table1[[#This Row],[r_1_6]]/Table1[[#This Row],[Matches]]</f>
        <v>0</v>
      </c>
      <c r="DB9">
        <v>0</v>
      </c>
      <c r="DC9" s="13">
        <f>Table1[[#This Row],[r_0_6]]/Table1[[#This Row],[Matches]]</f>
        <v>0</v>
      </c>
      <c r="DD9">
        <v>308</v>
      </c>
      <c r="DE9">
        <v>1</v>
      </c>
      <c r="DF9">
        <v>7</v>
      </c>
      <c r="DG9" s="9">
        <f>Table1[[#This Row],[m0goals]]/Table1[[#This Row],[Matches]]</f>
        <v>2.2653721682847898E-2</v>
      </c>
      <c r="DH9">
        <v>46</v>
      </c>
      <c r="DI9" s="10">
        <f>Table1[[#This Row],[m1goal]]/Table1[[#This Row],[Matches]]</f>
        <v>0.14886731391585761</v>
      </c>
      <c r="DJ9">
        <v>52</v>
      </c>
      <c r="DK9" s="10">
        <f>Table1[[#This Row],[m2goals]]/Table1[[#This Row],[Matches]]</f>
        <v>0.16828478964401294</v>
      </c>
      <c r="DL9">
        <v>79</v>
      </c>
      <c r="DM9" s="10">
        <f>Table1[[#This Row],[m3goals]]/Table1[[#This Row],[Matches]]</f>
        <v>0.25566343042071199</v>
      </c>
      <c r="DN9">
        <v>60</v>
      </c>
      <c r="DO9" s="10">
        <f>Table1[[#This Row],[m4goals]]/Table1[[#This Row],[Matches]]</f>
        <v>0.1941747572815534</v>
      </c>
      <c r="DP9">
        <v>36</v>
      </c>
      <c r="DQ9" s="10">
        <f>Table1[[#This Row],[m5goals]]/Table1[[#This Row],[Matches]]</f>
        <v>0.11650485436893204</v>
      </c>
      <c r="DR9">
        <v>19</v>
      </c>
      <c r="DS9" s="10">
        <f>Table1[[#This Row],[m6goals]]/Table1[[#This Row],[Matches]]</f>
        <v>6.1488673139158574E-2</v>
      </c>
      <c r="DT9" s="21">
        <v>8</v>
      </c>
      <c r="DU9" s="10">
        <f>Table1[[#This Row],[m7goals]]/Table1[[#This Row],[Matches]]</f>
        <v>2.5889967637540454E-2</v>
      </c>
      <c r="DV9">
        <v>1</v>
      </c>
      <c r="DW9" s="2">
        <f>Table1[[#This Row],[m8goals]]/Table1[[#This Row],[Matches]]</f>
        <v>3.2362459546925568E-3</v>
      </c>
      <c r="DX9">
        <v>1</v>
      </c>
      <c r="DY9" s="10">
        <f>Table1[[#This Row],[moregoals]]/Table1[[#This Row],[Matches]]</f>
        <v>3.2362459546925568E-3</v>
      </c>
    </row>
    <row r="10" spans="1:129" hidden="1" x14ac:dyDescent="0.45">
      <c r="A10" s="1">
        <v>8</v>
      </c>
      <c r="B10" s="12">
        <v>0.76</v>
      </c>
      <c r="C10">
        <v>270</v>
      </c>
      <c r="D10">
        <v>214</v>
      </c>
      <c r="E10" s="10">
        <f>Table1[[#This Row],[Home]]/Table1[[#This Row],[Matches]]</f>
        <v>0.79259259259259263</v>
      </c>
      <c r="F10">
        <v>31</v>
      </c>
      <c r="G10" s="10">
        <f>Table1[[#This Row],[Draws]]/Table1[[#This Row],[Matches]]</f>
        <v>0.11481481481481481</v>
      </c>
      <c r="H10">
        <v>25</v>
      </c>
      <c r="I10" s="10">
        <f>Table1[[#This Row],[Away]]/Table1[[#This Row],[Matches]]</f>
        <v>9.2592592592592587E-2</v>
      </c>
      <c r="J10">
        <v>10</v>
      </c>
      <c r="K10" s="2">
        <f>Table1[[#This Row],[r_0_0]]/Table1[[#This Row],[Matches]]</f>
        <v>3.7037037037037035E-2</v>
      </c>
      <c r="L10">
        <v>38</v>
      </c>
      <c r="M10" s="2">
        <f>Table1[[#This Row],[r_1_0]]/Table1[[#This Row],[Matches]]</f>
        <v>0.14074074074074075</v>
      </c>
      <c r="N10">
        <v>11</v>
      </c>
      <c r="O10" s="10">
        <f>Table1[[#This Row],[r_1_1]]/Table1[[#This Row],[Matches]]</f>
        <v>4.0740740740740744E-2</v>
      </c>
      <c r="P10">
        <v>5</v>
      </c>
      <c r="Q10" s="10">
        <f>Table1[[#This Row],[r_0_1]]/Table1[[#This Row],[Matches]]</f>
        <v>1.8518518518518517E-2</v>
      </c>
      <c r="R10">
        <v>34</v>
      </c>
      <c r="S10" s="10">
        <f>Table1[[#This Row],[r_2_0]]/Table1[[#This Row],[Matches]]</f>
        <v>0.12592592592592591</v>
      </c>
      <c r="T10">
        <v>38</v>
      </c>
      <c r="U10" s="10">
        <f>Table1[[#This Row],[r_2_1]]/Table1[[#This Row],[Matches]]</f>
        <v>0.14074074074074075</v>
      </c>
      <c r="V10">
        <v>9</v>
      </c>
      <c r="W10" s="10">
        <f>Table1[[#This Row],[r_2_2]]/Table1[[#This Row],[Matches]]</f>
        <v>3.3333333333333333E-2</v>
      </c>
      <c r="X10">
        <v>7</v>
      </c>
      <c r="Y10" s="10">
        <f>Table1[[#This Row],[r_1_2]]/Table1[[#This Row],[Matches]]</f>
        <v>2.5925925925925925E-2</v>
      </c>
      <c r="Z10">
        <v>6</v>
      </c>
      <c r="AA10" s="2">
        <f>Table1[[#This Row],[r_0_2]]/Table1[[#This Row],[Matches]]</f>
        <v>2.2222222222222223E-2</v>
      </c>
      <c r="AB10">
        <v>22</v>
      </c>
      <c r="AC10" s="2">
        <f>Table1[[#This Row],[r_3_0]]/Table1[[#This Row],[Matches]]</f>
        <v>8.1481481481481488E-2</v>
      </c>
      <c r="AD10">
        <v>20</v>
      </c>
      <c r="AE10" s="2">
        <f>Table1[[#This Row],[r_3_1]]/Table1[[#This Row],[Matches]]</f>
        <v>7.407407407407407E-2</v>
      </c>
      <c r="AF10">
        <v>9</v>
      </c>
      <c r="AG10" s="2">
        <f>Table1[[#This Row],[r_3_2]]/Table1[[#This Row],[Matches]]</f>
        <v>3.3333333333333333E-2</v>
      </c>
      <c r="AH10">
        <v>1</v>
      </c>
      <c r="AI10" s="2">
        <f>Table1[[#This Row],[r_3_3]]/Table1[[#This Row],[Matches]]</f>
        <v>3.7037037037037038E-3</v>
      </c>
      <c r="AJ10">
        <v>2</v>
      </c>
      <c r="AK10" s="2">
        <f>Table1[[#This Row],[r_2_3]]/Table1[[#This Row],[Matches]]</f>
        <v>7.4074074074074077E-3</v>
      </c>
      <c r="AL10">
        <v>0</v>
      </c>
      <c r="AM10" s="2">
        <f>Table1[[#This Row],[r_1_3]]/Table1[[#This Row],[Matches]]</f>
        <v>0</v>
      </c>
      <c r="AN10">
        <v>1</v>
      </c>
      <c r="AO10" s="2">
        <f>Table1[[#This Row],[r_0_3]]/Table1[[#This Row],[Matches]]</f>
        <v>3.7037037037037038E-3</v>
      </c>
      <c r="AP10">
        <v>17</v>
      </c>
      <c r="AQ10" s="2">
        <f>Table1[[#This Row],[r_4_0]]/Table1[[#This Row],[Matches]]</f>
        <v>6.2962962962962957E-2</v>
      </c>
      <c r="AR10">
        <v>7</v>
      </c>
      <c r="AS10" s="2">
        <f>Table1[[#This Row],[r_4_1]]/Table1[[#This Row],[Matches]]</f>
        <v>2.5925925925925925E-2</v>
      </c>
      <c r="AT10">
        <v>5</v>
      </c>
      <c r="AU10" s="2">
        <f>Table1[[#This Row],[r_4_2]]/Table1[[#This Row],[Matches]]</f>
        <v>1.8518518518518517E-2</v>
      </c>
      <c r="AV10">
        <v>2</v>
      </c>
      <c r="AW10" s="13">
        <f>Table1[[#This Row],[r_4_3]]/Table1[[#This Row],[Matches]]</f>
        <v>7.4074074074074077E-3</v>
      </c>
      <c r="AX10">
        <v>0</v>
      </c>
      <c r="AY10" s="13">
        <f>Table1[[#This Row],[r_4_4]]/Table1[[#This Row],[Matches]]</f>
        <v>0</v>
      </c>
      <c r="AZ10">
        <v>1</v>
      </c>
      <c r="BA10" s="13">
        <f>Table1[[#This Row],[r_3_4]]/Table1[[#This Row],[Matches]]</f>
        <v>3.7037037037037038E-3</v>
      </c>
      <c r="BB10">
        <v>0</v>
      </c>
      <c r="BC10" s="13">
        <f>Table1[[#This Row],[r_2_4]]/Table1[[#This Row],[Matches]]</f>
        <v>0</v>
      </c>
      <c r="BD10">
        <v>2</v>
      </c>
      <c r="BE10" s="13">
        <f>Table1[[#This Row],[r_1_4]]/Table1[[#This Row],[Matches]]</f>
        <v>7.4074074074074077E-3</v>
      </c>
      <c r="BF10">
        <v>0</v>
      </c>
      <c r="BG10" s="13">
        <f>Table1[[#This Row],[r_0_4]]/Table1[[#This Row],[Matches]]</f>
        <v>0</v>
      </c>
      <c r="BH10">
        <v>7</v>
      </c>
      <c r="BI10" s="13">
        <f>Table1[[#This Row],[r_5_0]]/Table1[[#This Row],[Matches]]</f>
        <v>2.5925925925925925E-2</v>
      </c>
      <c r="BJ10">
        <v>10</v>
      </c>
      <c r="BK10" s="13">
        <f>Table1[[#This Row],[r_5_1]]/Table1[[#This Row],[Matches]]</f>
        <v>3.7037037037037035E-2</v>
      </c>
      <c r="BL10">
        <v>0</v>
      </c>
      <c r="BM10" s="13">
        <f>Table1[[#This Row],[r_5_2]]/Table1[[#This Row],[Matches]]</f>
        <v>0</v>
      </c>
      <c r="BN10">
        <v>0</v>
      </c>
      <c r="BO10" s="13">
        <f>Table1[[#This Row],[r_5_3]]/Table1[[#This Row],[Matches]]</f>
        <v>0</v>
      </c>
      <c r="BP10">
        <v>0</v>
      </c>
      <c r="BQ10" s="13">
        <f>Table1[[#This Row],[r_5_4]]/Table1[[#This Row],[Matches]]</f>
        <v>0</v>
      </c>
      <c r="BR10">
        <v>0</v>
      </c>
      <c r="BS10" s="13">
        <f>Table1[[#This Row],[r_5_5]]/Table1[[#This Row],[Matches]]</f>
        <v>0</v>
      </c>
      <c r="BT10">
        <v>0</v>
      </c>
      <c r="BU10" s="13">
        <f>Table1[[#This Row],[r_4_5]]/Table1[[#This Row],[Matches]]</f>
        <v>0</v>
      </c>
      <c r="BV10">
        <v>0</v>
      </c>
      <c r="BW10" s="13">
        <f>Table1[[#This Row],[r_3_5]]/Table1[[#This Row],[Matches]]</f>
        <v>0</v>
      </c>
      <c r="BX10">
        <v>1</v>
      </c>
      <c r="BY10" s="13">
        <f>Table1[[#This Row],[r_2_5]]/Table1[[#This Row],[Matches]]</f>
        <v>3.7037037037037038E-3</v>
      </c>
      <c r="BZ10">
        <v>0</v>
      </c>
      <c r="CA10" s="13">
        <f>Table1[[#This Row],[r_1_5]]/Table1[[#This Row],[Matches]]</f>
        <v>0</v>
      </c>
      <c r="CB10">
        <v>0</v>
      </c>
      <c r="CC10" s="13">
        <f>Table1[[#This Row],[r_0_5]]/Table1[[#This Row],[Matches]]</f>
        <v>0</v>
      </c>
      <c r="CD10">
        <v>3</v>
      </c>
      <c r="CE10" s="13">
        <f>Table1[[#This Row],[r_6_0]]/Table1[[#This Row],[Matches]]</f>
        <v>1.1111111111111112E-2</v>
      </c>
      <c r="CF10">
        <v>1</v>
      </c>
      <c r="CG10" s="13">
        <f>Table1[[#This Row],[r_6_1]]/Table1[[#This Row],[Matches]]</f>
        <v>3.7037037037037038E-3</v>
      </c>
      <c r="CH10">
        <v>0</v>
      </c>
      <c r="CI10" s="13">
        <f>Table1[[#This Row],[r_6_2]]/Table1[[#This Row],[Matches]]</f>
        <v>0</v>
      </c>
      <c r="CJ10">
        <v>0</v>
      </c>
      <c r="CK10" s="13">
        <f>Table1[[#This Row],[r_6_3]]/Table1[[#This Row],[Matches]]</f>
        <v>0</v>
      </c>
      <c r="CL10">
        <v>0</v>
      </c>
      <c r="CM10" s="13">
        <f>Table1[[#This Row],[r_6_4]]/Table1[[#This Row],[Matches]]</f>
        <v>0</v>
      </c>
      <c r="CN10">
        <v>0</v>
      </c>
      <c r="CO10" s="13">
        <f>Table1[[#This Row],[r_6_5]]/Table1[[#This Row],[Matches]]</f>
        <v>0</v>
      </c>
      <c r="CP10">
        <v>0</v>
      </c>
      <c r="CQ10" s="13">
        <f>Table1[[#This Row],[r_6_6]]/Table1[[#This Row],[Matches]]</f>
        <v>0</v>
      </c>
      <c r="CR10">
        <v>0</v>
      </c>
      <c r="CS10" s="14">
        <f>Table1[[#This Row],[r_5_6]]/Table1[[#This Row],[Matches]]</f>
        <v>0</v>
      </c>
      <c r="CT10">
        <v>0</v>
      </c>
      <c r="CU10" s="13">
        <f>Table1[[#This Row],[r_4_6]]/Table1[[#This Row],[Matches]]</f>
        <v>0</v>
      </c>
      <c r="CV10">
        <v>0</v>
      </c>
      <c r="CW10" s="13">
        <f>Table1[[#This Row],[r_3_6]]/Table1[[#This Row],[Matches]]</f>
        <v>0</v>
      </c>
      <c r="CX10">
        <v>0</v>
      </c>
      <c r="CY10" s="14">
        <f>Table1[[#This Row],[r_2_6]]/Table1[[#This Row],[Matches]]</f>
        <v>0</v>
      </c>
      <c r="CZ10">
        <v>0</v>
      </c>
      <c r="DA10" s="13">
        <f>Table1[[#This Row],[r_1_6]]/Table1[[#This Row],[Matches]]</f>
        <v>0</v>
      </c>
      <c r="DB10">
        <v>0</v>
      </c>
      <c r="DC10" s="13">
        <f>Table1[[#This Row],[r_0_6]]/Table1[[#This Row],[Matches]]</f>
        <v>0</v>
      </c>
      <c r="DD10">
        <v>269</v>
      </c>
      <c r="DE10">
        <v>1</v>
      </c>
      <c r="DF10">
        <v>10</v>
      </c>
      <c r="DG10" s="9">
        <f>Table1[[#This Row],[m0goals]]/Table1[[#This Row],[Matches]]</f>
        <v>3.7037037037037035E-2</v>
      </c>
      <c r="DH10">
        <v>43</v>
      </c>
      <c r="DI10" s="10">
        <f>Table1[[#This Row],[m1goal]]/Table1[[#This Row],[Matches]]</f>
        <v>0.15925925925925927</v>
      </c>
      <c r="DJ10">
        <v>51</v>
      </c>
      <c r="DK10" s="10">
        <f>Table1[[#This Row],[m2goals]]/Table1[[#This Row],[Matches]]</f>
        <v>0.18888888888888888</v>
      </c>
      <c r="DL10">
        <v>68</v>
      </c>
      <c r="DM10" s="10">
        <f>Table1[[#This Row],[m3goals]]/Table1[[#This Row],[Matches]]</f>
        <v>0.25185185185185183</v>
      </c>
      <c r="DN10">
        <v>46</v>
      </c>
      <c r="DO10" s="10">
        <f>Table1[[#This Row],[m4goals]]/Table1[[#This Row],[Matches]]</f>
        <v>0.17037037037037037</v>
      </c>
      <c r="DP10">
        <v>27</v>
      </c>
      <c r="DQ10" s="10">
        <f>Table1[[#This Row],[m5goals]]/Table1[[#This Row],[Matches]]</f>
        <v>0.1</v>
      </c>
      <c r="DR10">
        <v>19</v>
      </c>
      <c r="DS10" s="10">
        <f>Table1[[#This Row],[m6goals]]/Table1[[#This Row],[Matches]]</f>
        <v>7.0370370370370375E-2</v>
      </c>
      <c r="DT10" s="21">
        <v>5</v>
      </c>
      <c r="DU10" s="10">
        <f>Table1[[#This Row],[m7goals]]/Table1[[#This Row],[Matches]]</f>
        <v>1.8518518518518517E-2</v>
      </c>
      <c r="DV10">
        <v>1</v>
      </c>
      <c r="DW10" s="2">
        <f>Table1[[#This Row],[m8goals]]/Table1[[#This Row],[Matches]]</f>
        <v>3.7037037037037038E-3</v>
      </c>
      <c r="DX10">
        <v>0</v>
      </c>
      <c r="DY10" s="10">
        <f>Table1[[#This Row],[moregoals]]/Table1[[#This Row],[Matches]]</f>
        <v>0</v>
      </c>
    </row>
    <row r="11" spans="1:129" hidden="1" x14ac:dyDescent="0.45">
      <c r="A11" s="1">
        <v>9</v>
      </c>
      <c r="B11" s="12">
        <v>0.74</v>
      </c>
      <c r="C11">
        <v>272</v>
      </c>
      <c r="D11">
        <v>207</v>
      </c>
      <c r="E11" s="10">
        <f>Table1[[#This Row],[Home]]/Table1[[#This Row],[Matches]]</f>
        <v>0.76102941176470584</v>
      </c>
      <c r="F11">
        <v>44</v>
      </c>
      <c r="G11" s="10">
        <f>Table1[[#This Row],[Draws]]/Table1[[#This Row],[Matches]]</f>
        <v>0.16176470588235295</v>
      </c>
      <c r="H11">
        <v>21</v>
      </c>
      <c r="I11" s="10">
        <f>Table1[[#This Row],[Away]]/Table1[[#This Row],[Matches]]</f>
        <v>7.720588235294118E-2</v>
      </c>
      <c r="J11">
        <v>11</v>
      </c>
      <c r="K11" s="2">
        <f>Table1[[#This Row],[r_0_0]]/Table1[[#This Row],[Matches]]</f>
        <v>4.0441176470588237E-2</v>
      </c>
      <c r="L11">
        <v>42</v>
      </c>
      <c r="M11" s="2">
        <f>Table1[[#This Row],[r_1_0]]/Table1[[#This Row],[Matches]]</f>
        <v>0.15441176470588236</v>
      </c>
      <c r="N11">
        <v>24</v>
      </c>
      <c r="O11" s="10">
        <f>Table1[[#This Row],[r_1_1]]/Table1[[#This Row],[Matches]]</f>
        <v>8.8235294117647065E-2</v>
      </c>
      <c r="P11">
        <v>4</v>
      </c>
      <c r="Q11" s="10">
        <f>Table1[[#This Row],[r_0_1]]/Table1[[#This Row],[Matches]]</f>
        <v>1.4705882352941176E-2</v>
      </c>
      <c r="R11">
        <v>35</v>
      </c>
      <c r="S11" s="10">
        <f>Table1[[#This Row],[r_2_0]]/Table1[[#This Row],[Matches]]</f>
        <v>0.12867647058823528</v>
      </c>
      <c r="T11">
        <v>29</v>
      </c>
      <c r="U11" s="10">
        <f>Table1[[#This Row],[r_2_1]]/Table1[[#This Row],[Matches]]</f>
        <v>0.10661764705882353</v>
      </c>
      <c r="V11">
        <v>8</v>
      </c>
      <c r="W11" s="10">
        <f>Table1[[#This Row],[r_2_2]]/Table1[[#This Row],[Matches]]</f>
        <v>2.9411764705882353E-2</v>
      </c>
      <c r="X11">
        <v>7</v>
      </c>
      <c r="Y11" s="10">
        <f>Table1[[#This Row],[r_1_2]]/Table1[[#This Row],[Matches]]</f>
        <v>2.5735294117647058E-2</v>
      </c>
      <c r="Z11">
        <v>4</v>
      </c>
      <c r="AA11" s="2">
        <f>Table1[[#This Row],[r_0_2]]/Table1[[#This Row],[Matches]]</f>
        <v>1.4705882352941176E-2</v>
      </c>
      <c r="AB11">
        <v>17</v>
      </c>
      <c r="AC11" s="2">
        <f>Table1[[#This Row],[r_3_0]]/Table1[[#This Row],[Matches]]</f>
        <v>6.25E-2</v>
      </c>
      <c r="AD11">
        <v>14</v>
      </c>
      <c r="AE11" s="2">
        <f>Table1[[#This Row],[r_3_1]]/Table1[[#This Row],[Matches]]</f>
        <v>5.1470588235294115E-2</v>
      </c>
      <c r="AF11">
        <v>11</v>
      </c>
      <c r="AG11" s="2">
        <f>Table1[[#This Row],[r_3_2]]/Table1[[#This Row],[Matches]]</f>
        <v>4.0441176470588237E-2</v>
      </c>
      <c r="AH11">
        <v>1</v>
      </c>
      <c r="AI11" s="2">
        <f>Table1[[#This Row],[r_3_3]]/Table1[[#This Row],[Matches]]</f>
        <v>3.6764705882352941E-3</v>
      </c>
      <c r="AJ11">
        <v>2</v>
      </c>
      <c r="AK11" s="2">
        <f>Table1[[#This Row],[r_2_3]]/Table1[[#This Row],[Matches]]</f>
        <v>7.3529411764705881E-3</v>
      </c>
      <c r="AL11">
        <v>1</v>
      </c>
      <c r="AM11" s="2">
        <f>Table1[[#This Row],[r_1_3]]/Table1[[#This Row],[Matches]]</f>
        <v>3.6764705882352941E-3</v>
      </c>
      <c r="AN11">
        <v>1</v>
      </c>
      <c r="AO11" s="2">
        <f>Table1[[#This Row],[r_0_3]]/Table1[[#This Row],[Matches]]</f>
        <v>3.6764705882352941E-3</v>
      </c>
      <c r="AP11">
        <v>18</v>
      </c>
      <c r="AQ11" s="2">
        <f>Table1[[#This Row],[r_4_0]]/Table1[[#This Row],[Matches]]</f>
        <v>6.6176470588235295E-2</v>
      </c>
      <c r="AR11">
        <v>11</v>
      </c>
      <c r="AS11" s="2">
        <f>Table1[[#This Row],[r_4_1]]/Table1[[#This Row],[Matches]]</f>
        <v>4.0441176470588237E-2</v>
      </c>
      <c r="AT11">
        <v>5</v>
      </c>
      <c r="AU11" s="2">
        <f>Table1[[#This Row],[r_4_2]]/Table1[[#This Row],[Matches]]</f>
        <v>1.8382352941176471E-2</v>
      </c>
      <c r="AV11">
        <v>1</v>
      </c>
      <c r="AW11" s="13">
        <f>Table1[[#This Row],[r_4_3]]/Table1[[#This Row],[Matches]]</f>
        <v>3.6764705882352941E-3</v>
      </c>
      <c r="AX11">
        <v>0</v>
      </c>
      <c r="AY11" s="13">
        <f>Table1[[#This Row],[r_4_4]]/Table1[[#This Row],[Matches]]</f>
        <v>0</v>
      </c>
      <c r="AZ11">
        <v>1</v>
      </c>
      <c r="BA11" s="13">
        <f>Table1[[#This Row],[r_3_4]]/Table1[[#This Row],[Matches]]</f>
        <v>3.6764705882352941E-3</v>
      </c>
      <c r="BB11">
        <v>1</v>
      </c>
      <c r="BC11" s="13">
        <f>Table1[[#This Row],[r_2_4]]/Table1[[#This Row],[Matches]]</f>
        <v>3.6764705882352941E-3</v>
      </c>
      <c r="BD11">
        <v>0</v>
      </c>
      <c r="BE11" s="13">
        <f>Table1[[#This Row],[r_1_4]]/Table1[[#This Row],[Matches]]</f>
        <v>0</v>
      </c>
      <c r="BF11">
        <v>0</v>
      </c>
      <c r="BG11" s="13">
        <f>Table1[[#This Row],[r_0_4]]/Table1[[#This Row],[Matches]]</f>
        <v>0</v>
      </c>
      <c r="BH11">
        <v>8</v>
      </c>
      <c r="BI11" s="13">
        <f>Table1[[#This Row],[r_5_0]]/Table1[[#This Row],[Matches]]</f>
        <v>2.9411764705882353E-2</v>
      </c>
      <c r="BJ11">
        <v>5</v>
      </c>
      <c r="BK11" s="13">
        <f>Table1[[#This Row],[r_5_1]]/Table1[[#This Row],[Matches]]</f>
        <v>1.8382352941176471E-2</v>
      </c>
      <c r="BL11">
        <v>2</v>
      </c>
      <c r="BM11" s="13">
        <f>Table1[[#This Row],[r_5_2]]/Table1[[#This Row],[Matches]]</f>
        <v>7.3529411764705881E-3</v>
      </c>
      <c r="BN11">
        <v>0</v>
      </c>
      <c r="BO11" s="13">
        <f>Table1[[#This Row],[r_5_3]]/Table1[[#This Row],[Matches]]</f>
        <v>0</v>
      </c>
      <c r="BP11">
        <v>1</v>
      </c>
      <c r="BQ11" s="13">
        <f>Table1[[#This Row],[r_5_4]]/Table1[[#This Row],[Matches]]</f>
        <v>3.6764705882352941E-3</v>
      </c>
      <c r="BR11">
        <v>0</v>
      </c>
      <c r="BS11" s="13">
        <f>Table1[[#This Row],[r_5_5]]/Table1[[#This Row],[Matches]]</f>
        <v>0</v>
      </c>
      <c r="BT11">
        <v>0</v>
      </c>
      <c r="BU11" s="13">
        <f>Table1[[#This Row],[r_4_5]]/Table1[[#This Row],[Matches]]</f>
        <v>0</v>
      </c>
      <c r="BV11">
        <v>0</v>
      </c>
      <c r="BW11" s="13">
        <f>Table1[[#This Row],[r_3_5]]/Table1[[#This Row],[Matches]]</f>
        <v>0</v>
      </c>
      <c r="BX11">
        <v>0</v>
      </c>
      <c r="BY11" s="13">
        <f>Table1[[#This Row],[r_2_5]]/Table1[[#This Row],[Matches]]</f>
        <v>0</v>
      </c>
      <c r="BZ11">
        <v>0</v>
      </c>
      <c r="CA11" s="13">
        <f>Table1[[#This Row],[r_1_5]]/Table1[[#This Row],[Matches]]</f>
        <v>0</v>
      </c>
      <c r="CB11">
        <v>0</v>
      </c>
      <c r="CC11" s="13">
        <f>Table1[[#This Row],[r_0_5]]/Table1[[#This Row],[Matches]]</f>
        <v>0</v>
      </c>
      <c r="CD11">
        <v>4</v>
      </c>
      <c r="CE11" s="13">
        <f>Table1[[#This Row],[r_6_0]]/Table1[[#This Row],[Matches]]</f>
        <v>1.4705882352941176E-2</v>
      </c>
      <c r="CF11">
        <v>0</v>
      </c>
      <c r="CG11" s="13">
        <f>Table1[[#This Row],[r_6_1]]/Table1[[#This Row],[Matches]]</f>
        <v>0</v>
      </c>
      <c r="CH11">
        <v>1</v>
      </c>
      <c r="CI11" s="13">
        <f>Table1[[#This Row],[r_6_2]]/Table1[[#This Row],[Matches]]</f>
        <v>3.6764705882352941E-3</v>
      </c>
      <c r="CJ11">
        <v>0</v>
      </c>
      <c r="CK11" s="13">
        <f>Table1[[#This Row],[r_6_3]]/Table1[[#This Row],[Matches]]</f>
        <v>0</v>
      </c>
      <c r="CL11">
        <v>0</v>
      </c>
      <c r="CM11" s="13">
        <f>Table1[[#This Row],[r_6_4]]/Table1[[#This Row],[Matches]]</f>
        <v>0</v>
      </c>
      <c r="CN11">
        <v>0</v>
      </c>
      <c r="CO11" s="13">
        <f>Table1[[#This Row],[r_6_5]]/Table1[[#This Row],[Matches]]</f>
        <v>0</v>
      </c>
      <c r="CP11">
        <v>0</v>
      </c>
      <c r="CQ11" s="13">
        <f>Table1[[#This Row],[r_6_6]]/Table1[[#This Row],[Matches]]</f>
        <v>0</v>
      </c>
      <c r="CR11">
        <v>0</v>
      </c>
      <c r="CS11" s="14">
        <f>Table1[[#This Row],[r_5_6]]/Table1[[#This Row],[Matches]]</f>
        <v>0</v>
      </c>
      <c r="CT11">
        <v>0</v>
      </c>
      <c r="CU11" s="13">
        <f>Table1[[#This Row],[r_4_6]]/Table1[[#This Row],[Matches]]</f>
        <v>0</v>
      </c>
      <c r="CV11">
        <v>0</v>
      </c>
      <c r="CW11" s="13">
        <f>Table1[[#This Row],[r_3_6]]/Table1[[#This Row],[Matches]]</f>
        <v>0</v>
      </c>
      <c r="CX11">
        <v>0</v>
      </c>
      <c r="CY11" s="14">
        <f>Table1[[#This Row],[r_2_6]]/Table1[[#This Row],[Matches]]</f>
        <v>0</v>
      </c>
      <c r="CZ11">
        <v>0</v>
      </c>
      <c r="DA11" s="13">
        <f>Table1[[#This Row],[r_1_6]]/Table1[[#This Row],[Matches]]</f>
        <v>0</v>
      </c>
      <c r="DB11">
        <v>0</v>
      </c>
      <c r="DC11" s="13">
        <f>Table1[[#This Row],[r_0_6]]/Table1[[#This Row],[Matches]]</f>
        <v>0</v>
      </c>
      <c r="DD11">
        <v>269</v>
      </c>
      <c r="DE11">
        <v>3</v>
      </c>
      <c r="DF11">
        <v>11</v>
      </c>
      <c r="DG11" s="9">
        <f>Table1[[#This Row],[m0goals]]/Table1[[#This Row],[Matches]]</f>
        <v>4.0441176470588237E-2</v>
      </c>
      <c r="DH11">
        <v>46</v>
      </c>
      <c r="DI11" s="10">
        <f>Table1[[#This Row],[m1goal]]/Table1[[#This Row],[Matches]]</f>
        <v>0.16911764705882354</v>
      </c>
      <c r="DJ11">
        <v>63</v>
      </c>
      <c r="DK11" s="10">
        <f>Table1[[#This Row],[m2goals]]/Table1[[#This Row],[Matches]]</f>
        <v>0.23161764705882354</v>
      </c>
      <c r="DL11">
        <v>54</v>
      </c>
      <c r="DM11" s="10">
        <f>Table1[[#This Row],[m3goals]]/Table1[[#This Row],[Matches]]</f>
        <v>0.19852941176470587</v>
      </c>
      <c r="DN11">
        <v>41</v>
      </c>
      <c r="DO11" s="10">
        <f>Table1[[#This Row],[m4goals]]/Table1[[#This Row],[Matches]]</f>
        <v>0.15073529411764705</v>
      </c>
      <c r="DP11">
        <v>32</v>
      </c>
      <c r="DQ11" s="10">
        <f>Table1[[#This Row],[m5goals]]/Table1[[#This Row],[Matches]]</f>
        <v>0.11764705882352941</v>
      </c>
      <c r="DR11">
        <v>16</v>
      </c>
      <c r="DS11" s="10">
        <f>Table1[[#This Row],[m6goals]]/Table1[[#This Row],[Matches]]</f>
        <v>5.8823529411764705E-2</v>
      </c>
      <c r="DT11" s="21">
        <v>5</v>
      </c>
      <c r="DU11" s="10">
        <f>Table1[[#This Row],[m7goals]]/Table1[[#This Row],[Matches]]</f>
        <v>1.8382352941176471E-2</v>
      </c>
      <c r="DV11">
        <v>2</v>
      </c>
      <c r="DW11" s="2">
        <f>Table1[[#This Row],[m8goals]]/Table1[[#This Row],[Matches]]</f>
        <v>7.3529411764705881E-3</v>
      </c>
      <c r="DX11">
        <v>2</v>
      </c>
      <c r="DY11" s="10">
        <f>Table1[[#This Row],[moregoals]]/Table1[[#This Row],[Matches]]</f>
        <v>7.3529411764705881E-3</v>
      </c>
    </row>
    <row r="12" spans="1:129" hidden="1" x14ac:dyDescent="0.45">
      <c r="A12" s="1">
        <v>10</v>
      </c>
      <c r="B12" s="12">
        <v>0.72</v>
      </c>
      <c r="C12">
        <v>568</v>
      </c>
      <c r="D12">
        <v>399</v>
      </c>
      <c r="E12" s="10">
        <f>Table1[[#This Row],[Home]]/Table1[[#This Row],[Matches]]</f>
        <v>0.70246478873239437</v>
      </c>
      <c r="F12">
        <v>108</v>
      </c>
      <c r="G12" s="10">
        <f>Table1[[#This Row],[Draws]]/Table1[[#This Row],[Matches]]</f>
        <v>0.19014084507042253</v>
      </c>
      <c r="H12">
        <v>61</v>
      </c>
      <c r="I12" s="10">
        <f>Table1[[#This Row],[Away]]/Table1[[#This Row],[Matches]]</f>
        <v>0.10739436619718309</v>
      </c>
      <c r="J12">
        <v>29</v>
      </c>
      <c r="K12" s="2">
        <f>Table1[[#This Row],[r_0_0]]/Table1[[#This Row],[Matches]]</f>
        <v>5.1056338028169015E-2</v>
      </c>
      <c r="L12">
        <v>58</v>
      </c>
      <c r="M12" s="2">
        <f>Table1[[#This Row],[r_1_0]]/Table1[[#This Row],[Matches]]</f>
        <v>0.10211267605633803</v>
      </c>
      <c r="N12">
        <v>42</v>
      </c>
      <c r="O12" s="10">
        <f>Table1[[#This Row],[r_1_1]]/Table1[[#This Row],[Matches]]</f>
        <v>7.3943661971830985E-2</v>
      </c>
      <c r="P12">
        <v>15</v>
      </c>
      <c r="Q12" s="10">
        <f>Table1[[#This Row],[r_0_1]]/Table1[[#This Row],[Matches]]</f>
        <v>2.6408450704225352E-2</v>
      </c>
      <c r="R12">
        <v>90</v>
      </c>
      <c r="S12" s="10">
        <f>Table1[[#This Row],[r_2_0]]/Table1[[#This Row],[Matches]]</f>
        <v>0.15845070422535212</v>
      </c>
      <c r="T12">
        <v>50</v>
      </c>
      <c r="U12" s="10">
        <f>Table1[[#This Row],[r_2_1]]/Table1[[#This Row],[Matches]]</f>
        <v>8.8028169014084501E-2</v>
      </c>
      <c r="V12">
        <v>30</v>
      </c>
      <c r="W12" s="10">
        <f>Table1[[#This Row],[r_2_2]]/Table1[[#This Row],[Matches]]</f>
        <v>5.2816901408450703E-2</v>
      </c>
      <c r="X12">
        <v>24</v>
      </c>
      <c r="Y12" s="10">
        <f>Table1[[#This Row],[r_1_2]]/Table1[[#This Row],[Matches]]</f>
        <v>4.2253521126760563E-2</v>
      </c>
      <c r="Z12">
        <v>8</v>
      </c>
      <c r="AA12" s="2">
        <f>Table1[[#This Row],[r_0_2]]/Table1[[#This Row],[Matches]]</f>
        <v>1.4084507042253521E-2</v>
      </c>
      <c r="AB12">
        <v>53</v>
      </c>
      <c r="AC12" s="2">
        <f>Table1[[#This Row],[r_3_0]]/Table1[[#This Row],[Matches]]</f>
        <v>9.3309859154929578E-2</v>
      </c>
      <c r="AD12">
        <v>43</v>
      </c>
      <c r="AE12" s="2">
        <f>Table1[[#This Row],[r_3_1]]/Table1[[#This Row],[Matches]]</f>
        <v>7.5704225352112672E-2</v>
      </c>
      <c r="AF12">
        <v>12</v>
      </c>
      <c r="AG12" s="2">
        <f>Table1[[#This Row],[r_3_2]]/Table1[[#This Row],[Matches]]</f>
        <v>2.1126760563380281E-2</v>
      </c>
      <c r="AH12">
        <v>7</v>
      </c>
      <c r="AI12" s="2">
        <f>Table1[[#This Row],[r_3_3]]/Table1[[#This Row],[Matches]]</f>
        <v>1.232394366197183E-2</v>
      </c>
      <c r="AJ12">
        <v>3</v>
      </c>
      <c r="AK12" s="2">
        <f>Table1[[#This Row],[r_2_3]]/Table1[[#This Row],[Matches]]</f>
        <v>5.2816901408450703E-3</v>
      </c>
      <c r="AL12">
        <v>6</v>
      </c>
      <c r="AM12" s="2">
        <f>Table1[[#This Row],[r_1_3]]/Table1[[#This Row],[Matches]]</f>
        <v>1.0563380281690141E-2</v>
      </c>
      <c r="AN12">
        <v>3</v>
      </c>
      <c r="AO12" s="2">
        <f>Table1[[#This Row],[r_0_3]]/Table1[[#This Row],[Matches]]</f>
        <v>5.2816901408450703E-3</v>
      </c>
      <c r="AP12">
        <v>21</v>
      </c>
      <c r="AQ12" s="2">
        <f>Table1[[#This Row],[r_4_0]]/Table1[[#This Row],[Matches]]</f>
        <v>3.6971830985915492E-2</v>
      </c>
      <c r="AR12">
        <v>20</v>
      </c>
      <c r="AS12" s="2">
        <f>Table1[[#This Row],[r_4_1]]/Table1[[#This Row],[Matches]]</f>
        <v>3.5211267605633804E-2</v>
      </c>
      <c r="AT12">
        <v>9</v>
      </c>
      <c r="AU12" s="2">
        <f>Table1[[#This Row],[r_4_2]]/Table1[[#This Row],[Matches]]</f>
        <v>1.5845070422535211E-2</v>
      </c>
      <c r="AV12">
        <v>2</v>
      </c>
      <c r="AW12" s="13">
        <f>Table1[[#This Row],[r_4_3]]/Table1[[#This Row],[Matches]]</f>
        <v>3.5211267605633804E-3</v>
      </c>
      <c r="AX12">
        <v>0</v>
      </c>
      <c r="AY12" s="13">
        <f>Table1[[#This Row],[r_4_4]]/Table1[[#This Row],[Matches]]</f>
        <v>0</v>
      </c>
      <c r="AZ12">
        <v>0</v>
      </c>
      <c r="BA12" s="13">
        <f>Table1[[#This Row],[r_3_4]]/Table1[[#This Row],[Matches]]</f>
        <v>0</v>
      </c>
      <c r="BB12">
        <v>0</v>
      </c>
      <c r="BC12" s="13">
        <f>Table1[[#This Row],[r_2_4]]/Table1[[#This Row],[Matches]]</f>
        <v>0</v>
      </c>
      <c r="BD12">
        <v>0</v>
      </c>
      <c r="BE12" s="13">
        <f>Table1[[#This Row],[r_1_4]]/Table1[[#This Row],[Matches]]</f>
        <v>0</v>
      </c>
      <c r="BF12">
        <v>0</v>
      </c>
      <c r="BG12" s="13">
        <f>Table1[[#This Row],[r_0_4]]/Table1[[#This Row],[Matches]]</f>
        <v>0</v>
      </c>
      <c r="BH12">
        <v>13</v>
      </c>
      <c r="BI12" s="13">
        <f>Table1[[#This Row],[r_5_0]]/Table1[[#This Row],[Matches]]</f>
        <v>2.2887323943661973E-2</v>
      </c>
      <c r="BJ12">
        <v>7</v>
      </c>
      <c r="BK12" s="13">
        <f>Table1[[#This Row],[r_5_1]]/Table1[[#This Row],[Matches]]</f>
        <v>1.232394366197183E-2</v>
      </c>
      <c r="BL12">
        <v>5</v>
      </c>
      <c r="BM12" s="13">
        <f>Table1[[#This Row],[r_5_2]]/Table1[[#This Row],[Matches]]</f>
        <v>8.8028169014084511E-3</v>
      </c>
      <c r="BN12">
        <v>2</v>
      </c>
      <c r="BO12" s="13">
        <f>Table1[[#This Row],[r_5_3]]/Table1[[#This Row],[Matches]]</f>
        <v>3.5211267605633804E-3</v>
      </c>
      <c r="BP12">
        <v>0</v>
      </c>
      <c r="BQ12" s="13">
        <f>Table1[[#This Row],[r_5_4]]/Table1[[#This Row],[Matches]]</f>
        <v>0</v>
      </c>
      <c r="BR12">
        <v>0</v>
      </c>
      <c r="BS12" s="13">
        <f>Table1[[#This Row],[r_5_5]]/Table1[[#This Row],[Matches]]</f>
        <v>0</v>
      </c>
      <c r="BT12">
        <v>0</v>
      </c>
      <c r="BU12" s="13">
        <f>Table1[[#This Row],[r_4_5]]/Table1[[#This Row],[Matches]]</f>
        <v>0</v>
      </c>
      <c r="BV12">
        <v>1</v>
      </c>
      <c r="BW12" s="13">
        <f>Table1[[#This Row],[r_3_5]]/Table1[[#This Row],[Matches]]</f>
        <v>1.7605633802816902E-3</v>
      </c>
      <c r="BX12">
        <v>0</v>
      </c>
      <c r="BY12" s="13">
        <f>Table1[[#This Row],[r_2_5]]/Table1[[#This Row],[Matches]]</f>
        <v>0</v>
      </c>
      <c r="BZ12">
        <v>1</v>
      </c>
      <c r="CA12" s="13">
        <f>Table1[[#This Row],[r_1_5]]/Table1[[#This Row],[Matches]]</f>
        <v>1.7605633802816902E-3</v>
      </c>
      <c r="CB12">
        <v>0</v>
      </c>
      <c r="CC12" s="13">
        <f>Table1[[#This Row],[r_0_5]]/Table1[[#This Row],[Matches]]</f>
        <v>0</v>
      </c>
      <c r="CD12">
        <v>5</v>
      </c>
      <c r="CE12" s="13">
        <f>Table1[[#This Row],[r_6_0]]/Table1[[#This Row],[Matches]]</f>
        <v>8.8028169014084511E-3</v>
      </c>
      <c r="CF12">
        <v>5</v>
      </c>
      <c r="CG12" s="13">
        <f>Table1[[#This Row],[r_6_1]]/Table1[[#This Row],[Matches]]</f>
        <v>8.8028169014084511E-3</v>
      </c>
      <c r="CH12">
        <v>0</v>
      </c>
      <c r="CI12" s="13">
        <f>Table1[[#This Row],[r_6_2]]/Table1[[#This Row],[Matches]]</f>
        <v>0</v>
      </c>
      <c r="CJ12">
        <v>0</v>
      </c>
      <c r="CK12" s="13">
        <f>Table1[[#This Row],[r_6_3]]/Table1[[#This Row],[Matches]]</f>
        <v>0</v>
      </c>
      <c r="CL12">
        <v>0</v>
      </c>
      <c r="CM12" s="13">
        <f>Table1[[#This Row],[r_6_4]]/Table1[[#This Row],[Matches]]</f>
        <v>0</v>
      </c>
      <c r="CN12">
        <v>0</v>
      </c>
      <c r="CO12" s="13">
        <f>Table1[[#This Row],[r_6_5]]/Table1[[#This Row],[Matches]]</f>
        <v>0</v>
      </c>
      <c r="CP12">
        <v>0</v>
      </c>
      <c r="CQ12" s="13">
        <f>Table1[[#This Row],[r_6_6]]/Table1[[#This Row],[Matches]]</f>
        <v>0</v>
      </c>
      <c r="CR12">
        <v>0</v>
      </c>
      <c r="CS12" s="14">
        <f>Table1[[#This Row],[r_5_6]]/Table1[[#This Row],[Matches]]</f>
        <v>0</v>
      </c>
      <c r="CT12">
        <v>0</v>
      </c>
      <c r="CU12" s="13">
        <f>Table1[[#This Row],[r_4_6]]/Table1[[#This Row],[Matches]]</f>
        <v>0</v>
      </c>
      <c r="CV12">
        <v>0</v>
      </c>
      <c r="CW12" s="13">
        <f>Table1[[#This Row],[r_3_6]]/Table1[[#This Row],[Matches]]</f>
        <v>0</v>
      </c>
      <c r="CX12">
        <v>0</v>
      </c>
      <c r="CY12" s="14">
        <f>Table1[[#This Row],[r_2_6]]/Table1[[#This Row],[Matches]]</f>
        <v>0</v>
      </c>
      <c r="CZ12">
        <v>0</v>
      </c>
      <c r="DA12" s="13">
        <f>Table1[[#This Row],[r_1_6]]/Table1[[#This Row],[Matches]]</f>
        <v>0</v>
      </c>
      <c r="DB12">
        <v>0</v>
      </c>
      <c r="DC12" s="13">
        <f>Table1[[#This Row],[r_0_6]]/Table1[[#This Row],[Matches]]</f>
        <v>0</v>
      </c>
      <c r="DD12">
        <v>564</v>
      </c>
      <c r="DE12">
        <v>4</v>
      </c>
      <c r="DF12">
        <v>29</v>
      </c>
      <c r="DG12" s="9">
        <f>Table1[[#This Row],[m0goals]]/Table1[[#This Row],[Matches]]</f>
        <v>5.1056338028169015E-2</v>
      </c>
      <c r="DH12">
        <v>73</v>
      </c>
      <c r="DI12" s="10">
        <f>Table1[[#This Row],[m1goal]]/Table1[[#This Row],[Matches]]</f>
        <v>0.12852112676056338</v>
      </c>
      <c r="DJ12">
        <v>140</v>
      </c>
      <c r="DK12" s="10">
        <f>Table1[[#This Row],[m2goals]]/Table1[[#This Row],[Matches]]</f>
        <v>0.24647887323943662</v>
      </c>
      <c r="DL12">
        <v>130</v>
      </c>
      <c r="DM12" s="10">
        <f>Table1[[#This Row],[m3goals]]/Table1[[#This Row],[Matches]]</f>
        <v>0.22887323943661972</v>
      </c>
      <c r="DN12">
        <v>100</v>
      </c>
      <c r="DO12" s="10">
        <f>Table1[[#This Row],[m4goals]]/Table1[[#This Row],[Matches]]</f>
        <v>0.176056338028169</v>
      </c>
      <c r="DP12">
        <v>48</v>
      </c>
      <c r="DQ12" s="10">
        <f>Table1[[#This Row],[m5goals]]/Table1[[#This Row],[Matches]]</f>
        <v>8.4507042253521125E-2</v>
      </c>
      <c r="DR12">
        <v>29</v>
      </c>
      <c r="DS12" s="10">
        <f>Table1[[#This Row],[m6goals]]/Table1[[#This Row],[Matches]]</f>
        <v>5.1056338028169015E-2</v>
      </c>
      <c r="DT12" s="21">
        <v>12</v>
      </c>
      <c r="DU12" s="10">
        <f>Table1[[#This Row],[m7goals]]/Table1[[#This Row],[Matches]]</f>
        <v>2.1126760563380281E-2</v>
      </c>
      <c r="DV12">
        <v>5</v>
      </c>
      <c r="DW12" s="2">
        <f>Table1[[#This Row],[m8goals]]/Table1[[#This Row],[Matches]]</f>
        <v>8.8028169014084511E-3</v>
      </c>
      <c r="DX12">
        <v>2</v>
      </c>
      <c r="DY12" s="10">
        <f>Table1[[#This Row],[moregoals]]/Table1[[#This Row],[Matches]]</f>
        <v>3.5211267605633804E-3</v>
      </c>
    </row>
    <row r="13" spans="1:129" hidden="1" x14ac:dyDescent="0.45">
      <c r="A13" s="1">
        <v>11</v>
      </c>
      <c r="B13" s="12">
        <v>0.7</v>
      </c>
      <c r="C13">
        <v>478</v>
      </c>
      <c r="D13">
        <v>342</v>
      </c>
      <c r="E13" s="10">
        <f>Table1[[#This Row],[Home]]/Table1[[#This Row],[Matches]]</f>
        <v>0.71548117154811719</v>
      </c>
      <c r="F13">
        <v>94</v>
      </c>
      <c r="G13" s="10">
        <f>Table1[[#This Row],[Draws]]/Table1[[#This Row],[Matches]]</f>
        <v>0.19665271966527198</v>
      </c>
      <c r="H13">
        <v>42</v>
      </c>
      <c r="I13" s="10">
        <f>Table1[[#This Row],[Away]]/Table1[[#This Row],[Matches]]</f>
        <v>8.7866108786610872E-2</v>
      </c>
      <c r="J13">
        <v>28</v>
      </c>
      <c r="K13" s="2">
        <f>Table1[[#This Row],[r_0_0]]/Table1[[#This Row],[Matches]]</f>
        <v>5.8577405857740586E-2</v>
      </c>
      <c r="L13">
        <v>63</v>
      </c>
      <c r="M13" s="2">
        <f>Table1[[#This Row],[r_1_0]]/Table1[[#This Row],[Matches]]</f>
        <v>0.13179916317991633</v>
      </c>
      <c r="N13">
        <v>39</v>
      </c>
      <c r="O13" s="10">
        <f>Table1[[#This Row],[r_1_1]]/Table1[[#This Row],[Matches]]</f>
        <v>8.1589958158995821E-2</v>
      </c>
      <c r="P13">
        <v>14</v>
      </c>
      <c r="Q13" s="10">
        <f>Table1[[#This Row],[r_0_1]]/Table1[[#This Row],[Matches]]</f>
        <v>2.9288702928870293E-2</v>
      </c>
      <c r="R13">
        <v>64</v>
      </c>
      <c r="S13" s="10">
        <f>Table1[[#This Row],[r_2_0]]/Table1[[#This Row],[Matches]]</f>
        <v>0.13389121338912133</v>
      </c>
      <c r="T13">
        <v>53</v>
      </c>
      <c r="U13" s="10">
        <f>Table1[[#This Row],[r_2_1]]/Table1[[#This Row],[Matches]]</f>
        <v>0.11087866108786611</v>
      </c>
      <c r="V13">
        <v>23</v>
      </c>
      <c r="W13" s="10">
        <f>Table1[[#This Row],[r_2_2]]/Table1[[#This Row],[Matches]]</f>
        <v>4.8117154811715482E-2</v>
      </c>
      <c r="X13">
        <v>14</v>
      </c>
      <c r="Y13" s="10">
        <f>Table1[[#This Row],[r_1_2]]/Table1[[#This Row],[Matches]]</f>
        <v>2.9288702928870293E-2</v>
      </c>
      <c r="Z13">
        <v>3</v>
      </c>
      <c r="AA13" s="2">
        <f>Table1[[#This Row],[r_0_2]]/Table1[[#This Row],[Matches]]</f>
        <v>6.2761506276150627E-3</v>
      </c>
      <c r="AB13">
        <v>48</v>
      </c>
      <c r="AC13" s="2">
        <f>Table1[[#This Row],[r_3_0]]/Table1[[#This Row],[Matches]]</f>
        <v>0.100418410041841</v>
      </c>
      <c r="AD13">
        <v>38</v>
      </c>
      <c r="AE13" s="2">
        <f>Table1[[#This Row],[r_3_1]]/Table1[[#This Row],[Matches]]</f>
        <v>7.9497907949790794E-2</v>
      </c>
      <c r="AF13">
        <v>11</v>
      </c>
      <c r="AG13" s="2">
        <f>Table1[[#This Row],[r_3_2]]/Table1[[#This Row],[Matches]]</f>
        <v>2.3012552301255231E-2</v>
      </c>
      <c r="AH13">
        <v>4</v>
      </c>
      <c r="AI13" s="2">
        <f>Table1[[#This Row],[r_3_3]]/Table1[[#This Row],[Matches]]</f>
        <v>8.368200836820083E-3</v>
      </c>
      <c r="AJ13">
        <v>6</v>
      </c>
      <c r="AK13" s="2">
        <f>Table1[[#This Row],[r_2_3]]/Table1[[#This Row],[Matches]]</f>
        <v>1.2552301255230125E-2</v>
      </c>
      <c r="AL13">
        <v>3</v>
      </c>
      <c r="AM13" s="2">
        <f>Table1[[#This Row],[r_1_3]]/Table1[[#This Row],[Matches]]</f>
        <v>6.2761506276150627E-3</v>
      </c>
      <c r="AN13">
        <v>0</v>
      </c>
      <c r="AO13" s="2">
        <f>Table1[[#This Row],[r_0_3]]/Table1[[#This Row],[Matches]]</f>
        <v>0</v>
      </c>
      <c r="AP13">
        <v>18</v>
      </c>
      <c r="AQ13" s="2">
        <f>Table1[[#This Row],[r_4_0]]/Table1[[#This Row],[Matches]]</f>
        <v>3.7656903765690378E-2</v>
      </c>
      <c r="AR13">
        <v>14</v>
      </c>
      <c r="AS13" s="2">
        <f>Table1[[#This Row],[r_4_1]]/Table1[[#This Row],[Matches]]</f>
        <v>2.9288702928870293E-2</v>
      </c>
      <c r="AT13">
        <v>4</v>
      </c>
      <c r="AU13" s="2">
        <f>Table1[[#This Row],[r_4_2]]/Table1[[#This Row],[Matches]]</f>
        <v>8.368200836820083E-3</v>
      </c>
      <c r="AV13">
        <v>1</v>
      </c>
      <c r="AW13" s="13">
        <f>Table1[[#This Row],[r_4_3]]/Table1[[#This Row],[Matches]]</f>
        <v>2.0920502092050207E-3</v>
      </c>
      <c r="AX13">
        <v>0</v>
      </c>
      <c r="AY13" s="13">
        <f>Table1[[#This Row],[r_4_4]]/Table1[[#This Row],[Matches]]</f>
        <v>0</v>
      </c>
      <c r="AZ13">
        <v>0</v>
      </c>
      <c r="BA13" s="13">
        <f>Table1[[#This Row],[r_3_4]]/Table1[[#This Row],[Matches]]</f>
        <v>0</v>
      </c>
      <c r="BB13">
        <v>1</v>
      </c>
      <c r="BC13" s="13">
        <f>Table1[[#This Row],[r_2_4]]/Table1[[#This Row],[Matches]]</f>
        <v>2.0920502092050207E-3</v>
      </c>
      <c r="BD13">
        <v>0</v>
      </c>
      <c r="BE13" s="13">
        <f>Table1[[#This Row],[r_1_4]]/Table1[[#This Row],[Matches]]</f>
        <v>0</v>
      </c>
      <c r="BF13">
        <v>0</v>
      </c>
      <c r="BG13" s="13">
        <f>Table1[[#This Row],[r_0_4]]/Table1[[#This Row],[Matches]]</f>
        <v>0</v>
      </c>
      <c r="BH13">
        <v>11</v>
      </c>
      <c r="BI13" s="13">
        <f>Table1[[#This Row],[r_5_0]]/Table1[[#This Row],[Matches]]</f>
        <v>2.3012552301255231E-2</v>
      </c>
      <c r="BJ13">
        <v>7</v>
      </c>
      <c r="BK13" s="13">
        <f>Table1[[#This Row],[r_5_1]]/Table1[[#This Row],[Matches]]</f>
        <v>1.4644351464435146E-2</v>
      </c>
      <c r="BL13">
        <v>1</v>
      </c>
      <c r="BM13" s="13">
        <f>Table1[[#This Row],[r_5_2]]/Table1[[#This Row],[Matches]]</f>
        <v>2.0920502092050207E-3</v>
      </c>
      <c r="BN13">
        <v>1</v>
      </c>
      <c r="BO13" s="13">
        <f>Table1[[#This Row],[r_5_3]]/Table1[[#This Row],[Matches]]</f>
        <v>2.0920502092050207E-3</v>
      </c>
      <c r="BP13">
        <v>0</v>
      </c>
      <c r="BQ13" s="13">
        <f>Table1[[#This Row],[r_5_4]]/Table1[[#This Row],[Matches]]</f>
        <v>0</v>
      </c>
      <c r="BR13">
        <v>0</v>
      </c>
      <c r="BS13" s="13">
        <f>Table1[[#This Row],[r_5_5]]/Table1[[#This Row],[Matches]]</f>
        <v>0</v>
      </c>
      <c r="BT13">
        <v>0</v>
      </c>
      <c r="BU13" s="13">
        <f>Table1[[#This Row],[r_4_5]]/Table1[[#This Row],[Matches]]</f>
        <v>0</v>
      </c>
      <c r="BV13">
        <v>0</v>
      </c>
      <c r="BW13" s="13">
        <f>Table1[[#This Row],[r_3_5]]/Table1[[#This Row],[Matches]]</f>
        <v>0</v>
      </c>
      <c r="BX13">
        <v>1</v>
      </c>
      <c r="BY13" s="13">
        <f>Table1[[#This Row],[r_2_5]]/Table1[[#This Row],[Matches]]</f>
        <v>2.0920502092050207E-3</v>
      </c>
      <c r="BZ13">
        <v>0</v>
      </c>
      <c r="CA13" s="13">
        <f>Table1[[#This Row],[r_1_5]]/Table1[[#This Row],[Matches]]</f>
        <v>0</v>
      </c>
      <c r="CB13">
        <v>0</v>
      </c>
      <c r="CC13" s="13">
        <f>Table1[[#This Row],[r_0_5]]/Table1[[#This Row],[Matches]]</f>
        <v>0</v>
      </c>
      <c r="CD13">
        <v>1</v>
      </c>
      <c r="CE13" s="13">
        <f>Table1[[#This Row],[r_6_0]]/Table1[[#This Row],[Matches]]</f>
        <v>2.0920502092050207E-3</v>
      </c>
      <c r="CF13">
        <v>1</v>
      </c>
      <c r="CG13" s="13">
        <f>Table1[[#This Row],[r_6_1]]/Table1[[#This Row],[Matches]]</f>
        <v>2.0920502092050207E-3</v>
      </c>
      <c r="CH13">
        <v>0</v>
      </c>
      <c r="CI13" s="13">
        <f>Table1[[#This Row],[r_6_2]]/Table1[[#This Row],[Matches]]</f>
        <v>0</v>
      </c>
      <c r="CJ13">
        <v>0</v>
      </c>
      <c r="CK13" s="13">
        <f>Table1[[#This Row],[r_6_3]]/Table1[[#This Row],[Matches]]</f>
        <v>0</v>
      </c>
      <c r="CL13">
        <v>0</v>
      </c>
      <c r="CM13" s="13">
        <f>Table1[[#This Row],[r_6_4]]/Table1[[#This Row],[Matches]]</f>
        <v>0</v>
      </c>
      <c r="CN13">
        <v>0</v>
      </c>
      <c r="CO13" s="13">
        <f>Table1[[#This Row],[r_6_5]]/Table1[[#This Row],[Matches]]</f>
        <v>0</v>
      </c>
      <c r="CP13">
        <v>0</v>
      </c>
      <c r="CQ13" s="13">
        <f>Table1[[#This Row],[r_6_6]]/Table1[[#This Row],[Matches]]</f>
        <v>0</v>
      </c>
      <c r="CR13">
        <v>0</v>
      </c>
      <c r="CS13" s="14">
        <f>Table1[[#This Row],[r_5_6]]/Table1[[#This Row],[Matches]]</f>
        <v>0</v>
      </c>
      <c r="CT13">
        <v>0</v>
      </c>
      <c r="CU13" s="13">
        <f>Table1[[#This Row],[r_4_6]]/Table1[[#This Row],[Matches]]</f>
        <v>0</v>
      </c>
      <c r="CV13">
        <v>0</v>
      </c>
      <c r="CW13" s="13">
        <f>Table1[[#This Row],[r_3_6]]/Table1[[#This Row],[Matches]]</f>
        <v>0</v>
      </c>
      <c r="CX13">
        <v>0</v>
      </c>
      <c r="CY13" s="14">
        <f>Table1[[#This Row],[r_2_6]]/Table1[[#This Row],[Matches]]</f>
        <v>0</v>
      </c>
      <c r="CZ13">
        <v>0</v>
      </c>
      <c r="DA13" s="13">
        <f>Table1[[#This Row],[r_1_6]]/Table1[[#This Row],[Matches]]</f>
        <v>0</v>
      </c>
      <c r="DB13">
        <v>0</v>
      </c>
      <c r="DC13" s="13">
        <f>Table1[[#This Row],[r_0_6]]/Table1[[#This Row],[Matches]]</f>
        <v>0</v>
      </c>
      <c r="DD13">
        <v>472</v>
      </c>
      <c r="DE13">
        <v>6</v>
      </c>
      <c r="DF13">
        <v>28</v>
      </c>
      <c r="DG13" s="9">
        <f>Table1[[#This Row],[m0goals]]/Table1[[#This Row],[Matches]]</f>
        <v>5.8577405857740586E-2</v>
      </c>
      <c r="DH13">
        <v>77</v>
      </c>
      <c r="DI13" s="10">
        <f>Table1[[#This Row],[m1goal]]/Table1[[#This Row],[Matches]]</f>
        <v>0.16108786610878661</v>
      </c>
      <c r="DJ13">
        <v>106</v>
      </c>
      <c r="DK13" s="10">
        <f>Table1[[#This Row],[m2goals]]/Table1[[#This Row],[Matches]]</f>
        <v>0.22175732217573221</v>
      </c>
      <c r="DL13">
        <v>115</v>
      </c>
      <c r="DM13" s="10">
        <f>Table1[[#This Row],[m3goals]]/Table1[[#This Row],[Matches]]</f>
        <v>0.2405857740585774</v>
      </c>
      <c r="DN13">
        <v>82</v>
      </c>
      <c r="DO13" s="10">
        <f>Table1[[#This Row],[m4goals]]/Table1[[#This Row],[Matches]]</f>
        <v>0.17154811715481172</v>
      </c>
      <c r="DP13">
        <v>42</v>
      </c>
      <c r="DQ13" s="10">
        <f>Table1[[#This Row],[m5goals]]/Table1[[#This Row],[Matches]]</f>
        <v>8.7866108786610872E-2</v>
      </c>
      <c r="DR13">
        <v>17</v>
      </c>
      <c r="DS13" s="10">
        <f>Table1[[#This Row],[m6goals]]/Table1[[#This Row],[Matches]]</f>
        <v>3.5564853556485358E-2</v>
      </c>
      <c r="DT13" s="21">
        <v>6</v>
      </c>
      <c r="DU13" s="10">
        <f>Table1[[#This Row],[m7goals]]/Table1[[#This Row],[Matches]]</f>
        <v>1.2552301255230125E-2</v>
      </c>
      <c r="DV13">
        <v>3</v>
      </c>
      <c r="DW13" s="2">
        <f>Table1[[#This Row],[m8goals]]/Table1[[#This Row],[Matches]]</f>
        <v>6.2761506276150627E-3</v>
      </c>
      <c r="DX13">
        <v>2</v>
      </c>
      <c r="DY13" s="10">
        <f>Table1[[#This Row],[moregoals]]/Table1[[#This Row],[Matches]]</f>
        <v>4.1841004184100415E-3</v>
      </c>
    </row>
    <row r="14" spans="1:129" hidden="1" x14ac:dyDescent="0.45">
      <c r="A14" s="1">
        <v>12</v>
      </c>
      <c r="B14" s="12">
        <v>0.68</v>
      </c>
      <c r="C14">
        <v>579</v>
      </c>
      <c r="D14">
        <v>420</v>
      </c>
      <c r="E14" s="10">
        <f>Table1[[#This Row],[Home]]/Table1[[#This Row],[Matches]]</f>
        <v>0.72538860103626945</v>
      </c>
      <c r="F14">
        <v>97</v>
      </c>
      <c r="G14" s="10">
        <f>Table1[[#This Row],[Draws]]/Table1[[#This Row],[Matches]]</f>
        <v>0.16753022452504318</v>
      </c>
      <c r="H14">
        <v>62</v>
      </c>
      <c r="I14" s="10">
        <f>Table1[[#This Row],[Away]]/Table1[[#This Row],[Matches]]</f>
        <v>0.10708117443868739</v>
      </c>
      <c r="J14">
        <v>33</v>
      </c>
      <c r="K14" s="2">
        <f>Table1[[#This Row],[r_0_0]]/Table1[[#This Row],[Matches]]</f>
        <v>5.6994818652849742E-2</v>
      </c>
      <c r="L14">
        <v>67</v>
      </c>
      <c r="M14" s="2">
        <f>Table1[[#This Row],[r_1_0]]/Table1[[#This Row],[Matches]]</f>
        <v>0.1157167530224525</v>
      </c>
      <c r="N14">
        <v>43</v>
      </c>
      <c r="O14" s="10">
        <f>Table1[[#This Row],[r_1_1]]/Table1[[#This Row],[Matches]]</f>
        <v>7.426597582037997E-2</v>
      </c>
      <c r="P14">
        <v>21</v>
      </c>
      <c r="Q14" s="10">
        <f>Table1[[#This Row],[r_0_1]]/Table1[[#This Row],[Matches]]</f>
        <v>3.6269430051813469E-2</v>
      </c>
      <c r="R14">
        <v>82</v>
      </c>
      <c r="S14" s="10">
        <f>Table1[[#This Row],[r_2_0]]/Table1[[#This Row],[Matches]]</f>
        <v>0.14162348877374784</v>
      </c>
      <c r="T14">
        <v>67</v>
      </c>
      <c r="U14" s="10">
        <f>Table1[[#This Row],[r_2_1]]/Table1[[#This Row],[Matches]]</f>
        <v>0.1157167530224525</v>
      </c>
      <c r="V14">
        <v>20</v>
      </c>
      <c r="W14" s="10">
        <f>Table1[[#This Row],[r_2_2]]/Table1[[#This Row],[Matches]]</f>
        <v>3.4542314335060449E-2</v>
      </c>
      <c r="X14">
        <v>17</v>
      </c>
      <c r="Y14" s="10">
        <f>Table1[[#This Row],[r_1_2]]/Table1[[#This Row],[Matches]]</f>
        <v>2.9360967184801381E-2</v>
      </c>
      <c r="Z14">
        <v>8</v>
      </c>
      <c r="AA14" s="2">
        <f>Table1[[#This Row],[r_0_2]]/Table1[[#This Row],[Matches]]</f>
        <v>1.3816925734024179E-2</v>
      </c>
      <c r="AB14">
        <v>49</v>
      </c>
      <c r="AC14" s="2">
        <f>Table1[[#This Row],[r_3_0]]/Table1[[#This Row],[Matches]]</f>
        <v>8.46286701208981E-2</v>
      </c>
      <c r="AD14">
        <v>45</v>
      </c>
      <c r="AE14" s="2">
        <f>Table1[[#This Row],[r_3_1]]/Table1[[#This Row],[Matches]]</f>
        <v>7.7720207253886009E-2</v>
      </c>
      <c r="AF14">
        <v>22</v>
      </c>
      <c r="AG14" s="2">
        <f>Table1[[#This Row],[r_3_2]]/Table1[[#This Row],[Matches]]</f>
        <v>3.7996545768566495E-2</v>
      </c>
      <c r="AH14">
        <v>1</v>
      </c>
      <c r="AI14" s="2">
        <f>Table1[[#This Row],[r_3_3]]/Table1[[#This Row],[Matches]]</f>
        <v>1.7271157167530224E-3</v>
      </c>
      <c r="AJ14">
        <v>2</v>
      </c>
      <c r="AK14" s="2">
        <f>Table1[[#This Row],[r_2_3]]/Table1[[#This Row],[Matches]]</f>
        <v>3.4542314335060447E-3</v>
      </c>
      <c r="AL14">
        <v>6</v>
      </c>
      <c r="AM14" s="2">
        <f>Table1[[#This Row],[r_1_3]]/Table1[[#This Row],[Matches]]</f>
        <v>1.0362694300518135E-2</v>
      </c>
      <c r="AN14">
        <v>2</v>
      </c>
      <c r="AO14" s="2">
        <f>Table1[[#This Row],[r_0_3]]/Table1[[#This Row],[Matches]]</f>
        <v>3.4542314335060447E-3</v>
      </c>
      <c r="AP14">
        <v>29</v>
      </c>
      <c r="AQ14" s="2">
        <f>Table1[[#This Row],[r_4_0]]/Table1[[#This Row],[Matches]]</f>
        <v>5.0086355785837651E-2</v>
      </c>
      <c r="AR14">
        <v>18</v>
      </c>
      <c r="AS14" s="2">
        <f>Table1[[#This Row],[r_4_1]]/Table1[[#This Row],[Matches]]</f>
        <v>3.1088082901554404E-2</v>
      </c>
      <c r="AT14">
        <v>6</v>
      </c>
      <c r="AU14" s="2">
        <f>Table1[[#This Row],[r_4_2]]/Table1[[#This Row],[Matches]]</f>
        <v>1.0362694300518135E-2</v>
      </c>
      <c r="AV14">
        <v>2</v>
      </c>
      <c r="AW14" s="13">
        <f>Table1[[#This Row],[r_4_3]]/Table1[[#This Row],[Matches]]</f>
        <v>3.4542314335060447E-3</v>
      </c>
      <c r="AX14">
        <v>0</v>
      </c>
      <c r="AY14" s="13">
        <f>Table1[[#This Row],[r_4_4]]/Table1[[#This Row],[Matches]]</f>
        <v>0</v>
      </c>
      <c r="AZ14">
        <v>0</v>
      </c>
      <c r="BA14" s="13">
        <f>Table1[[#This Row],[r_3_4]]/Table1[[#This Row],[Matches]]</f>
        <v>0</v>
      </c>
      <c r="BB14">
        <v>2</v>
      </c>
      <c r="BC14" s="13">
        <f>Table1[[#This Row],[r_2_4]]/Table1[[#This Row],[Matches]]</f>
        <v>3.4542314335060447E-3</v>
      </c>
      <c r="BD14">
        <v>2</v>
      </c>
      <c r="BE14" s="13">
        <f>Table1[[#This Row],[r_1_4]]/Table1[[#This Row],[Matches]]</f>
        <v>3.4542314335060447E-3</v>
      </c>
      <c r="BF14">
        <v>0</v>
      </c>
      <c r="BG14" s="13">
        <f>Table1[[#This Row],[r_0_4]]/Table1[[#This Row],[Matches]]</f>
        <v>0</v>
      </c>
      <c r="BH14">
        <v>8</v>
      </c>
      <c r="BI14" s="13">
        <f>Table1[[#This Row],[r_5_0]]/Table1[[#This Row],[Matches]]</f>
        <v>1.3816925734024179E-2</v>
      </c>
      <c r="BJ14">
        <v>9</v>
      </c>
      <c r="BK14" s="13">
        <f>Table1[[#This Row],[r_5_1]]/Table1[[#This Row],[Matches]]</f>
        <v>1.5544041450777202E-2</v>
      </c>
      <c r="BL14">
        <v>2</v>
      </c>
      <c r="BM14" s="13">
        <f>Table1[[#This Row],[r_5_2]]/Table1[[#This Row],[Matches]]</f>
        <v>3.4542314335060447E-3</v>
      </c>
      <c r="BN14">
        <v>0</v>
      </c>
      <c r="BO14" s="13">
        <f>Table1[[#This Row],[r_5_3]]/Table1[[#This Row],[Matches]]</f>
        <v>0</v>
      </c>
      <c r="BP14">
        <v>0</v>
      </c>
      <c r="BQ14" s="13">
        <f>Table1[[#This Row],[r_5_4]]/Table1[[#This Row],[Matches]]</f>
        <v>0</v>
      </c>
      <c r="BR14">
        <v>0</v>
      </c>
      <c r="BS14" s="13">
        <f>Table1[[#This Row],[r_5_5]]/Table1[[#This Row],[Matches]]</f>
        <v>0</v>
      </c>
      <c r="BT14">
        <v>0</v>
      </c>
      <c r="BU14" s="13">
        <f>Table1[[#This Row],[r_4_5]]/Table1[[#This Row],[Matches]]</f>
        <v>0</v>
      </c>
      <c r="BV14">
        <v>1</v>
      </c>
      <c r="BW14" s="13">
        <f>Table1[[#This Row],[r_3_5]]/Table1[[#This Row],[Matches]]</f>
        <v>1.7271157167530224E-3</v>
      </c>
      <c r="BX14">
        <v>1</v>
      </c>
      <c r="BY14" s="13">
        <f>Table1[[#This Row],[r_2_5]]/Table1[[#This Row],[Matches]]</f>
        <v>1.7271157167530224E-3</v>
      </c>
      <c r="BZ14">
        <v>0</v>
      </c>
      <c r="CA14" s="13">
        <f>Table1[[#This Row],[r_1_5]]/Table1[[#This Row],[Matches]]</f>
        <v>0</v>
      </c>
      <c r="CB14">
        <v>0</v>
      </c>
      <c r="CC14" s="13">
        <f>Table1[[#This Row],[r_0_5]]/Table1[[#This Row],[Matches]]</f>
        <v>0</v>
      </c>
      <c r="CD14">
        <v>4</v>
      </c>
      <c r="CE14" s="13">
        <f>Table1[[#This Row],[r_6_0]]/Table1[[#This Row],[Matches]]</f>
        <v>6.9084628670120895E-3</v>
      </c>
      <c r="CF14">
        <v>6</v>
      </c>
      <c r="CG14" s="13">
        <f>Table1[[#This Row],[r_6_1]]/Table1[[#This Row],[Matches]]</f>
        <v>1.0362694300518135E-2</v>
      </c>
      <c r="CH14">
        <v>1</v>
      </c>
      <c r="CI14" s="13">
        <f>Table1[[#This Row],[r_6_2]]/Table1[[#This Row],[Matches]]</f>
        <v>1.7271157167530224E-3</v>
      </c>
      <c r="CJ14">
        <v>0</v>
      </c>
      <c r="CK14" s="13">
        <f>Table1[[#This Row],[r_6_3]]/Table1[[#This Row],[Matches]]</f>
        <v>0</v>
      </c>
      <c r="CL14">
        <v>0</v>
      </c>
      <c r="CM14" s="13">
        <f>Table1[[#This Row],[r_6_4]]/Table1[[#This Row],[Matches]]</f>
        <v>0</v>
      </c>
      <c r="CN14">
        <v>0</v>
      </c>
      <c r="CO14" s="13">
        <f>Table1[[#This Row],[r_6_5]]/Table1[[#This Row],[Matches]]</f>
        <v>0</v>
      </c>
      <c r="CP14">
        <v>0</v>
      </c>
      <c r="CQ14" s="13">
        <f>Table1[[#This Row],[r_6_6]]/Table1[[#This Row],[Matches]]</f>
        <v>0</v>
      </c>
      <c r="CR14">
        <v>0</v>
      </c>
      <c r="CS14" s="14">
        <f>Table1[[#This Row],[r_5_6]]/Table1[[#This Row],[Matches]]</f>
        <v>0</v>
      </c>
      <c r="CT14">
        <v>0</v>
      </c>
      <c r="CU14" s="13">
        <f>Table1[[#This Row],[r_4_6]]/Table1[[#This Row],[Matches]]</f>
        <v>0</v>
      </c>
      <c r="CV14">
        <v>0</v>
      </c>
      <c r="CW14" s="13">
        <f>Table1[[#This Row],[r_3_6]]/Table1[[#This Row],[Matches]]</f>
        <v>0</v>
      </c>
      <c r="CX14">
        <v>0</v>
      </c>
      <c r="CY14" s="14">
        <f>Table1[[#This Row],[r_2_6]]/Table1[[#This Row],[Matches]]</f>
        <v>0</v>
      </c>
      <c r="CZ14">
        <v>0</v>
      </c>
      <c r="DA14" s="13">
        <f>Table1[[#This Row],[r_1_6]]/Table1[[#This Row],[Matches]]</f>
        <v>0</v>
      </c>
      <c r="DB14">
        <v>0</v>
      </c>
      <c r="DC14" s="13">
        <f>Table1[[#This Row],[r_0_6]]/Table1[[#This Row],[Matches]]</f>
        <v>0</v>
      </c>
      <c r="DD14">
        <v>576</v>
      </c>
      <c r="DE14">
        <v>3</v>
      </c>
      <c r="DF14">
        <v>33</v>
      </c>
      <c r="DG14" s="9">
        <f>Table1[[#This Row],[m0goals]]/Table1[[#This Row],[Matches]]</f>
        <v>5.6994818652849742E-2</v>
      </c>
      <c r="DH14">
        <v>88</v>
      </c>
      <c r="DI14" s="10">
        <f>Table1[[#This Row],[m1goal]]/Table1[[#This Row],[Matches]]</f>
        <v>0.15198618307426598</v>
      </c>
      <c r="DJ14">
        <v>133</v>
      </c>
      <c r="DK14" s="10">
        <f>Table1[[#This Row],[m2goals]]/Table1[[#This Row],[Matches]]</f>
        <v>0.22970639032815199</v>
      </c>
      <c r="DL14">
        <v>135</v>
      </c>
      <c r="DM14" s="10">
        <f>Table1[[#This Row],[m3goals]]/Table1[[#This Row],[Matches]]</f>
        <v>0.23316062176165803</v>
      </c>
      <c r="DN14">
        <v>100</v>
      </c>
      <c r="DO14" s="10">
        <f>Table1[[#This Row],[m4goals]]/Table1[[#This Row],[Matches]]</f>
        <v>0.17271157167530224</v>
      </c>
      <c r="DP14">
        <v>52</v>
      </c>
      <c r="DQ14" s="10">
        <f>Table1[[#This Row],[m5goals]]/Table1[[#This Row],[Matches]]</f>
        <v>8.9810017271157172E-2</v>
      </c>
      <c r="DR14">
        <v>22</v>
      </c>
      <c r="DS14" s="10">
        <f>Table1[[#This Row],[m6goals]]/Table1[[#This Row],[Matches]]</f>
        <v>3.7996545768566495E-2</v>
      </c>
      <c r="DT14" s="21">
        <v>13</v>
      </c>
      <c r="DU14" s="10">
        <f>Table1[[#This Row],[m7goals]]/Table1[[#This Row],[Matches]]</f>
        <v>2.2452504317789293E-2</v>
      </c>
      <c r="DV14">
        <v>2</v>
      </c>
      <c r="DW14" s="2">
        <f>Table1[[#This Row],[m8goals]]/Table1[[#This Row],[Matches]]</f>
        <v>3.4542314335060447E-3</v>
      </c>
      <c r="DX14">
        <v>1</v>
      </c>
      <c r="DY14" s="10">
        <f>Table1[[#This Row],[moregoals]]/Table1[[#This Row],[Matches]]</f>
        <v>1.7271157167530224E-3</v>
      </c>
    </row>
    <row r="15" spans="1:129" hidden="1" x14ac:dyDescent="0.45">
      <c r="A15" s="1">
        <v>13</v>
      </c>
      <c r="B15" s="12">
        <v>0.66</v>
      </c>
      <c r="C15">
        <v>737</v>
      </c>
      <c r="D15">
        <v>483</v>
      </c>
      <c r="E15" s="10">
        <f>Table1[[#This Row],[Home]]/Table1[[#This Row],[Matches]]</f>
        <v>0.65535956580732702</v>
      </c>
      <c r="F15">
        <v>166</v>
      </c>
      <c r="G15" s="10">
        <f>Table1[[#This Row],[Draws]]/Table1[[#This Row],[Matches]]</f>
        <v>0.22523744911804613</v>
      </c>
      <c r="H15">
        <v>88</v>
      </c>
      <c r="I15" s="10">
        <f>Table1[[#This Row],[Away]]/Table1[[#This Row],[Matches]]</f>
        <v>0.11940298507462686</v>
      </c>
      <c r="J15">
        <v>36</v>
      </c>
      <c r="K15" s="2">
        <f>Table1[[#This Row],[r_0_0]]/Table1[[#This Row],[Matches]]</f>
        <v>4.8846675712347354E-2</v>
      </c>
      <c r="L15">
        <v>83</v>
      </c>
      <c r="M15" s="2">
        <f>Table1[[#This Row],[r_1_0]]/Table1[[#This Row],[Matches]]</f>
        <v>0.11261872455902307</v>
      </c>
      <c r="N15">
        <v>86</v>
      </c>
      <c r="O15" s="10">
        <f>Table1[[#This Row],[r_1_1]]/Table1[[#This Row],[Matches]]</f>
        <v>0.11668928086838534</v>
      </c>
      <c r="P15">
        <v>26</v>
      </c>
      <c r="Q15" s="10">
        <f>Table1[[#This Row],[r_0_1]]/Table1[[#This Row],[Matches]]</f>
        <v>3.5278154681139755E-2</v>
      </c>
      <c r="R15">
        <v>93</v>
      </c>
      <c r="S15" s="10">
        <f>Table1[[#This Row],[r_2_0]]/Table1[[#This Row],[Matches]]</f>
        <v>0.12618724559023067</v>
      </c>
      <c r="T15">
        <v>76</v>
      </c>
      <c r="U15" s="10">
        <f>Table1[[#This Row],[r_2_1]]/Table1[[#This Row],[Matches]]</f>
        <v>0.10312075983717775</v>
      </c>
      <c r="V15">
        <v>33</v>
      </c>
      <c r="W15" s="10">
        <f>Table1[[#This Row],[r_2_2]]/Table1[[#This Row],[Matches]]</f>
        <v>4.4776119402985072E-2</v>
      </c>
      <c r="X15">
        <v>23</v>
      </c>
      <c r="Y15" s="10">
        <f>Table1[[#This Row],[r_1_2]]/Table1[[#This Row],[Matches]]</f>
        <v>3.1207598371777476E-2</v>
      </c>
      <c r="Z15">
        <v>20</v>
      </c>
      <c r="AA15" s="2">
        <f>Table1[[#This Row],[r_0_2]]/Table1[[#This Row],[Matches]]</f>
        <v>2.7137042062415198E-2</v>
      </c>
      <c r="AB15">
        <v>59</v>
      </c>
      <c r="AC15" s="2">
        <f>Table1[[#This Row],[r_3_0]]/Table1[[#This Row],[Matches]]</f>
        <v>8.0054274084124827E-2</v>
      </c>
      <c r="AD15">
        <v>48</v>
      </c>
      <c r="AE15" s="2">
        <f>Table1[[#This Row],[r_3_1]]/Table1[[#This Row],[Matches]]</f>
        <v>6.5128900949796467E-2</v>
      </c>
      <c r="AF15">
        <v>21</v>
      </c>
      <c r="AG15" s="2">
        <f>Table1[[#This Row],[r_3_2]]/Table1[[#This Row],[Matches]]</f>
        <v>2.8493894165535955E-2</v>
      </c>
      <c r="AH15">
        <v>10</v>
      </c>
      <c r="AI15" s="2">
        <f>Table1[[#This Row],[r_3_3]]/Table1[[#This Row],[Matches]]</f>
        <v>1.3568521031207599E-2</v>
      </c>
      <c r="AJ15">
        <v>9</v>
      </c>
      <c r="AK15" s="2">
        <f>Table1[[#This Row],[r_2_3]]/Table1[[#This Row],[Matches]]</f>
        <v>1.2211668928086838E-2</v>
      </c>
      <c r="AL15">
        <v>4</v>
      </c>
      <c r="AM15" s="2">
        <f>Table1[[#This Row],[r_1_3]]/Table1[[#This Row],[Matches]]</f>
        <v>5.4274084124830389E-3</v>
      </c>
      <c r="AN15">
        <v>2</v>
      </c>
      <c r="AO15" s="2">
        <f>Table1[[#This Row],[r_0_3]]/Table1[[#This Row],[Matches]]</f>
        <v>2.7137042062415195E-3</v>
      </c>
      <c r="AP15">
        <v>23</v>
      </c>
      <c r="AQ15" s="2">
        <f>Table1[[#This Row],[r_4_0]]/Table1[[#This Row],[Matches]]</f>
        <v>3.1207598371777476E-2</v>
      </c>
      <c r="AR15">
        <v>30</v>
      </c>
      <c r="AS15" s="2">
        <f>Table1[[#This Row],[r_4_1]]/Table1[[#This Row],[Matches]]</f>
        <v>4.0705563093622797E-2</v>
      </c>
      <c r="AT15">
        <v>7</v>
      </c>
      <c r="AU15" s="2">
        <f>Table1[[#This Row],[r_4_2]]/Table1[[#This Row],[Matches]]</f>
        <v>9.497964721845319E-3</v>
      </c>
      <c r="AV15">
        <v>3</v>
      </c>
      <c r="AW15" s="13">
        <f>Table1[[#This Row],[r_4_3]]/Table1[[#This Row],[Matches]]</f>
        <v>4.0705563093622792E-3</v>
      </c>
      <c r="AX15">
        <v>1</v>
      </c>
      <c r="AY15" s="13">
        <f>Table1[[#This Row],[r_4_4]]/Table1[[#This Row],[Matches]]</f>
        <v>1.3568521031207597E-3</v>
      </c>
      <c r="AZ15">
        <v>1</v>
      </c>
      <c r="BA15" s="13">
        <f>Table1[[#This Row],[r_3_4]]/Table1[[#This Row],[Matches]]</f>
        <v>1.3568521031207597E-3</v>
      </c>
      <c r="BB15">
        <v>0</v>
      </c>
      <c r="BC15" s="13">
        <f>Table1[[#This Row],[r_2_4]]/Table1[[#This Row],[Matches]]</f>
        <v>0</v>
      </c>
      <c r="BD15">
        <v>3</v>
      </c>
      <c r="BE15" s="13">
        <f>Table1[[#This Row],[r_1_4]]/Table1[[#This Row],[Matches]]</f>
        <v>4.0705563093622792E-3</v>
      </c>
      <c r="BF15">
        <v>0</v>
      </c>
      <c r="BG15" s="13">
        <f>Table1[[#This Row],[r_0_4]]/Table1[[#This Row],[Matches]]</f>
        <v>0</v>
      </c>
      <c r="BH15">
        <v>9</v>
      </c>
      <c r="BI15" s="13">
        <f>Table1[[#This Row],[r_5_0]]/Table1[[#This Row],[Matches]]</f>
        <v>1.2211668928086838E-2</v>
      </c>
      <c r="BJ15">
        <v>11</v>
      </c>
      <c r="BK15" s="13">
        <f>Table1[[#This Row],[r_5_1]]/Table1[[#This Row],[Matches]]</f>
        <v>1.4925373134328358E-2</v>
      </c>
      <c r="BL15">
        <v>2</v>
      </c>
      <c r="BM15" s="13">
        <f>Table1[[#This Row],[r_5_2]]/Table1[[#This Row],[Matches]]</f>
        <v>2.7137042062415195E-3</v>
      </c>
      <c r="BN15">
        <v>1</v>
      </c>
      <c r="BO15" s="13">
        <f>Table1[[#This Row],[r_5_3]]/Table1[[#This Row],[Matches]]</f>
        <v>1.3568521031207597E-3</v>
      </c>
      <c r="BP15">
        <v>0</v>
      </c>
      <c r="BQ15" s="13">
        <f>Table1[[#This Row],[r_5_4]]/Table1[[#This Row],[Matches]]</f>
        <v>0</v>
      </c>
      <c r="BR15">
        <v>0</v>
      </c>
      <c r="BS15" s="13">
        <f>Table1[[#This Row],[r_5_5]]/Table1[[#This Row],[Matches]]</f>
        <v>0</v>
      </c>
      <c r="BT15">
        <v>0</v>
      </c>
      <c r="BU15" s="13">
        <f>Table1[[#This Row],[r_4_5]]/Table1[[#This Row],[Matches]]</f>
        <v>0</v>
      </c>
      <c r="BV15">
        <v>0</v>
      </c>
      <c r="BW15" s="13">
        <f>Table1[[#This Row],[r_3_5]]/Table1[[#This Row],[Matches]]</f>
        <v>0</v>
      </c>
      <c r="BX15">
        <v>0</v>
      </c>
      <c r="BY15" s="13">
        <f>Table1[[#This Row],[r_2_5]]/Table1[[#This Row],[Matches]]</f>
        <v>0</v>
      </c>
      <c r="BZ15">
        <v>0</v>
      </c>
      <c r="CA15" s="13">
        <f>Table1[[#This Row],[r_1_5]]/Table1[[#This Row],[Matches]]</f>
        <v>0</v>
      </c>
      <c r="CB15">
        <v>0</v>
      </c>
      <c r="CC15" s="13">
        <f>Table1[[#This Row],[r_0_5]]/Table1[[#This Row],[Matches]]</f>
        <v>0</v>
      </c>
      <c r="CD15">
        <v>6</v>
      </c>
      <c r="CE15" s="13">
        <f>Table1[[#This Row],[r_6_0]]/Table1[[#This Row],[Matches]]</f>
        <v>8.1411126187245584E-3</v>
      </c>
      <c r="CF15">
        <v>5</v>
      </c>
      <c r="CG15" s="13">
        <f>Table1[[#This Row],[r_6_1]]/Table1[[#This Row],[Matches]]</f>
        <v>6.7842605156037995E-3</v>
      </c>
      <c r="CH15">
        <v>1</v>
      </c>
      <c r="CI15" s="13">
        <f>Table1[[#This Row],[r_6_2]]/Table1[[#This Row],[Matches]]</f>
        <v>1.3568521031207597E-3</v>
      </c>
      <c r="CJ15">
        <v>0</v>
      </c>
      <c r="CK15" s="13">
        <f>Table1[[#This Row],[r_6_3]]/Table1[[#This Row],[Matches]]</f>
        <v>0</v>
      </c>
      <c r="CL15">
        <v>0</v>
      </c>
      <c r="CM15" s="13">
        <f>Table1[[#This Row],[r_6_4]]/Table1[[#This Row],[Matches]]</f>
        <v>0</v>
      </c>
      <c r="CN15">
        <v>0</v>
      </c>
      <c r="CO15" s="13">
        <f>Table1[[#This Row],[r_6_5]]/Table1[[#This Row],[Matches]]</f>
        <v>0</v>
      </c>
      <c r="CP15">
        <v>0</v>
      </c>
      <c r="CQ15" s="13">
        <f>Table1[[#This Row],[r_6_6]]/Table1[[#This Row],[Matches]]</f>
        <v>0</v>
      </c>
      <c r="CR15">
        <v>0</v>
      </c>
      <c r="CS15" s="14">
        <f>Table1[[#This Row],[r_5_6]]/Table1[[#This Row],[Matches]]</f>
        <v>0</v>
      </c>
      <c r="CT15">
        <v>0</v>
      </c>
      <c r="CU15" s="13">
        <f>Table1[[#This Row],[r_4_6]]/Table1[[#This Row],[Matches]]</f>
        <v>0</v>
      </c>
      <c r="CV15">
        <v>0</v>
      </c>
      <c r="CW15" s="13">
        <f>Table1[[#This Row],[r_3_6]]/Table1[[#This Row],[Matches]]</f>
        <v>0</v>
      </c>
      <c r="CX15">
        <v>0</v>
      </c>
      <c r="CY15" s="14">
        <f>Table1[[#This Row],[r_2_6]]/Table1[[#This Row],[Matches]]</f>
        <v>0</v>
      </c>
      <c r="CZ15">
        <v>0</v>
      </c>
      <c r="DA15" s="13">
        <f>Table1[[#This Row],[r_1_6]]/Table1[[#This Row],[Matches]]</f>
        <v>0</v>
      </c>
      <c r="DB15">
        <v>0</v>
      </c>
      <c r="DC15" s="13">
        <f>Table1[[#This Row],[r_0_6]]/Table1[[#This Row],[Matches]]</f>
        <v>0</v>
      </c>
      <c r="DD15">
        <v>732</v>
      </c>
      <c r="DE15">
        <v>5</v>
      </c>
      <c r="DF15">
        <v>36</v>
      </c>
      <c r="DG15" s="9">
        <f>Table1[[#This Row],[m0goals]]/Table1[[#This Row],[Matches]]</f>
        <v>4.8846675712347354E-2</v>
      </c>
      <c r="DH15">
        <v>109</v>
      </c>
      <c r="DI15" s="10">
        <f>Table1[[#This Row],[m1goal]]/Table1[[#This Row],[Matches]]</f>
        <v>0.14789687924016282</v>
      </c>
      <c r="DJ15">
        <v>199</v>
      </c>
      <c r="DK15" s="10">
        <f>Table1[[#This Row],[m2goals]]/Table1[[#This Row],[Matches]]</f>
        <v>0.2700135685210312</v>
      </c>
      <c r="DL15">
        <v>160</v>
      </c>
      <c r="DM15" s="10">
        <f>Table1[[#This Row],[m3goals]]/Table1[[#This Row],[Matches]]</f>
        <v>0.21709633649932158</v>
      </c>
      <c r="DN15">
        <v>108</v>
      </c>
      <c r="DO15" s="10">
        <f>Table1[[#This Row],[m4goals]]/Table1[[#This Row],[Matches]]</f>
        <v>0.14654002713704206</v>
      </c>
      <c r="DP15">
        <v>72</v>
      </c>
      <c r="DQ15" s="10">
        <f>Table1[[#This Row],[m5goals]]/Table1[[#This Row],[Matches]]</f>
        <v>9.7693351424694708E-2</v>
      </c>
      <c r="DR15">
        <v>34</v>
      </c>
      <c r="DS15" s="10">
        <f>Table1[[#This Row],[m6goals]]/Table1[[#This Row],[Matches]]</f>
        <v>4.6132971506105833E-2</v>
      </c>
      <c r="DT15" s="21">
        <v>14</v>
      </c>
      <c r="DU15" s="10">
        <f>Table1[[#This Row],[m7goals]]/Table1[[#This Row],[Matches]]</f>
        <v>1.8995929443690638E-2</v>
      </c>
      <c r="DV15">
        <v>3</v>
      </c>
      <c r="DW15" s="2">
        <f>Table1[[#This Row],[m8goals]]/Table1[[#This Row],[Matches]]</f>
        <v>4.0705563093622792E-3</v>
      </c>
      <c r="DX15">
        <v>2</v>
      </c>
      <c r="DY15" s="10">
        <f>Table1[[#This Row],[moregoals]]/Table1[[#This Row],[Matches]]</f>
        <v>2.7137042062415195E-3</v>
      </c>
    </row>
    <row r="16" spans="1:129" hidden="1" x14ac:dyDescent="0.45">
      <c r="A16" s="1">
        <v>14</v>
      </c>
      <c r="B16" s="12">
        <v>0.64</v>
      </c>
      <c r="C16">
        <v>792</v>
      </c>
      <c r="D16">
        <v>516</v>
      </c>
      <c r="E16" s="10">
        <f>Table1[[#This Row],[Home]]/Table1[[#This Row],[Matches]]</f>
        <v>0.65151515151515149</v>
      </c>
      <c r="F16">
        <v>164</v>
      </c>
      <c r="G16" s="10">
        <f>Table1[[#This Row],[Draws]]/Table1[[#This Row],[Matches]]</f>
        <v>0.20707070707070707</v>
      </c>
      <c r="H16">
        <v>112</v>
      </c>
      <c r="I16" s="10">
        <f>Table1[[#This Row],[Away]]/Table1[[#This Row],[Matches]]</f>
        <v>0.14141414141414141</v>
      </c>
      <c r="J16">
        <v>41</v>
      </c>
      <c r="K16" s="2">
        <f>Table1[[#This Row],[r_0_0]]/Table1[[#This Row],[Matches]]</f>
        <v>5.1767676767676768E-2</v>
      </c>
      <c r="L16">
        <v>88</v>
      </c>
      <c r="M16" s="2">
        <f>Table1[[#This Row],[r_1_0]]/Table1[[#This Row],[Matches]]</f>
        <v>0.1111111111111111</v>
      </c>
      <c r="N16">
        <v>75</v>
      </c>
      <c r="O16" s="10">
        <f>Table1[[#This Row],[r_1_1]]/Table1[[#This Row],[Matches]]</f>
        <v>9.4696969696969696E-2</v>
      </c>
      <c r="P16">
        <v>38</v>
      </c>
      <c r="Q16" s="10">
        <f>Table1[[#This Row],[r_0_1]]/Table1[[#This Row],[Matches]]</f>
        <v>4.7979797979797977E-2</v>
      </c>
      <c r="R16">
        <v>101</v>
      </c>
      <c r="S16" s="10">
        <f>Table1[[#This Row],[r_2_0]]/Table1[[#This Row],[Matches]]</f>
        <v>0.12752525252525251</v>
      </c>
      <c r="T16">
        <v>95</v>
      </c>
      <c r="U16" s="10">
        <f>Table1[[#This Row],[r_2_1]]/Table1[[#This Row],[Matches]]</f>
        <v>0.11994949494949494</v>
      </c>
      <c r="V16">
        <v>39</v>
      </c>
      <c r="W16" s="10">
        <f>Table1[[#This Row],[r_2_2]]/Table1[[#This Row],[Matches]]</f>
        <v>4.924242424242424E-2</v>
      </c>
      <c r="X16">
        <v>31</v>
      </c>
      <c r="Y16" s="10">
        <f>Table1[[#This Row],[r_1_2]]/Table1[[#This Row],[Matches]]</f>
        <v>3.9141414141414144E-2</v>
      </c>
      <c r="Z16">
        <v>16</v>
      </c>
      <c r="AA16" s="2">
        <f>Table1[[#This Row],[r_0_2]]/Table1[[#This Row],[Matches]]</f>
        <v>2.0202020202020204E-2</v>
      </c>
      <c r="AB16">
        <v>55</v>
      </c>
      <c r="AC16" s="2">
        <f>Table1[[#This Row],[r_3_0]]/Table1[[#This Row],[Matches]]</f>
        <v>6.9444444444444448E-2</v>
      </c>
      <c r="AD16">
        <v>48</v>
      </c>
      <c r="AE16" s="2">
        <f>Table1[[#This Row],[r_3_1]]/Table1[[#This Row],[Matches]]</f>
        <v>6.0606060606060608E-2</v>
      </c>
      <c r="AF16">
        <v>23</v>
      </c>
      <c r="AG16" s="2">
        <f>Table1[[#This Row],[r_3_2]]/Table1[[#This Row],[Matches]]</f>
        <v>2.904040404040404E-2</v>
      </c>
      <c r="AH16">
        <v>9</v>
      </c>
      <c r="AI16" s="2">
        <f>Table1[[#This Row],[r_3_3]]/Table1[[#This Row],[Matches]]</f>
        <v>1.1363636363636364E-2</v>
      </c>
      <c r="AJ16">
        <v>7</v>
      </c>
      <c r="AK16" s="2">
        <f>Table1[[#This Row],[r_2_3]]/Table1[[#This Row],[Matches]]</f>
        <v>8.8383838383838381E-3</v>
      </c>
      <c r="AL16">
        <v>7</v>
      </c>
      <c r="AM16" s="2">
        <f>Table1[[#This Row],[r_1_3]]/Table1[[#This Row],[Matches]]</f>
        <v>8.8383838383838381E-3</v>
      </c>
      <c r="AN16">
        <v>7</v>
      </c>
      <c r="AO16" s="2">
        <f>Table1[[#This Row],[r_0_3]]/Table1[[#This Row],[Matches]]</f>
        <v>8.8383838383838381E-3</v>
      </c>
      <c r="AP16">
        <v>19</v>
      </c>
      <c r="AQ16" s="2">
        <f>Table1[[#This Row],[r_4_0]]/Table1[[#This Row],[Matches]]</f>
        <v>2.3989898989898988E-2</v>
      </c>
      <c r="AR16">
        <v>29</v>
      </c>
      <c r="AS16" s="2">
        <f>Table1[[#This Row],[r_4_1]]/Table1[[#This Row],[Matches]]</f>
        <v>3.6616161616161616E-2</v>
      </c>
      <c r="AT16">
        <v>10</v>
      </c>
      <c r="AU16" s="2">
        <f>Table1[[#This Row],[r_4_2]]/Table1[[#This Row],[Matches]]</f>
        <v>1.2626262626262626E-2</v>
      </c>
      <c r="AV16">
        <v>4</v>
      </c>
      <c r="AW16" s="13">
        <f>Table1[[#This Row],[r_4_3]]/Table1[[#This Row],[Matches]]</f>
        <v>5.0505050505050509E-3</v>
      </c>
      <c r="AX16">
        <v>0</v>
      </c>
      <c r="AY16" s="13">
        <f>Table1[[#This Row],[r_4_4]]/Table1[[#This Row],[Matches]]</f>
        <v>0</v>
      </c>
      <c r="AZ16">
        <v>1</v>
      </c>
      <c r="BA16" s="13">
        <f>Table1[[#This Row],[r_3_4]]/Table1[[#This Row],[Matches]]</f>
        <v>1.2626262626262627E-3</v>
      </c>
      <c r="BB16">
        <v>1</v>
      </c>
      <c r="BC16" s="13">
        <f>Table1[[#This Row],[r_2_4]]/Table1[[#This Row],[Matches]]</f>
        <v>1.2626262626262627E-3</v>
      </c>
      <c r="BD16">
        <v>0</v>
      </c>
      <c r="BE16" s="13">
        <f>Table1[[#This Row],[r_1_4]]/Table1[[#This Row],[Matches]]</f>
        <v>0</v>
      </c>
      <c r="BF16">
        <v>1</v>
      </c>
      <c r="BG16" s="13">
        <f>Table1[[#This Row],[r_0_4]]/Table1[[#This Row],[Matches]]</f>
        <v>1.2626262626262627E-3</v>
      </c>
      <c r="BH16">
        <v>17</v>
      </c>
      <c r="BI16" s="13">
        <f>Table1[[#This Row],[r_5_0]]/Table1[[#This Row],[Matches]]</f>
        <v>2.1464646464646464E-2</v>
      </c>
      <c r="BJ16">
        <v>11</v>
      </c>
      <c r="BK16" s="13">
        <f>Table1[[#This Row],[r_5_1]]/Table1[[#This Row],[Matches]]</f>
        <v>1.3888888888888888E-2</v>
      </c>
      <c r="BL16">
        <v>4</v>
      </c>
      <c r="BM16" s="13">
        <f>Table1[[#This Row],[r_5_2]]/Table1[[#This Row],[Matches]]</f>
        <v>5.0505050505050509E-3</v>
      </c>
      <c r="BN16">
        <v>3</v>
      </c>
      <c r="BO16" s="13">
        <f>Table1[[#This Row],[r_5_3]]/Table1[[#This Row],[Matches]]</f>
        <v>3.787878787878788E-3</v>
      </c>
      <c r="BP16">
        <v>0</v>
      </c>
      <c r="BQ16" s="13">
        <f>Table1[[#This Row],[r_5_4]]/Table1[[#This Row],[Matches]]</f>
        <v>0</v>
      </c>
      <c r="BR16">
        <v>0</v>
      </c>
      <c r="BS16" s="13">
        <f>Table1[[#This Row],[r_5_5]]/Table1[[#This Row],[Matches]]</f>
        <v>0</v>
      </c>
      <c r="BT16">
        <v>0</v>
      </c>
      <c r="BU16" s="13">
        <f>Table1[[#This Row],[r_4_5]]/Table1[[#This Row],[Matches]]</f>
        <v>0</v>
      </c>
      <c r="BV16">
        <v>1</v>
      </c>
      <c r="BW16" s="13">
        <f>Table1[[#This Row],[r_3_5]]/Table1[[#This Row],[Matches]]</f>
        <v>1.2626262626262627E-3</v>
      </c>
      <c r="BX16">
        <v>1</v>
      </c>
      <c r="BY16" s="13">
        <f>Table1[[#This Row],[r_2_5]]/Table1[[#This Row],[Matches]]</f>
        <v>1.2626262626262627E-3</v>
      </c>
      <c r="BZ16">
        <v>1</v>
      </c>
      <c r="CA16" s="13">
        <f>Table1[[#This Row],[r_1_5]]/Table1[[#This Row],[Matches]]</f>
        <v>1.2626262626262627E-3</v>
      </c>
      <c r="CB16">
        <v>0</v>
      </c>
      <c r="CC16" s="13">
        <f>Table1[[#This Row],[r_0_5]]/Table1[[#This Row],[Matches]]</f>
        <v>0</v>
      </c>
      <c r="CD16">
        <v>5</v>
      </c>
      <c r="CE16" s="13">
        <f>Table1[[#This Row],[r_6_0]]/Table1[[#This Row],[Matches]]</f>
        <v>6.313131313131313E-3</v>
      </c>
      <c r="CF16">
        <v>2</v>
      </c>
      <c r="CG16" s="13">
        <f>Table1[[#This Row],[r_6_1]]/Table1[[#This Row],[Matches]]</f>
        <v>2.5252525252525255E-3</v>
      </c>
      <c r="CH16">
        <v>1</v>
      </c>
      <c r="CI16" s="13">
        <f>Table1[[#This Row],[r_6_2]]/Table1[[#This Row],[Matches]]</f>
        <v>1.2626262626262627E-3</v>
      </c>
      <c r="CJ16">
        <v>0</v>
      </c>
      <c r="CK16" s="13">
        <f>Table1[[#This Row],[r_6_3]]/Table1[[#This Row],[Matches]]</f>
        <v>0</v>
      </c>
      <c r="CL16">
        <v>0</v>
      </c>
      <c r="CM16" s="13">
        <f>Table1[[#This Row],[r_6_4]]/Table1[[#This Row],[Matches]]</f>
        <v>0</v>
      </c>
      <c r="CN16">
        <v>0</v>
      </c>
      <c r="CO16" s="13">
        <f>Table1[[#This Row],[r_6_5]]/Table1[[#This Row],[Matches]]</f>
        <v>0</v>
      </c>
      <c r="CP16">
        <v>0</v>
      </c>
      <c r="CQ16" s="13">
        <f>Table1[[#This Row],[r_6_6]]/Table1[[#This Row],[Matches]]</f>
        <v>0</v>
      </c>
      <c r="CR16">
        <v>0</v>
      </c>
      <c r="CS16" s="14">
        <f>Table1[[#This Row],[r_5_6]]/Table1[[#This Row],[Matches]]</f>
        <v>0</v>
      </c>
      <c r="CT16">
        <v>0</v>
      </c>
      <c r="CU16" s="13">
        <f>Table1[[#This Row],[r_4_6]]/Table1[[#This Row],[Matches]]</f>
        <v>0</v>
      </c>
      <c r="CV16">
        <v>0</v>
      </c>
      <c r="CW16" s="13">
        <f>Table1[[#This Row],[r_3_6]]/Table1[[#This Row],[Matches]]</f>
        <v>0</v>
      </c>
      <c r="CX16">
        <v>0</v>
      </c>
      <c r="CY16" s="14">
        <f>Table1[[#This Row],[r_2_6]]/Table1[[#This Row],[Matches]]</f>
        <v>0</v>
      </c>
      <c r="CZ16">
        <v>0</v>
      </c>
      <c r="DA16" s="13">
        <f>Table1[[#This Row],[r_1_6]]/Table1[[#This Row],[Matches]]</f>
        <v>0</v>
      </c>
      <c r="DB16">
        <v>0</v>
      </c>
      <c r="DC16" s="13">
        <f>Table1[[#This Row],[r_0_6]]/Table1[[#This Row],[Matches]]</f>
        <v>0</v>
      </c>
      <c r="DD16">
        <v>791</v>
      </c>
      <c r="DE16">
        <v>1</v>
      </c>
      <c r="DF16">
        <v>41</v>
      </c>
      <c r="DG16" s="9">
        <f>Table1[[#This Row],[m0goals]]/Table1[[#This Row],[Matches]]</f>
        <v>5.1767676767676768E-2</v>
      </c>
      <c r="DH16">
        <v>126</v>
      </c>
      <c r="DI16" s="10">
        <f>Table1[[#This Row],[m1goal]]/Table1[[#This Row],[Matches]]</f>
        <v>0.15909090909090909</v>
      </c>
      <c r="DJ16">
        <v>192</v>
      </c>
      <c r="DK16" s="10">
        <f>Table1[[#This Row],[m2goals]]/Table1[[#This Row],[Matches]]</f>
        <v>0.24242424242424243</v>
      </c>
      <c r="DL16">
        <v>188</v>
      </c>
      <c r="DM16" s="10">
        <f>Table1[[#This Row],[m3goals]]/Table1[[#This Row],[Matches]]</f>
        <v>0.23737373737373738</v>
      </c>
      <c r="DN16">
        <v>114</v>
      </c>
      <c r="DO16" s="10">
        <f>Table1[[#This Row],[m4goals]]/Table1[[#This Row],[Matches]]</f>
        <v>0.14393939393939395</v>
      </c>
      <c r="DP16">
        <v>76</v>
      </c>
      <c r="DQ16" s="10">
        <f>Table1[[#This Row],[m5goals]]/Table1[[#This Row],[Matches]]</f>
        <v>9.5959595959595953E-2</v>
      </c>
      <c r="DR16">
        <v>37</v>
      </c>
      <c r="DS16" s="10">
        <f>Table1[[#This Row],[m6goals]]/Table1[[#This Row],[Matches]]</f>
        <v>4.671717171717172E-2</v>
      </c>
      <c r="DT16" s="21">
        <v>12</v>
      </c>
      <c r="DU16" s="10">
        <f>Table1[[#This Row],[m7goals]]/Table1[[#This Row],[Matches]]</f>
        <v>1.5151515151515152E-2</v>
      </c>
      <c r="DV16">
        <v>5</v>
      </c>
      <c r="DW16" s="2">
        <f>Table1[[#This Row],[m8goals]]/Table1[[#This Row],[Matches]]</f>
        <v>6.313131313131313E-3</v>
      </c>
      <c r="DX16">
        <v>1</v>
      </c>
      <c r="DY16" s="10">
        <f>Table1[[#This Row],[moregoals]]/Table1[[#This Row],[Matches]]</f>
        <v>1.2626262626262627E-3</v>
      </c>
    </row>
    <row r="17" spans="1:129" hidden="1" x14ac:dyDescent="0.45">
      <c r="A17" s="1">
        <v>15</v>
      </c>
      <c r="B17" s="12">
        <v>0.62</v>
      </c>
      <c r="C17">
        <v>913</v>
      </c>
      <c r="D17">
        <v>556</v>
      </c>
      <c r="E17" s="10">
        <f>Table1[[#This Row],[Home]]/Table1[[#This Row],[Matches]]</f>
        <v>0.60898138006571745</v>
      </c>
      <c r="F17">
        <v>210</v>
      </c>
      <c r="G17" s="10">
        <f>Table1[[#This Row],[Draws]]/Table1[[#This Row],[Matches]]</f>
        <v>0.23001095290251916</v>
      </c>
      <c r="H17">
        <v>147</v>
      </c>
      <c r="I17" s="10">
        <f>Table1[[#This Row],[Away]]/Table1[[#This Row],[Matches]]</f>
        <v>0.16100766703176342</v>
      </c>
      <c r="J17">
        <v>44</v>
      </c>
      <c r="K17" s="2">
        <f>Table1[[#This Row],[r_0_0]]/Table1[[#This Row],[Matches]]</f>
        <v>4.8192771084337352E-2</v>
      </c>
      <c r="L17">
        <v>111</v>
      </c>
      <c r="M17" s="2">
        <f>Table1[[#This Row],[r_1_0]]/Table1[[#This Row],[Matches]]</f>
        <v>0.12157721796276014</v>
      </c>
      <c r="N17">
        <v>100</v>
      </c>
      <c r="O17" s="10">
        <f>Table1[[#This Row],[r_1_1]]/Table1[[#This Row],[Matches]]</f>
        <v>0.10952902519167579</v>
      </c>
      <c r="P17">
        <v>50</v>
      </c>
      <c r="Q17" s="10">
        <f>Table1[[#This Row],[r_0_1]]/Table1[[#This Row],[Matches]]</f>
        <v>5.4764512595837894E-2</v>
      </c>
      <c r="R17">
        <v>95</v>
      </c>
      <c r="S17" s="10">
        <f>Table1[[#This Row],[r_2_0]]/Table1[[#This Row],[Matches]]</f>
        <v>0.10405257393209201</v>
      </c>
      <c r="T17">
        <v>97</v>
      </c>
      <c r="U17" s="10">
        <f>Table1[[#This Row],[r_2_1]]/Table1[[#This Row],[Matches]]</f>
        <v>0.10624315443592552</v>
      </c>
      <c r="V17">
        <v>54</v>
      </c>
      <c r="W17" s="10">
        <f>Table1[[#This Row],[r_2_2]]/Table1[[#This Row],[Matches]]</f>
        <v>5.9145673603504929E-2</v>
      </c>
      <c r="X17">
        <v>41</v>
      </c>
      <c r="Y17" s="10">
        <f>Table1[[#This Row],[r_1_2]]/Table1[[#This Row],[Matches]]</f>
        <v>4.4906900328587074E-2</v>
      </c>
      <c r="Z17">
        <v>17</v>
      </c>
      <c r="AA17" s="2">
        <f>Table1[[#This Row],[r_0_2]]/Table1[[#This Row],[Matches]]</f>
        <v>1.8619934282584884E-2</v>
      </c>
      <c r="AB17">
        <v>72</v>
      </c>
      <c r="AC17" s="2">
        <f>Table1[[#This Row],[r_3_0]]/Table1[[#This Row],[Matches]]</f>
        <v>7.8860898138006577E-2</v>
      </c>
      <c r="AD17">
        <v>55</v>
      </c>
      <c r="AE17" s="2">
        <f>Table1[[#This Row],[r_3_1]]/Table1[[#This Row],[Matches]]</f>
        <v>6.0240963855421686E-2</v>
      </c>
      <c r="AF17">
        <v>17</v>
      </c>
      <c r="AG17" s="2">
        <f>Table1[[#This Row],[r_3_2]]/Table1[[#This Row],[Matches]]</f>
        <v>1.8619934282584884E-2</v>
      </c>
      <c r="AH17">
        <v>12</v>
      </c>
      <c r="AI17" s="2">
        <f>Table1[[#This Row],[r_3_3]]/Table1[[#This Row],[Matches]]</f>
        <v>1.3143483023001095E-2</v>
      </c>
      <c r="AJ17">
        <v>8</v>
      </c>
      <c r="AK17" s="2">
        <f>Table1[[#This Row],[r_2_3]]/Table1[[#This Row],[Matches]]</f>
        <v>8.7623220153340634E-3</v>
      </c>
      <c r="AL17">
        <v>13</v>
      </c>
      <c r="AM17" s="2">
        <f>Table1[[#This Row],[r_1_3]]/Table1[[#This Row],[Matches]]</f>
        <v>1.4238773274917854E-2</v>
      </c>
      <c r="AN17">
        <v>9</v>
      </c>
      <c r="AO17" s="2">
        <f>Table1[[#This Row],[r_0_3]]/Table1[[#This Row],[Matches]]</f>
        <v>9.8576122672508221E-3</v>
      </c>
      <c r="AP17">
        <v>29</v>
      </c>
      <c r="AQ17" s="2">
        <f>Table1[[#This Row],[r_4_0]]/Table1[[#This Row],[Matches]]</f>
        <v>3.1763417305585982E-2</v>
      </c>
      <c r="AR17">
        <v>27</v>
      </c>
      <c r="AS17" s="2">
        <f>Table1[[#This Row],[r_4_1]]/Table1[[#This Row],[Matches]]</f>
        <v>2.9572836801752465E-2</v>
      </c>
      <c r="AT17">
        <v>7</v>
      </c>
      <c r="AU17" s="2">
        <f>Table1[[#This Row],[r_4_2]]/Table1[[#This Row],[Matches]]</f>
        <v>7.6670317634173054E-3</v>
      </c>
      <c r="AV17">
        <v>3</v>
      </c>
      <c r="AW17" s="13">
        <f>Table1[[#This Row],[r_4_3]]/Table1[[#This Row],[Matches]]</f>
        <v>3.2858707557502738E-3</v>
      </c>
      <c r="AX17">
        <v>0</v>
      </c>
      <c r="AY17" s="13">
        <f>Table1[[#This Row],[r_4_4]]/Table1[[#This Row],[Matches]]</f>
        <v>0</v>
      </c>
      <c r="AZ17">
        <v>1</v>
      </c>
      <c r="BA17" s="13">
        <f>Table1[[#This Row],[r_3_4]]/Table1[[#This Row],[Matches]]</f>
        <v>1.0952902519167579E-3</v>
      </c>
      <c r="BB17">
        <v>5</v>
      </c>
      <c r="BC17" s="13">
        <f>Table1[[#This Row],[r_2_4]]/Table1[[#This Row],[Matches]]</f>
        <v>5.4764512595837896E-3</v>
      </c>
      <c r="BD17">
        <v>1</v>
      </c>
      <c r="BE17" s="13">
        <f>Table1[[#This Row],[r_1_4]]/Table1[[#This Row],[Matches]]</f>
        <v>1.0952902519167579E-3</v>
      </c>
      <c r="BF17">
        <v>0</v>
      </c>
      <c r="BG17" s="13">
        <f>Table1[[#This Row],[r_0_4]]/Table1[[#This Row],[Matches]]</f>
        <v>0</v>
      </c>
      <c r="BH17">
        <v>18</v>
      </c>
      <c r="BI17" s="13">
        <f>Table1[[#This Row],[r_5_0]]/Table1[[#This Row],[Matches]]</f>
        <v>1.9715224534501644E-2</v>
      </c>
      <c r="BJ17">
        <v>10</v>
      </c>
      <c r="BK17" s="13">
        <f>Table1[[#This Row],[r_5_1]]/Table1[[#This Row],[Matches]]</f>
        <v>1.0952902519167579E-2</v>
      </c>
      <c r="BL17">
        <v>2</v>
      </c>
      <c r="BM17" s="13">
        <f>Table1[[#This Row],[r_5_2]]/Table1[[#This Row],[Matches]]</f>
        <v>2.1905805038335158E-3</v>
      </c>
      <c r="BN17">
        <v>1</v>
      </c>
      <c r="BO17" s="13">
        <f>Table1[[#This Row],[r_5_3]]/Table1[[#This Row],[Matches]]</f>
        <v>1.0952902519167579E-3</v>
      </c>
      <c r="BP17">
        <v>0</v>
      </c>
      <c r="BQ17" s="13">
        <f>Table1[[#This Row],[r_5_4]]/Table1[[#This Row],[Matches]]</f>
        <v>0</v>
      </c>
      <c r="BR17">
        <v>0</v>
      </c>
      <c r="BS17" s="13">
        <f>Table1[[#This Row],[r_5_5]]/Table1[[#This Row],[Matches]]</f>
        <v>0</v>
      </c>
      <c r="BT17">
        <v>0</v>
      </c>
      <c r="BU17" s="13">
        <f>Table1[[#This Row],[r_4_5]]/Table1[[#This Row],[Matches]]</f>
        <v>0</v>
      </c>
      <c r="BV17">
        <v>0</v>
      </c>
      <c r="BW17" s="13">
        <f>Table1[[#This Row],[r_3_5]]/Table1[[#This Row],[Matches]]</f>
        <v>0</v>
      </c>
      <c r="BX17">
        <v>0</v>
      </c>
      <c r="BY17" s="13">
        <f>Table1[[#This Row],[r_2_5]]/Table1[[#This Row],[Matches]]</f>
        <v>0</v>
      </c>
      <c r="BZ17">
        <v>1</v>
      </c>
      <c r="CA17" s="13">
        <f>Table1[[#This Row],[r_1_5]]/Table1[[#This Row],[Matches]]</f>
        <v>1.0952902519167579E-3</v>
      </c>
      <c r="CB17">
        <v>1</v>
      </c>
      <c r="CC17" s="13">
        <f>Table1[[#This Row],[r_0_5]]/Table1[[#This Row],[Matches]]</f>
        <v>1.0952902519167579E-3</v>
      </c>
      <c r="CD17">
        <v>4</v>
      </c>
      <c r="CE17" s="13">
        <f>Table1[[#This Row],[r_6_0]]/Table1[[#This Row],[Matches]]</f>
        <v>4.3811610076670317E-3</v>
      </c>
      <c r="CF17">
        <v>5</v>
      </c>
      <c r="CG17" s="13">
        <f>Table1[[#This Row],[r_6_1]]/Table1[[#This Row],[Matches]]</f>
        <v>5.4764512595837896E-3</v>
      </c>
      <c r="CH17">
        <v>0</v>
      </c>
      <c r="CI17" s="13">
        <f>Table1[[#This Row],[r_6_2]]/Table1[[#This Row],[Matches]]</f>
        <v>0</v>
      </c>
      <c r="CJ17">
        <v>0</v>
      </c>
      <c r="CK17" s="13">
        <f>Table1[[#This Row],[r_6_3]]/Table1[[#This Row],[Matches]]</f>
        <v>0</v>
      </c>
      <c r="CL17">
        <v>0</v>
      </c>
      <c r="CM17" s="13">
        <f>Table1[[#This Row],[r_6_4]]/Table1[[#This Row],[Matches]]</f>
        <v>0</v>
      </c>
      <c r="CN17">
        <v>0</v>
      </c>
      <c r="CO17" s="13">
        <f>Table1[[#This Row],[r_6_5]]/Table1[[#This Row],[Matches]]</f>
        <v>0</v>
      </c>
      <c r="CP17">
        <v>0</v>
      </c>
      <c r="CQ17" s="13">
        <f>Table1[[#This Row],[r_6_6]]/Table1[[#This Row],[Matches]]</f>
        <v>0</v>
      </c>
      <c r="CR17">
        <v>0</v>
      </c>
      <c r="CS17" s="14">
        <f>Table1[[#This Row],[r_5_6]]/Table1[[#This Row],[Matches]]</f>
        <v>0</v>
      </c>
      <c r="CT17">
        <v>0</v>
      </c>
      <c r="CU17" s="13">
        <f>Table1[[#This Row],[r_4_6]]/Table1[[#This Row],[Matches]]</f>
        <v>0</v>
      </c>
      <c r="CV17">
        <v>0</v>
      </c>
      <c r="CW17" s="13">
        <f>Table1[[#This Row],[r_3_6]]/Table1[[#This Row],[Matches]]</f>
        <v>0</v>
      </c>
      <c r="CX17">
        <v>0</v>
      </c>
      <c r="CY17" s="14">
        <f>Table1[[#This Row],[r_2_6]]/Table1[[#This Row],[Matches]]</f>
        <v>0</v>
      </c>
      <c r="CZ17">
        <v>0</v>
      </c>
      <c r="DA17" s="13">
        <f>Table1[[#This Row],[r_1_6]]/Table1[[#This Row],[Matches]]</f>
        <v>0</v>
      </c>
      <c r="DB17">
        <v>0</v>
      </c>
      <c r="DC17" s="13">
        <f>Table1[[#This Row],[r_0_6]]/Table1[[#This Row],[Matches]]</f>
        <v>0</v>
      </c>
      <c r="DD17">
        <v>910</v>
      </c>
      <c r="DE17">
        <v>3</v>
      </c>
      <c r="DF17">
        <v>44</v>
      </c>
      <c r="DG17" s="9">
        <f>Table1[[#This Row],[m0goals]]/Table1[[#This Row],[Matches]]</f>
        <v>4.8192771084337352E-2</v>
      </c>
      <c r="DH17">
        <v>161</v>
      </c>
      <c r="DI17" s="10">
        <f>Table1[[#This Row],[m1goal]]/Table1[[#This Row],[Matches]]</f>
        <v>0.17634173055859803</v>
      </c>
      <c r="DJ17">
        <v>212</v>
      </c>
      <c r="DK17" s="10">
        <f>Table1[[#This Row],[m2goals]]/Table1[[#This Row],[Matches]]</f>
        <v>0.23220153340635269</v>
      </c>
      <c r="DL17">
        <v>219</v>
      </c>
      <c r="DM17" s="10">
        <f>Table1[[#This Row],[m3goals]]/Table1[[#This Row],[Matches]]</f>
        <v>0.23986856516976998</v>
      </c>
      <c r="DN17">
        <v>151</v>
      </c>
      <c r="DO17" s="10">
        <f>Table1[[#This Row],[m4goals]]/Table1[[#This Row],[Matches]]</f>
        <v>0.16538882803943045</v>
      </c>
      <c r="DP17">
        <v>72</v>
      </c>
      <c r="DQ17" s="10">
        <f>Table1[[#This Row],[m5goals]]/Table1[[#This Row],[Matches]]</f>
        <v>7.8860898138006577E-2</v>
      </c>
      <c r="DR17">
        <v>39</v>
      </c>
      <c r="DS17" s="10">
        <f>Table1[[#This Row],[m6goals]]/Table1[[#This Row],[Matches]]</f>
        <v>4.271631982475356E-2</v>
      </c>
      <c r="DT17" s="21">
        <v>12</v>
      </c>
      <c r="DU17" s="10">
        <f>Table1[[#This Row],[m7goals]]/Table1[[#This Row],[Matches]]</f>
        <v>1.3143483023001095E-2</v>
      </c>
      <c r="DV17">
        <v>3</v>
      </c>
      <c r="DW17" s="2">
        <f>Table1[[#This Row],[m8goals]]/Table1[[#This Row],[Matches]]</f>
        <v>3.2858707557502738E-3</v>
      </c>
      <c r="DX17">
        <v>0</v>
      </c>
      <c r="DY17" s="10">
        <f>Table1[[#This Row],[moregoals]]/Table1[[#This Row],[Matches]]</f>
        <v>0</v>
      </c>
    </row>
    <row r="18" spans="1:129" hidden="1" x14ac:dyDescent="0.45">
      <c r="A18" s="1">
        <v>16</v>
      </c>
      <c r="B18" s="12">
        <v>0.6</v>
      </c>
      <c r="C18">
        <v>1264</v>
      </c>
      <c r="D18">
        <v>761</v>
      </c>
      <c r="E18" s="10">
        <f>Table1[[#This Row],[Home]]/Table1[[#This Row],[Matches]]</f>
        <v>0.60205696202531644</v>
      </c>
      <c r="F18">
        <v>306</v>
      </c>
      <c r="G18" s="10">
        <f>Table1[[#This Row],[Draws]]/Table1[[#This Row],[Matches]]</f>
        <v>0.24208860759493672</v>
      </c>
      <c r="H18">
        <v>197</v>
      </c>
      <c r="I18" s="10">
        <f>Table1[[#This Row],[Away]]/Table1[[#This Row],[Matches]]</f>
        <v>0.15585443037974683</v>
      </c>
      <c r="J18">
        <v>89</v>
      </c>
      <c r="K18" s="2">
        <f>Table1[[#This Row],[r_0_0]]/Table1[[#This Row],[Matches]]</f>
        <v>7.0411392405063292E-2</v>
      </c>
      <c r="L18">
        <v>149</v>
      </c>
      <c r="M18" s="2">
        <f>Table1[[#This Row],[r_1_0]]/Table1[[#This Row],[Matches]]</f>
        <v>0.11787974683544304</v>
      </c>
      <c r="N18">
        <v>142</v>
      </c>
      <c r="O18" s="10">
        <f>Table1[[#This Row],[r_1_1]]/Table1[[#This Row],[Matches]]</f>
        <v>0.11234177215189874</v>
      </c>
      <c r="P18">
        <v>66</v>
      </c>
      <c r="Q18" s="10">
        <f>Table1[[#This Row],[r_0_1]]/Table1[[#This Row],[Matches]]</f>
        <v>5.2215189873417722E-2</v>
      </c>
      <c r="R18">
        <v>115</v>
      </c>
      <c r="S18" s="10">
        <f>Table1[[#This Row],[r_2_0]]/Table1[[#This Row],[Matches]]</f>
        <v>9.0981012658227847E-2</v>
      </c>
      <c r="T18">
        <v>143</v>
      </c>
      <c r="U18" s="10">
        <f>Table1[[#This Row],[r_2_1]]/Table1[[#This Row],[Matches]]</f>
        <v>0.11313291139240507</v>
      </c>
      <c r="V18">
        <v>65</v>
      </c>
      <c r="W18" s="10">
        <f>Table1[[#This Row],[r_2_2]]/Table1[[#This Row],[Matches]]</f>
        <v>5.1424050632911396E-2</v>
      </c>
      <c r="X18">
        <v>52</v>
      </c>
      <c r="Y18" s="10">
        <f>Table1[[#This Row],[r_1_2]]/Table1[[#This Row],[Matches]]</f>
        <v>4.1139240506329111E-2</v>
      </c>
      <c r="Z18">
        <v>24</v>
      </c>
      <c r="AA18" s="2">
        <f>Table1[[#This Row],[r_0_2]]/Table1[[#This Row],[Matches]]</f>
        <v>1.8987341772151899E-2</v>
      </c>
      <c r="AB18">
        <v>82</v>
      </c>
      <c r="AC18" s="2">
        <f>Table1[[#This Row],[r_3_0]]/Table1[[#This Row],[Matches]]</f>
        <v>6.4873417721518986E-2</v>
      </c>
      <c r="AD18">
        <v>82</v>
      </c>
      <c r="AE18" s="2">
        <f>Table1[[#This Row],[r_3_1]]/Table1[[#This Row],[Matches]]</f>
        <v>6.4873417721518986E-2</v>
      </c>
      <c r="AF18">
        <v>54</v>
      </c>
      <c r="AG18" s="2">
        <f>Table1[[#This Row],[r_3_2]]/Table1[[#This Row],[Matches]]</f>
        <v>4.2721518987341771E-2</v>
      </c>
      <c r="AH18">
        <v>9</v>
      </c>
      <c r="AI18" s="2">
        <f>Table1[[#This Row],[r_3_3]]/Table1[[#This Row],[Matches]]</f>
        <v>7.1202531645569618E-3</v>
      </c>
      <c r="AJ18">
        <v>21</v>
      </c>
      <c r="AK18" s="2">
        <f>Table1[[#This Row],[r_2_3]]/Table1[[#This Row],[Matches]]</f>
        <v>1.661392405063291E-2</v>
      </c>
      <c r="AL18">
        <v>14</v>
      </c>
      <c r="AM18" s="2">
        <f>Table1[[#This Row],[r_1_3]]/Table1[[#This Row],[Matches]]</f>
        <v>1.1075949367088608E-2</v>
      </c>
      <c r="AN18">
        <v>7</v>
      </c>
      <c r="AO18" s="2">
        <f>Table1[[#This Row],[r_0_3]]/Table1[[#This Row],[Matches]]</f>
        <v>5.5379746835443038E-3</v>
      </c>
      <c r="AP18">
        <v>34</v>
      </c>
      <c r="AQ18" s="2">
        <f>Table1[[#This Row],[r_4_0]]/Table1[[#This Row],[Matches]]</f>
        <v>2.6898734177215191E-2</v>
      </c>
      <c r="AR18">
        <v>38</v>
      </c>
      <c r="AS18" s="2">
        <f>Table1[[#This Row],[r_4_1]]/Table1[[#This Row],[Matches]]</f>
        <v>3.0063291139240507E-2</v>
      </c>
      <c r="AT18">
        <v>12</v>
      </c>
      <c r="AU18" s="2">
        <f>Table1[[#This Row],[r_4_2]]/Table1[[#This Row],[Matches]]</f>
        <v>9.4936708860759497E-3</v>
      </c>
      <c r="AV18">
        <v>8</v>
      </c>
      <c r="AW18" s="13">
        <f>Table1[[#This Row],[r_4_3]]/Table1[[#This Row],[Matches]]</f>
        <v>6.3291139240506328E-3</v>
      </c>
      <c r="AX18">
        <v>1</v>
      </c>
      <c r="AY18" s="13">
        <f>Table1[[#This Row],[r_4_4]]/Table1[[#This Row],[Matches]]</f>
        <v>7.911392405063291E-4</v>
      </c>
      <c r="AZ18">
        <v>1</v>
      </c>
      <c r="BA18" s="13">
        <f>Table1[[#This Row],[r_3_4]]/Table1[[#This Row],[Matches]]</f>
        <v>7.911392405063291E-4</v>
      </c>
      <c r="BB18">
        <v>1</v>
      </c>
      <c r="BC18" s="13">
        <f>Table1[[#This Row],[r_2_4]]/Table1[[#This Row],[Matches]]</f>
        <v>7.911392405063291E-4</v>
      </c>
      <c r="BD18">
        <v>1</v>
      </c>
      <c r="BE18" s="13">
        <f>Table1[[#This Row],[r_1_4]]/Table1[[#This Row],[Matches]]</f>
        <v>7.911392405063291E-4</v>
      </c>
      <c r="BF18">
        <v>4</v>
      </c>
      <c r="BG18" s="13">
        <f>Table1[[#This Row],[r_0_4]]/Table1[[#This Row],[Matches]]</f>
        <v>3.1645569620253164E-3</v>
      </c>
      <c r="BH18">
        <v>8</v>
      </c>
      <c r="BI18" s="13">
        <f>Table1[[#This Row],[r_5_0]]/Table1[[#This Row],[Matches]]</f>
        <v>6.3291139240506328E-3</v>
      </c>
      <c r="BJ18">
        <v>12</v>
      </c>
      <c r="BK18" s="13">
        <f>Table1[[#This Row],[r_5_1]]/Table1[[#This Row],[Matches]]</f>
        <v>9.4936708860759497E-3</v>
      </c>
      <c r="BL18">
        <v>3</v>
      </c>
      <c r="BM18" s="13">
        <f>Table1[[#This Row],[r_5_2]]/Table1[[#This Row],[Matches]]</f>
        <v>2.3734177215189874E-3</v>
      </c>
      <c r="BN18">
        <v>2</v>
      </c>
      <c r="BO18" s="13">
        <f>Table1[[#This Row],[r_5_3]]/Table1[[#This Row],[Matches]]</f>
        <v>1.5822784810126582E-3</v>
      </c>
      <c r="BP18">
        <v>0</v>
      </c>
      <c r="BQ18" s="13">
        <f>Table1[[#This Row],[r_5_4]]/Table1[[#This Row],[Matches]]</f>
        <v>0</v>
      </c>
      <c r="BR18">
        <v>0</v>
      </c>
      <c r="BS18" s="13">
        <f>Table1[[#This Row],[r_5_5]]/Table1[[#This Row],[Matches]]</f>
        <v>0</v>
      </c>
      <c r="BT18">
        <v>0</v>
      </c>
      <c r="BU18" s="13">
        <f>Table1[[#This Row],[r_4_5]]/Table1[[#This Row],[Matches]]</f>
        <v>0</v>
      </c>
      <c r="BV18">
        <v>1</v>
      </c>
      <c r="BW18" s="13">
        <f>Table1[[#This Row],[r_3_5]]/Table1[[#This Row],[Matches]]</f>
        <v>7.911392405063291E-4</v>
      </c>
      <c r="BX18">
        <v>1</v>
      </c>
      <c r="BY18" s="13">
        <f>Table1[[#This Row],[r_2_5]]/Table1[[#This Row],[Matches]]</f>
        <v>7.911392405063291E-4</v>
      </c>
      <c r="BZ18">
        <v>3</v>
      </c>
      <c r="CA18" s="13">
        <f>Table1[[#This Row],[r_1_5]]/Table1[[#This Row],[Matches]]</f>
        <v>2.3734177215189874E-3</v>
      </c>
      <c r="CB18">
        <v>1</v>
      </c>
      <c r="CC18" s="13">
        <f>Table1[[#This Row],[r_0_5]]/Table1[[#This Row],[Matches]]</f>
        <v>7.911392405063291E-4</v>
      </c>
      <c r="CD18">
        <v>8</v>
      </c>
      <c r="CE18" s="13">
        <f>Table1[[#This Row],[r_6_0]]/Table1[[#This Row],[Matches]]</f>
        <v>6.3291139240506328E-3</v>
      </c>
      <c r="CF18">
        <v>4</v>
      </c>
      <c r="CG18" s="13">
        <f>Table1[[#This Row],[r_6_1]]/Table1[[#This Row],[Matches]]</f>
        <v>3.1645569620253164E-3</v>
      </c>
      <c r="CH18">
        <v>2</v>
      </c>
      <c r="CI18" s="13">
        <f>Table1[[#This Row],[r_6_2]]/Table1[[#This Row],[Matches]]</f>
        <v>1.5822784810126582E-3</v>
      </c>
      <c r="CJ18">
        <v>0</v>
      </c>
      <c r="CK18" s="13">
        <f>Table1[[#This Row],[r_6_3]]/Table1[[#This Row],[Matches]]</f>
        <v>0</v>
      </c>
      <c r="CL18">
        <v>0</v>
      </c>
      <c r="CM18" s="13">
        <f>Table1[[#This Row],[r_6_4]]/Table1[[#This Row],[Matches]]</f>
        <v>0</v>
      </c>
      <c r="CN18">
        <v>0</v>
      </c>
      <c r="CO18" s="13">
        <f>Table1[[#This Row],[r_6_5]]/Table1[[#This Row],[Matches]]</f>
        <v>0</v>
      </c>
      <c r="CP18">
        <v>0</v>
      </c>
      <c r="CQ18" s="13">
        <f>Table1[[#This Row],[r_6_6]]/Table1[[#This Row],[Matches]]</f>
        <v>0</v>
      </c>
      <c r="CR18">
        <v>0</v>
      </c>
      <c r="CS18" s="14">
        <f>Table1[[#This Row],[r_5_6]]/Table1[[#This Row],[Matches]]</f>
        <v>0</v>
      </c>
      <c r="CT18">
        <v>0</v>
      </c>
      <c r="CU18" s="13">
        <f>Table1[[#This Row],[r_4_6]]/Table1[[#This Row],[Matches]]</f>
        <v>0</v>
      </c>
      <c r="CV18">
        <v>0</v>
      </c>
      <c r="CW18" s="13">
        <f>Table1[[#This Row],[r_3_6]]/Table1[[#This Row],[Matches]]</f>
        <v>0</v>
      </c>
      <c r="CX18">
        <v>0</v>
      </c>
      <c r="CY18" s="14">
        <f>Table1[[#This Row],[r_2_6]]/Table1[[#This Row],[Matches]]</f>
        <v>0</v>
      </c>
      <c r="CZ18">
        <v>0</v>
      </c>
      <c r="DA18" s="13">
        <f>Table1[[#This Row],[r_1_6]]/Table1[[#This Row],[Matches]]</f>
        <v>0</v>
      </c>
      <c r="DB18">
        <v>0</v>
      </c>
      <c r="DC18" s="13">
        <f>Table1[[#This Row],[r_0_6]]/Table1[[#This Row],[Matches]]</f>
        <v>0</v>
      </c>
      <c r="DD18">
        <v>1259</v>
      </c>
      <c r="DE18">
        <v>5</v>
      </c>
      <c r="DF18">
        <v>89</v>
      </c>
      <c r="DG18" s="9">
        <f>Table1[[#This Row],[m0goals]]/Table1[[#This Row],[Matches]]</f>
        <v>7.0411392405063292E-2</v>
      </c>
      <c r="DH18">
        <v>215</v>
      </c>
      <c r="DI18" s="10">
        <f>Table1[[#This Row],[m1goal]]/Table1[[#This Row],[Matches]]</f>
        <v>0.17009493670886075</v>
      </c>
      <c r="DJ18">
        <v>281</v>
      </c>
      <c r="DK18" s="10">
        <f>Table1[[#This Row],[m2goals]]/Table1[[#This Row],[Matches]]</f>
        <v>0.22231012658227847</v>
      </c>
      <c r="DL18">
        <v>284</v>
      </c>
      <c r="DM18" s="10">
        <f>Table1[[#This Row],[m3goals]]/Table1[[#This Row],[Matches]]</f>
        <v>0.22468354430379747</v>
      </c>
      <c r="DN18">
        <v>199</v>
      </c>
      <c r="DO18" s="10">
        <f>Table1[[#This Row],[m4goals]]/Table1[[#This Row],[Matches]]</f>
        <v>0.1574367088607595</v>
      </c>
      <c r="DP18">
        <v>123</v>
      </c>
      <c r="DQ18" s="10">
        <f>Table1[[#This Row],[m5goals]]/Table1[[#This Row],[Matches]]</f>
        <v>9.7310126582278486E-2</v>
      </c>
      <c r="DR18">
        <v>45</v>
      </c>
      <c r="DS18" s="10">
        <f>Table1[[#This Row],[m6goals]]/Table1[[#This Row],[Matches]]</f>
        <v>3.5601265822784812E-2</v>
      </c>
      <c r="DT18" s="21">
        <v>18</v>
      </c>
      <c r="DU18" s="10">
        <f>Table1[[#This Row],[m7goals]]/Table1[[#This Row],[Matches]]</f>
        <v>1.4240506329113924E-2</v>
      </c>
      <c r="DV18">
        <v>9</v>
      </c>
      <c r="DW18" s="2">
        <f>Table1[[#This Row],[m8goals]]/Table1[[#This Row],[Matches]]</f>
        <v>7.1202531645569618E-3</v>
      </c>
      <c r="DX18">
        <v>1</v>
      </c>
      <c r="DY18" s="10">
        <f>Table1[[#This Row],[moregoals]]/Table1[[#This Row],[Matches]]</f>
        <v>7.911392405063291E-4</v>
      </c>
    </row>
    <row r="19" spans="1:129" hidden="1" x14ac:dyDescent="0.45">
      <c r="A19" s="1">
        <v>17</v>
      </c>
      <c r="B19" s="12">
        <v>0.57999999999999996</v>
      </c>
      <c r="C19">
        <v>404</v>
      </c>
      <c r="D19">
        <v>236</v>
      </c>
      <c r="E19" s="10">
        <f>Table1[[#This Row],[Home]]/Table1[[#This Row],[Matches]]</f>
        <v>0.58415841584158412</v>
      </c>
      <c r="F19">
        <v>86</v>
      </c>
      <c r="G19" s="10">
        <f>Table1[[#This Row],[Draws]]/Table1[[#This Row],[Matches]]</f>
        <v>0.21287128712871287</v>
      </c>
      <c r="H19">
        <v>82</v>
      </c>
      <c r="I19" s="10">
        <f>Table1[[#This Row],[Away]]/Table1[[#This Row],[Matches]]</f>
        <v>0.20297029702970298</v>
      </c>
      <c r="J19">
        <v>18</v>
      </c>
      <c r="K19" s="2">
        <f>Table1[[#This Row],[r_0_0]]/Table1[[#This Row],[Matches]]</f>
        <v>4.4554455445544552E-2</v>
      </c>
      <c r="L19">
        <v>48</v>
      </c>
      <c r="M19" s="2">
        <f>Table1[[#This Row],[r_1_0]]/Table1[[#This Row],[Matches]]</f>
        <v>0.11881188118811881</v>
      </c>
      <c r="N19">
        <v>46</v>
      </c>
      <c r="O19" s="10">
        <f>Table1[[#This Row],[r_1_1]]/Table1[[#This Row],[Matches]]</f>
        <v>0.11386138613861387</v>
      </c>
      <c r="P19">
        <v>28</v>
      </c>
      <c r="Q19" s="10">
        <f>Table1[[#This Row],[r_0_1]]/Table1[[#This Row],[Matches]]</f>
        <v>6.9306930693069313E-2</v>
      </c>
      <c r="R19">
        <v>46</v>
      </c>
      <c r="S19" s="10">
        <f>Table1[[#This Row],[r_2_0]]/Table1[[#This Row],[Matches]]</f>
        <v>0.11386138613861387</v>
      </c>
      <c r="T19">
        <v>41</v>
      </c>
      <c r="U19" s="10">
        <f>Table1[[#This Row],[r_2_1]]/Table1[[#This Row],[Matches]]</f>
        <v>0.10148514851485149</v>
      </c>
      <c r="V19">
        <v>18</v>
      </c>
      <c r="W19" s="10">
        <f>Table1[[#This Row],[r_2_2]]/Table1[[#This Row],[Matches]]</f>
        <v>4.4554455445544552E-2</v>
      </c>
      <c r="X19">
        <v>25</v>
      </c>
      <c r="Y19" s="10">
        <f>Table1[[#This Row],[r_1_2]]/Table1[[#This Row],[Matches]]</f>
        <v>6.1881188118811881E-2</v>
      </c>
      <c r="Z19">
        <v>8</v>
      </c>
      <c r="AA19" s="2">
        <f>Table1[[#This Row],[r_0_2]]/Table1[[#This Row],[Matches]]</f>
        <v>1.9801980198019802E-2</v>
      </c>
      <c r="AB19">
        <v>21</v>
      </c>
      <c r="AC19" s="2">
        <f>Table1[[#This Row],[r_3_0]]/Table1[[#This Row],[Matches]]</f>
        <v>5.1980198019801978E-2</v>
      </c>
      <c r="AD19">
        <v>17</v>
      </c>
      <c r="AE19" s="2">
        <f>Table1[[#This Row],[r_3_1]]/Table1[[#This Row],[Matches]]</f>
        <v>4.2079207920792082E-2</v>
      </c>
      <c r="AF19">
        <v>13</v>
      </c>
      <c r="AG19" s="2">
        <f>Table1[[#This Row],[r_3_2]]/Table1[[#This Row],[Matches]]</f>
        <v>3.2178217821782179E-2</v>
      </c>
      <c r="AH19">
        <v>4</v>
      </c>
      <c r="AI19" s="2">
        <f>Table1[[#This Row],[r_3_3]]/Table1[[#This Row],[Matches]]</f>
        <v>9.9009900990099011E-3</v>
      </c>
      <c r="AJ19">
        <v>4</v>
      </c>
      <c r="AK19" s="2">
        <f>Table1[[#This Row],[r_2_3]]/Table1[[#This Row],[Matches]]</f>
        <v>9.9009900990099011E-3</v>
      </c>
      <c r="AL19">
        <v>3</v>
      </c>
      <c r="AM19" s="2">
        <f>Table1[[#This Row],[r_1_3]]/Table1[[#This Row],[Matches]]</f>
        <v>7.4257425742574254E-3</v>
      </c>
      <c r="AN19">
        <v>7</v>
      </c>
      <c r="AO19" s="2">
        <f>Table1[[#This Row],[r_0_3]]/Table1[[#This Row],[Matches]]</f>
        <v>1.7326732673267328E-2</v>
      </c>
      <c r="AP19">
        <v>14</v>
      </c>
      <c r="AQ19" s="2">
        <f>Table1[[#This Row],[r_4_0]]/Table1[[#This Row],[Matches]]</f>
        <v>3.4653465346534656E-2</v>
      </c>
      <c r="AR19">
        <v>16</v>
      </c>
      <c r="AS19" s="2">
        <f>Table1[[#This Row],[r_4_1]]/Table1[[#This Row],[Matches]]</f>
        <v>3.9603960396039604E-2</v>
      </c>
      <c r="AT19">
        <v>4</v>
      </c>
      <c r="AU19" s="2">
        <f>Table1[[#This Row],[r_4_2]]/Table1[[#This Row],[Matches]]</f>
        <v>9.9009900990099011E-3</v>
      </c>
      <c r="AV19">
        <v>3</v>
      </c>
      <c r="AW19" s="13">
        <f>Table1[[#This Row],[r_4_3]]/Table1[[#This Row],[Matches]]</f>
        <v>7.4257425742574254E-3</v>
      </c>
      <c r="AX19">
        <v>0</v>
      </c>
      <c r="AY19" s="13">
        <f>Table1[[#This Row],[r_4_4]]/Table1[[#This Row],[Matches]]</f>
        <v>0</v>
      </c>
      <c r="AZ19">
        <v>0</v>
      </c>
      <c r="BA19" s="13">
        <f>Table1[[#This Row],[r_3_4]]/Table1[[#This Row],[Matches]]</f>
        <v>0</v>
      </c>
      <c r="BB19">
        <v>2</v>
      </c>
      <c r="BC19" s="13">
        <f>Table1[[#This Row],[r_2_4]]/Table1[[#This Row],[Matches]]</f>
        <v>4.9504950495049506E-3</v>
      </c>
      <c r="BD19">
        <v>2</v>
      </c>
      <c r="BE19" s="13">
        <f>Table1[[#This Row],[r_1_4]]/Table1[[#This Row],[Matches]]</f>
        <v>4.9504950495049506E-3</v>
      </c>
      <c r="BF19">
        <v>2</v>
      </c>
      <c r="BG19" s="13">
        <f>Table1[[#This Row],[r_0_4]]/Table1[[#This Row],[Matches]]</f>
        <v>4.9504950495049506E-3</v>
      </c>
      <c r="BH19">
        <v>3</v>
      </c>
      <c r="BI19" s="13">
        <f>Table1[[#This Row],[r_5_0]]/Table1[[#This Row],[Matches]]</f>
        <v>7.4257425742574254E-3</v>
      </c>
      <c r="BJ19">
        <v>1</v>
      </c>
      <c r="BK19" s="13">
        <f>Table1[[#This Row],[r_5_1]]/Table1[[#This Row],[Matches]]</f>
        <v>2.4752475247524753E-3</v>
      </c>
      <c r="BL19">
        <v>4</v>
      </c>
      <c r="BM19" s="13">
        <f>Table1[[#This Row],[r_5_2]]/Table1[[#This Row],[Matches]]</f>
        <v>9.9009900990099011E-3</v>
      </c>
      <c r="BN19">
        <v>0</v>
      </c>
      <c r="BO19" s="13">
        <f>Table1[[#This Row],[r_5_3]]/Table1[[#This Row],[Matches]]</f>
        <v>0</v>
      </c>
      <c r="BP19">
        <v>0</v>
      </c>
      <c r="BQ19" s="13">
        <f>Table1[[#This Row],[r_5_4]]/Table1[[#This Row],[Matches]]</f>
        <v>0</v>
      </c>
      <c r="BR19">
        <v>0</v>
      </c>
      <c r="BS19" s="13">
        <f>Table1[[#This Row],[r_5_5]]/Table1[[#This Row],[Matches]]</f>
        <v>0</v>
      </c>
      <c r="BT19">
        <v>0</v>
      </c>
      <c r="BU19" s="13">
        <f>Table1[[#This Row],[r_4_5]]/Table1[[#This Row],[Matches]]</f>
        <v>0</v>
      </c>
      <c r="BV19">
        <v>0</v>
      </c>
      <c r="BW19" s="13">
        <f>Table1[[#This Row],[r_3_5]]/Table1[[#This Row],[Matches]]</f>
        <v>0</v>
      </c>
      <c r="BX19">
        <v>0</v>
      </c>
      <c r="BY19" s="13">
        <f>Table1[[#This Row],[r_2_5]]/Table1[[#This Row],[Matches]]</f>
        <v>0</v>
      </c>
      <c r="BZ19">
        <v>1</v>
      </c>
      <c r="CA19" s="13">
        <f>Table1[[#This Row],[r_1_5]]/Table1[[#This Row],[Matches]]</f>
        <v>2.4752475247524753E-3</v>
      </c>
      <c r="CB19">
        <v>0</v>
      </c>
      <c r="CC19" s="13">
        <f>Table1[[#This Row],[r_0_5]]/Table1[[#This Row],[Matches]]</f>
        <v>0</v>
      </c>
      <c r="CD19">
        <v>2</v>
      </c>
      <c r="CE19" s="13">
        <f>Table1[[#This Row],[r_6_0]]/Table1[[#This Row],[Matches]]</f>
        <v>4.9504950495049506E-3</v>
      </c>
      <c r="CF19">
        <v>0</v>
      </c>
      <c r="CG19" s="13">
        <f>Table1[[#This Row],[r_6_1]]/Table1[[#This Row],[Matches]]</f>
        <v>0</v>
      </c>
      <c r="CH19">
        <v>0</v>
      </c>
      <c r="CI19" s="13">
        <f>Table1[[#This Row],[r_6_2]]/Table1[[#This Row],[Matches]]</f>
        <v>0</v>
      </c>
      <c r="CJ19">
        <v>1</v>
      </c>
      <c r="CK19" s="13">
        <f>Table1[[#This Row],[r_6_3]]/Table1[[#This Row],[Matches]]</f>
        <v>2.4752475247524753E-3</v>
      </c>
      <c r="CL19">
        <v>0</v>
      </c>
      <c r="CM19" s="13">
        <f>Table1[[#This Row],[r_6_4]]/Table1[[#This Row],[Matches]]</f>
        <v>0</v>
      </c>
      <c r="CN19">
        <v>0</v>
      </c>
      <c r="CO19" s="13">
        <f>Table1[[#This Row],[r_6_5]]/Table1[[#This Row],[Matches]]</f>
        <v>0</v>
      </c>
      <c r="CP19">
        <v>0</v>
      </c>
      <c r="CQ19" s="13">
        <f>Table1[[#This Row],[r_6_6]]/Table1[[#This Row],[Matches]]</f>
        <v>0</v>
      </c>
      <c r="CR19">
        <v>0</v>
      </c>
      <c r="CS19" s="14">
        <f>Table1[[#This Row],[r_5_6]]/Table1[[#This Row],[Matches]]</f>
        <v>0</v>
      </c>
      <c r="CT19">
        <v>0</v>
      </c>
      <c r="CU19" s="13">
        <f>Table1[[#This Row],[r_4_6]]/Table1[[#This Row],[Matches]]</f>
        <v>0</v>
      </c>
      <c r="CV19">
        <v>0</v>
      </c>
      <c r="CW19" s="13">
        <f>Table1[[#This Row],[r_3_6]]/Table1[[#This Row],[Matches]]</f>
        <v>0</v>
      </c>
      <c r="CX19">
        <v>0</v>
      </c>
      <c r="CY19" s="14">
        <f>Table1[[#This Row],[r_2_6]]/Table1[[#This Row],[Matches]]</f>
        <v>0</v>
      </c>
      <c r="CZ19">
        <v>0</v>
      </c>
      <c r="DA19" s="13">
        <f>Table1[[#This Row],[r_1_6]]/Table1[[#This Row],[Matches]]</f>
        <v>0</v>
      </c>
      <c r="DB19">
        <v>0</v>
      </c>
      <c r="DC19" s="13">
        <f>Table1[[#This Row],[r_0_6]]/Table1[[#This Row],[Matches]]</f>
        <v>0</v>
      </c>
      <c r="DD19">
        <v>402</v>
      </c>
      <c r="DE19">
        <v>2</v>
      </c>
      <c r="DF19">
        <v>18</v>
      </c>
      <c r="DG19" s="9">
        <f>Table1[[#This Row],[m0goals]]/Table1[[#This Row],[Matches]]</f>
        <v>4.4554455445544552E-2</v>
      </c>
      <c r="DH19">
        <v>76</v>
      </c>
      <c r="DI19" s="10">
        <f>Table1[[#This Row],[m1goal]]/Table1[[#This Row],[Matches]]</f>
        <v>0.18811881188118812</v>
      </c>
      <c r="DJ19">
        <v>100</v>
      </c>
      <c r="DK19" s="10">
        <f>Table1[[#This Row],[m2goals]]/Table1[[#This Row],[Matches]]</f>
        <v>0.24752475247524752</v>
      </c>
      <c r="DL19">
        <v>94</v>
      </c>
      <c r="DM19" s="10">
        <f>Table1[[#This Row],[m3goals]]/Table1[[#This Row],[Matches]]</f>
        <v>0.23267326732673269</v>
      </c>
      <c r="DN19">
        <v>54</v>
      </c>
      <c r="DO19" s="10">
        <f>Table1[[#This Row],[m4goals]]/Table1[[#This Row],[Matches]]</f>
        <v>0.13366336633663367</v>
      </c>
      <c r="DP19">
        <v>38</v>
      </c>
      <c r="DQ19" s="10">
        <f>Table1[[#This Row],[m5goals]]/Table1[[#This Row],[Matches]]</f>
        <v>9.405940594059406E-2</v>
      </c>
      <c r="DR19">
        <v>14</v>
      </c>
      <c r="DS19" s="10">
        <f>Table1[[#This Row],[m6goals]]/Table1[[#This Row],[Matches]]</f>
        <v>3.4653465346534656E-2</v>
      </c>
      <c r="DT19" s="21">
        <v>7</v>
      </c>
      <c r="DU19" s="10">
        <f>Table1[[#This Row],[m7goals]]/Table1[[#This Row],[Matches]]</f>
        <v>1.7326732673267328E-2</v>
      </c>
      <c r="DV19">
        <v>2</v>
      </c>
      <c r="DW19" s="2">
        <f>Table1[[#This Row],[m8goals]]/Table1[[#This Row],[Matches]]</f>
        <v>4.9504950495049506E-3</v>
      </c>
      <c r="DX19">
        <v>1</v>
      </c>
      <c r="DY19" s="10">
        <f>Table1[[#This Row],[moregoals]]/Table1[[#This Row],[Matches]]</f>
        <v>2.4752475247524753E-3</v>
      </c>
    </row>
    <row r="20" spans="1:129" hidden="1" x14ac:dyDescent="0.45">
      <c r="A20" s="1">
        <v>18</v>
      </c>
      <c r="B20" s="12">
        <v>0.56000000000000005</v>
      </c>
      <c r="C20">
        <v>2251</v>
      </c>
      <c r="D20">
        <v>1294</v>
      </c>
      <c r="E20" s="10">
        <f>Table1[[#This Row],[Home]]/Table1[[#This Row],[Matches]]</f>
        <v>0.57485561972456689</v>
      </c>
      <c r="F20">
        <v>537</v>
      </c>
      <c r="G20" s="10">
        <f>Table1[[#This Row],[Draws]]/Table1[[#This Row],[Matches]]</f>
        <v>0.23856063971568192</v>
      </c>
      <c r="H20">
        <v>420</v>
      </c>
      <c r="I20" s="10">
        <f>Table1[[#This Row],[Away]]/Table1[[#This Row],[Matches]]</f>
        <v>0.18658374055975122</v>
      </c>
      <c r="J20">
        <v>149</v>
      </c>
      <c r="K20" s="2">
        <f>Table1[[#This Row],[r_0_0]]/Table1[[#This Row],[Matches]]</f>
        <v>6.6192803198578412E-2</v>
      </c>
      <c r="L20">
        <v>257</v>
      </c>
      <c r="M20" s="2">
        <f>Table1[[#This Row],[r_1_0]]/Table1[[#This Row],[Matches]]</f>
        <v>0.11417147934251444</v>
      </c>
      <c r="N20">
        <v>255</v>
      </c>
      <c r="O20" s="10">
        <f>Table1[[#This Row],[r_1_1]]/Table1[[#This Row],[Matches]]</f>
        <v>0.11328298533984896</v>
      </c>
      <c r="P20">
        <v>107</v>
      </c>
      <c r="Q20" s="10">
        <f>Table1[[#This Row],[r_0_1]]/Table1[[#This Row],[Matches]]</f>
        <v>4.7534429142603286E-2</v>
      </c>
      <c r="R20">
        <v>249</v>
      </c>
      <c r="S20" s="10">
        <f>Table1[[#This Row],[r_2_0]]/Table1[[#This Row],[Matches]]</f>
        <v>0.11061750333185251</v>
      </c>
      <c r="T20">
        <v>244</v>
      </c>
      <c r="U20" s="10">
        <f>Table1[[#This Row],[r_2_1]]/Table1[[#This Row],[Matches]]</f>
        <v>0.10839626832518881</v>
      </c>
      <c r="V20">
        <v>109</v>
      </c>
      <c r="W20" s="10">
        <f>Table1[[#This Row],[r_2_2]]/Table1[[#This Row],[Matches]]</f>
        <v>4.8422923145268769E-2</v>
      </c>
      <c r="X20">
        <v>127</v>
      </c>
      <c r="Y20" s="10">
        <f>Table1[[#This Row],[r_1_2]]/Table1[[#This Row],[Matches]]</f>
        <v>5.6419369169258105E-2</v>
      </c>
      <c r="Z20">
        <v>63</v>
      </c>
      <c r="AA20" s="2">
        <f>Table1[[#This Row],[r_0_2]]/Table1[[#This Row],[Matches]]</f>
        <v>2.7987561083962682E-2</v>
      </c>
      <c r="AB20">
        <v>139</v>
      </c>
      <c r="AC20" s="2">
        <f>Table1[[#This Row],[r_3_0]]/Table1[[#This Row],[Matches]]</f>
        <v>6.1750333185251E-2</v>
      </c>
      <c r="AD20">
        <v>116</v>
      </c>
      <c r="AE20" s="2">
        <f>Table1[[#This Row],[r_3_1]]/Table1[[#This Row],[Matches]]</f>
        <v>5.1532652154597958E-2</v>
      </c>
      <c r="AF20">
        <v>57</v>
      </c>
      <c r="AG20" s="2">
        <f>Table1[[#This Row],[r_3_2]]/Table1[[#This Row],[Matches]]</f>
        <v>2.5322079075966238E-2</v>
      </c>
      <c r="AH20">
        <v>23</v>
      </c>
      <c r="AI20" s="2">
        <f>Table1[[#This Row],[r_3_3]]/Table1[[#This Row],[Matches]]</f>
        <v>1.0217681030653044E-2</v>
      </c>
      <c r="AJ20">
        <v>38</v>
      </c>
      <c r="AK20" s="2">
        <f>Table1[[#This Row],[r_2_3]]/Table1[[#This Row],[Matches]]</f>
        <v>1.6881386050644157E-2</v>
      </c>
      <c r="AL20">
        <v>32</v>
      </c>
      <c r="AM20" s="2">
        <f>Table1[[#This Row],[r_1_3]]/Table1[[#This Row],[Matches]]</f>
        <v>1.4215904042647711E-2</v>
      </c>
      <c r="AN20">
        <v>18</v>
      </c>
      <c r="AO20" s="2">
        <f>Table1[[#This Row],[r_0_3]]/Table1[[#This Row],[Matches]]</f>
        <v>7.9964460239893374E-3</v>
      </c>
      <c r="AP20">
        <v>65</v>
      </c>
      <c r="AQ20" s="2">
        <f>Table1[[#This Row],[r_4_0]]/Table1[[#This Row],[Matches]]</f>
        <v>2.8876055086628164E-2</v>
      </c>
      <c r="AR20">
        <v>55</v>
      </c>
      <c r="AS20" s="2">
        <f>Table1[[#This Row],[r_4_1]]/Table1[[#This Row],[Matches]]</f>
        <v>2.4433585073300755E-2</v>
      </c>
      <c r="AT20">
        <v>26</v>
      </c>
      <c r="AU20" s="2">
        <f>Table1[[#This Row],[r_4_2]]/Table1[[#This Row],[Matches]]</f>
        <v>1.1550422034651266E-2</v>
      </c>
      <c r="AV20">
        <v>10</v>
      </c>
      <c r="AW20" s="13">
        <f>Table1[[#This Row],[r_4_3]]/Table1[[#This Row],[Matches]]</f>
        <v>4.4424700133274099E-3</v>
      </c>
      <c r="AX20">
        <v>1</v>
      </c>
      <c r="AY20" s="13">
        <f>Table1[[#This Row],[r_4_4]]/Table1[[#This Row],[Matches]]</f>
        <v>4.4424700133274098E-4</v>
      </c>
      <c r="AZ20">
        <v>4</v>
      </c>
      <c r="BA20" s="13">
        <f>Table1[[#This Row],[r_3_4]]/Table1[[#This Row],[Matches]]</f>
        <v>1.7769880053309639E-3</v>
      </c>
      <c r="BB20">
        <v>11</v>
      </c>
      <c r="BC20" s="13">
        <f>Table1[[#This Row],[r_2_4]]/Table1[[#This Row],[Matches]]</f>
        <v>4.8867170146601512E-3</v>
      </c>
      <c r="BD20">
        <v>6</v>
      </c>
      <c r="BE20" s="13">
        <f>Table1[[#This Row],[r_1_4]]/Table1[[#This Row],[Matches]]</f>
        <v>2.6654820079964462E-3</v>
      </c>
      <c r="BF20">
        <v>6</v>
      </c>
      <c r="BG20" s="13">
        <f>Table1[[#This Row],[r_0_4]]/Table1[[#This Row],[Matches]]</f>
        <v>2.6654820079964462E-3</v>
      </c>
      <c r="BH20">
        <v>14</v>
      </c>
      <c r="BI20" s="13">
        <f>Table1[[#This Row],[r_5_0]]/Table1[[#This Row],[Matches]]</f>
        <v>6.2194580186583741E-3</v>
      </c>
      <c r="BJ20">
        <v>20</v>
      </c>
      <c r="BK20" s="13">
        <f>Table1[[#This Row],[r_5_1]]/Table1[[#This Row],[Matches]]</f>
        <v>8.8849400266548199E-3</v>
      </c>
      <c r="BL20">
        <v>11</v>
      </c>
      <c r="BM20" s="13">
        <f>Table1[[#This Row],[r_5_2]]/Table1[[#This Row],[Matches]]</f>
        <v>4.8867170146601512E-3</v>
      </c>
      <c r="BN20">
        <v>4</v>
      </c>
      <c r="BO20" s="13">
        <f>Table1[[#This Row],[r_5_3]]/Table1[[#This Row],[Matches]]</f>
        <v>1.7769880053309639E-3</v>
      </c>
      <c r="BP20">
        <v>1</v>
      </c>
      <c r="BQ20" s="13">
        <f>Table1[[#This Row],[r_5_4]]/Table1[[#This Row],[Matches]]</f>
        <v>4.4424700133274098E-4</v>
      </c>
      <c r="BR20">
        <v>0</v>
      </c>
      <c r="BS20" s="13">
        <f>Table1[[#This Row],[r_5_5]]/Table1[[#This Row],[Matches]]</f>
        <v>0</v>
      </c>
      <c r="BT20">
        <v>2</v>
      </c>
      <c r="BU20" s="13">
        <f>Table1[[#This Row],[r_4_5]]/Table1[[#This Row],[Matches]]</f>
        <v>8.8849400266548197E-4</v>
      </c>
      <c r="BV20">
        <v>1</v>
      </c>
      <c r="BW20" s="13">
        <f>Table1[[#This Row],[r_3_5]]/Table1[[#This Row],[Matches]]</f>
        <v>4.4424700133274098E-4</v>
      </c>
      <c r="BX20">
        <v>0</v>
      </c>
      <c r="BY20" s="13">
        <f>Table1[[#This Row],[r_2_5]]/Table1[[#This Row],[Matches]]</f>
        <v>0</v>
      </c>
      <c r="BZ20">
        <v>0</v>
      </c>
      <c r="CA20" s="13">
        <f>Table1[[#This Row],[r_1_5]]/Table1[[#This Row],[Matches]]</f>
        <v>0</v>
      </c>
      <c r="CB20">
        <v>3</v>
      </c>
      <c r="CC20" s="13">
        <f>Table1[[#This Row],[r_0_5]]/Table1[[#This Row],[Matches]]</f>
        <v>1.3327410039982231E-3</v>
      </c>
      <c r="CD20">
        <v>8</v>
      </c>
      <c r="CE20" s="13">
        <f>Table1[[#This Row],[r_6_0]]/Table1[[#This Row],[Matches]]</f>
        <v>3.5539760106619279E-3</v>
      </c>
      <c r="CF20">
        <v>7</v>
      </c>
      <c r="CG20" s="13">
        <f>Table1[[#This Row],[r_6_1]]/Table1[[#This Row],[Matches]]</f>
        <v>3.109729009329187E-3</v>
      </c>
      <c r="CH20">
        <v>4</v>
      </c>
      <c r="CI20" s="13">
        <f>Table1[[#This Row],[r_6_2]]/Table1[[#This Row],[Matches]]</f>
        <v>1.7769880053309639E-3</v>
      </c>
      <c r="CJ20">
        <v>2</v>
      </c>
      <c r="CK20" s="13">
        <f>Table1[[#This Row],[r_6_3]]/Table1[[#This Row],[Matches]]</f>
        <v>8.8849400266548197E-4</v>
      </c>
      <c r="CL20">
        <v>1</v>
      </c>
      <c r="CM20" s="13">
        <f>Table1[[#This Row],[r_6_4]]/Table1[[#This Row],[Matches]]</f>
        <v>4.4424700133274098E-4</v>
      </c>
      <c r="CN20">
        <v>0</v>
      </c>
      <c r="CO20" s="13">
        <f>Table1[[#This Row],[r_6_5]]/Table1[[#This Row],[Matches]]</f>
        <v>0</v>
      </c>
      <c r="CP20">
        <v>0</v>
      </c>
      <c r="CQ20" s="13">
        <f>Table1[[#This Row],[r_6_6]]/Table1[[#This Row],[Matches]]</f>
        <v>0</v>
      </c>
      <c r="CR20">
        <v>0</v>
      </c>
      <c r="CS20" s="14">
        <f>Table1[[#This Row],[r_5_6]]/Table1[[#This Row],[Matches]]</f>
        <v>0</v>
      </c>
      <c r="CT20">
        <v>0</v>
      </c>
      <c r="CU20" s="13">
        <f>Table1[[#This Row],[r_4_6]]/Table1[[#This Row],[Matches]]</f>
        <v>0</v>
      </c>
      <c r="CV20">
        <v>0</v>
      </c>
      <c r="CW20" s="13">
        <f>Table1[[#This Row],[r_3_6]]/Table1[[#This Row],[Matches]]</f>
        <v>0</v>
      </c>
      <c r="CX20">
        <v>1</v>
      </c>
      <c r="CY20" s="14">
        <f>Table1[[#This Row],[r_2_6]]/Table1[[#This Row],[Matches]]</f>
        <v>4.4424700133274098E-4</v>
      </c>
      <c r="CZ20">
        <v>1</v>
      </c>
      <c r="DA20" s="13">
        <f>Table1[[#This Row],[r_1_6]]/Table1[[#This Row],[Matches]]</f>
        <v>4.4424700133274098E-4</v>
      </c>
      <c r="DB20">
        <v>0</v>
      </c>
      <c r="DC20" s="13">
        <f>Table1[[#This Row],[r_0_6]]/Table1[[#This Row],[Matches]]</f>
        <v>0</v>
      </c>
      <c r="DD20">
        <v>2247</v>
      </c>
      <c r="DE20">
        <v>4</v>
      </c>
      <c r="DF20">
        <v>149</v>
      </c>
      <c r="DG20" s="9">
        <f>Table1[[#This Row],[m0goals]]/Table1[[#This Row],[Matches]]</f>
        <v>6.6192803198578412E-2</v>
      </c>
      <c r="DH20">
        <v>364</v>
      </c>
      <c r="DI20" s="10">
        <f>Table1[[#This Row],[m1goal]]/Table1[[#This Row],[Matches]]</f>
        <v>0.16170590848511773</v>
      </c>
      <c r="DJ20">
        <v>567</v>
      </c>
      <c r="DK20" s="10">
        <f>Table1[[#This Row],[m2goals]]/Table1[[#This Row],[Matches]]</f>
        <v>0.25188804975566415</v>
      </c>
      <c r="DL20">
        <v>528</v>
      </c>
      <c r="DM20" s="10">
        <f>Table1[[#This Row],[m3goals]]/Table1[[#This Row],[Matches]]</f>
        <v>0.23456241670368724</v>
      </c>
      <c r="DN20">
        <v>328</v>
      </c>
      <c r="DO20" s="10">
        <f>Table1[[#This Row],[m4goals]]/Table1[[#This Row],[Matches]]</f>
        <v>0.14571301643713905</v>
      </c>
      <c r="DP20">
        <v>173</v>
      </c>
      <c r="DQ20" s="10">
        <f>Table1[[#This Row],[m5goals]]/Table1[[#This Row],[Matches]]</f>
        <v>7.6854731230564188E-2</v>
      </c>
      <c r="DR20">
        <v>88</v>
      </c>
      <c r="DS20" s="10">
        <f>Table1[[#This Row],[m6goals]]/Table1[[#This Row],[Matches]]</f>
        <v>3.909373611728121E-2</v>
      </c>
      <c r="DT20" s="21">
        <v>36</v>
      </c>
      <c r="DU20" s="10">
        <f>Table1[[#This Row],[m7goals]]/Table1[[#This Row],[Matches]]</f>
        <v>1.5992892047978675E-2</v>
      </c>
      <c r="DV20">
        <v>11</v>
      </c>
      <c r="DW20" s="2">
        <f>Table1[[#This Row],[m8goals]]/Table1[[#This Row],[Matches]]</f>
        <v>4.8867170146601512E-3</v>
      </c>
      <c r="DX20">
        <v>7</v>
      </c>
      <c r="DY20" s="10">
        <f>Table1[[#This Row],[moregoals]]/Table1[[#This Row],[Matches]]</f>
        <v>3.109729009329187E-3</v>
      </c>
    </row>
    <row r="21" spans="1:129" hidden="1" x14ac:dyDescent="0.45">
      <c r="A21" s="1">
        <v>19</v>
      </c>
      <c r="B21" s="12">
        <v>0.54</v>
      </c>
      <c r="C21">
        <v>1373</v>
      </c>
      <c r="D21">
        <v>741</v>
      </c>
      <c r="E21" s="10">
        <f>Table1[[#This Row],[Home]]/Table1[[#This Row],[Matches]]</f>
        <v>0.53969410050983246</v>
      </c>
      <c r="F21">
        <v>379</v>
      </c>
      <c r="G21" s="10">
        <f>Table1[[#This Row],[Draws]]/Table1[[#This Row],[Matches]]</f>
        <v>0.27603787327021123</v>
      </c>
      <c r="H21">
        <v>253</v>
      </c>
      <c r="I21" s="10">
        <f>Table1[[#This Row],[Away]]/Table1[[#This Row],[Matches]]</f>
        <v>0.1842680262199563</v>
      </c>
      <c r="J21">
        <v>110</v>
      </c>
      <c r="K21" s="2">
        <f>Table1[[#This Row],[r_0_0]]/Table1[[#This Row],[Matches]]</f>
        <v>8.0116533139111434E-2</v>
      </c>
      <c r="L21">
        <v>158</v>
      </c>
      <c r="M21" s="2">
        <f>Table1[[#This Row],[r_1_0]]/Table1[[#This Row],[Matches]]</f>
        <v>0.11507647487254188</v>
      </c>
      <c r="N21">
        <v>172</v>
      </c>
      <c r="O21" s="10">
        <f>Table1[[#This Row],[r_1_1]]/Table1[[#This Row],[Matches]]</f>
        <v>0.12527312454479242</v>
      </c>
      <c r="P21">
        <v>73</v>
      </c>
      <c r="Q21" s="10">
        <f>Table1[[#This Row],[r_0_1]]/Table1[[#This Row],[Matches]]</f>
        <v>5.3168244719592132E-2</v>
      </c>
      <c r="R21">
        <v>149</v>
      </c>
      <c r="S21" s="10">
        <f>Table1[[#This Row],[r_2_0]]/Table1[[#This Row],[Matches]]</f>
        <v>0.10852148579752367</v>
      </c>
      <c r="T21">
        <v>128</v>
      </c>
      <c r="U21" s="10">
        <f>Table1[[#This Row],[r_2_1]]/Table1[[#This Row],[Matches]]</f>
        <v>9.3226511289147856E-2</v>
      </c>
      <c r="V21">
        <v>72</v>
      </c>
      <c r="W21" s="10">
        <f>Table1[[#This Row],[r_2_2]]/Table1[[#This Row],[Matches]]</f>
        <v>5.2439912600145668E-2</v>
      </c>
      <c r="X21">
        <v>52</v>
      </c>
      <c r="Y21" s="10">
        <f>Table1[[#This Row],[r_1_2]]/Table1[[#This Row],[Matches]]</f>
        <v>3.7873270211216316E-2</v>
      </c>
      <c r="Z21">
        <v>47</v>
      </c>
      <c r="AA21" s="2">
        <f>Table1[[#This Row],[r_0_2]]/Table1[[#This Row],[Matches]]</f>
        <v>3.4231609613983978E-2</v>
      </c>
      <c r="AB21">
        <v>81</v>
      </c>
      <c r="AC21" s="2">
        <f>Table1[[#This Row],[r_3_0]]/Table1[[#This Row],[Matches]]</f>
        <v>5.8994901675163872E-2</v>
      </c>
      <c r="AD21">
        <v>74</v>
      </c>
      <c r="AE21" s="2">
        <f>Table1[[#This Row],[r_3_1]]/Table1[[#This Row],[Matches]]</f>
        <v>5.3896576839038604E-2</v>
      </c>
      <c r="AF21">
        <v>37</v>
      </c>
      <c r="AG21" s="2">
        <f>Table1[[#This Row],[r_3_2]]/Table1[[#This Row],[Matches]]</f>
        <v>2.6948288419519302E-2</v>
      </c>
      <c r="AH21">
        <v>21</v>
      </c>
      <c r="AI21" s="2">
        <f>Table1[[#This Row],[r_3_3]]/Table1[[#This Row],[Matches]]</f>
        <v>1.529497450837582E-2</v>
      </c>
      <c r="AJ21">
        <v>21</v>
      </c>
      <c r="AK21" s="2">
        <f>Table1[[#This Row],[r_2_3]]/Table1[[#This Row],[Matches]]</f>
        <v>1.529497450837582E-2</v>
      </c>
      <c r="AL21">
        <v>25</v>
      </c>
      <c r="AM21" s="2">
        <f>Table1[[#This Row],[r_1_3]]/Table1[[#This Row],[Matches]]</f>
        <v>1.820830298616169E-2</v>
      </c>
      <c r="AN21">
        <v>15</v>
      </c>
      <c r="AO21" s="2">
        <f>Table1[[#This Row],[r_0_3]]/Table1[[#This Row],[Matches]]</f>
        <v>1.0924981791697014E-2</v>
      </c>
      <c r="AP21">
        <v>43</v>
      </c>
      <c r="AQ21" s="2">
        <f>Table1[[#This Row],[r_4_0]]/Table1[[#This Row],[Matches]]</f>
        <v>3.1318281136198105E-2</v>
      </c>
      <c r="AR21">
        <v>25</v>
      </c>
      <c r="AS21" s="2">
        <f>Table1[[#This Row],[r_4_1]]/Table1[[#This Row],[Matches]]</f>
        <v>1.820830298616169E-2</v>
      </c>
      <c r="AT21">
        <v>16</v>
      </c>
      <c r="AU21" s="2">
        <f>Table1[[#This Row],[r_4_2]]/Table1[[#This Row],[Matches]]</f>
        <v>1.1653313911143482E-2</v>
      </c>
      <c r="AV21">
        <v>3</v>
      </c>
      <c r="AW21" s="13">
        <f>Table1[[#This Row],[r_4_3]]/Table1[[#This Row],[Matches]]</f>
        <v>2.1849963583394027E-3</v>
      </c>
      <c r="AX21">
        <v>4</v>
      </c>
      <c r="AY21" s="13">
        <f>Table1[[#This Row],[r_4_4]]/Table1[[#This Row],[Matches]]</f>
        <v>2.9133284777858705E-3</v>
      </c>
      <c r="AZ21">
        <v>4</v>
      </c>
      <c r="BA21" s="13">
        <f>Table1[[#This Row],[r_3_4]]/Table1[[#This Row],[Matches]]</f>
        <v>2.9133284777858705E-3</v>
      </c>
      <c r="BB21">
        <v>6</v>
      </c>
      <c r="BC21" s="13">
        <f>Table1[[#This Row],[r_2_4]]/Table1[[#This Row],[Matches]]</f>
        <v>4.3699927166788053E-3</v>
      </c>
      <c r="BD21">
        <v>5</v>
      </c>
      <c r="BE21" s="13">
        <f>Table1[[#This Row],[r_1_4]]/Table1[[#This Row],[Matches]]</f>
        <v>3.6416605972323379E-3</v>
      </c>
      <c r="BF21">
        <v>3</v>
      </c>
      <c r="BG21" s="13">
        <f>Table1[[#This Row],[r_0_4]]/Table1[[#This Row],[Matches]]</f>
        <v>2.1849963583394027E-3</v>
      </c>
      <c r="BH21">
        <v>4</v>
      </c>
      <c r="BI21" s="13">
        <f>Table1[[#This Row],[r_5_0]]/Table1[[#This Row],[Matches]]</f>
        <v>2.9133284777858705E-3</v>
      </c>
      <c r="BJ21">
        <v>12</v>
      </c>
      <c r="BK21" s="13">
        <f>Table1[[#This Row],[r_5_1]]/Table1[[#This Row],[Matches]]</f>
        <v>8.7399854333576107E-3</v>
      </c>
      <c r="BL21">
        <v>3</v>
      </c>
      <c r="BM21" s="13">
        <f>Table1[[#This Row],[r_5_2]]/Table1[[#This Row],[Matches]]</f>
        <v>2.1849963583394027E-3</v>
      </c>
      <c r="BN21">
        <v>0</v>
      </c>
      <c r="BO21" s="13">
        <f>Table1[[#This Row],[r_5_3]]/Table1[[#This Row],[Matches]]</f>
        <v>0</v>
      </c>
      <c r="BP21">
        <v>1</v>
      </c>
      <c r="BQ21" s="13">
        <f>Table1[[#This Row],[r_5_4]]/Table1[[#This Row],[Matches]]</f>
        <v>7.2833211944646763E-4</v>
      </c>
      <c r="BR21">
        <v>0</v>
      </c>
      <c r="BS21" s="13">
        <f>Table1[[#This Row],[r_5_5]]/Table1[[#This Row],[Matches]]</f>
        <v>0</v>
      </c>
      <c r="BT21">
        <v>1</v>
      </c>
      <c r="BU21" s="13">
        <f>Table1[[#This Row],[r_4_5]]/Table1[[#This Row],[Matches]]</f>
        <v>7.2833211944646763E-4</v>
      </c>
      <c r="BV21">
        <v>0</v>
      </c>
      <c r="BW21" s="13">
        <f>Table1[[#This Row],[r_3_5]]/Table1[[#This Row],[Matches]]</f>
        <v>0</v>
      </c>
      <c r="BX21">
        <v>1</v>
      </c>
      <c r="BY21" s="13">
        <f>Table1[[#This Row],[r_2_5]]/Table1[[#This Row],[Matches]]</f>
        <v>7.2833211944646763E-4</v>
      </c>
      <c r="BZ21">
        <v>0</v>
      </c>
      <c r="CA21" s="13">
        <f>Table1[[#This Row],[r_1_5]]/Table1[[#This Row],[Matches]]</f>
        <v>0</v>
      </c>
      <c r="CB21">
        <v>0</v>
      </c>
      <c r="CC21" s="13">
        <f>Table1[[#This Row],[r_0_5]]/Table1[[#This Row],[Matches]]</f>
        <v>0</v>
      </c>
      <c r="CD21">
        <v>0</v>
      </c>
      <c r="CE21" s="13">
        <f>Table1[[#This Row],[r_6_0]]/Table1[[#This Row],[Matches]]</f>
        <v>0</v>
      </c>
      <c r="CF21">
        <v>1</v>
      </c>
      <c r="CG21" s="13">
        <f>Table1[[#This Row],[r_6_1]]/Table1[[#This Row],[Matches]]</f>
        <v>7.2833211944646763E-4</v>
      </c>
      <c r="CH21">
        <v>2</v>
      </c>
      <c r="CI21" s="13">
        <f>Table1[[#This Row],[r_6_2]]/Table1[[#This Row],[Matches]]</f>
        <v>1.4566642388929353E-3</v>
      </c>
      <c r="CJ21">
        <v>1</v>
      </c>
      <c r="CK21" s="13">
        <f>Table1[[#This Row],[r_6_3]]/Table1[[#This Row],[Matches]]</f>
        <v>7.2833211944646763E-4</v>
      </c>
      <c r="CL21">
        <v>0</v>
      </c>
      <c r="CM21" s="13">
        <f>Table1[[#This Row],[r_6_4]]/Table1[[#This Row],[Matches]]</f>
        <v>0</v>
      </c>
      <c r="CN21">
        <v>0</v>
      </c>
      <c r="CO21" s="13">
        <f>Table1[[#This Row],[r_6_5]]/Table1[[#This Row],[Matches]]</f>
        <v>0</v>
      </c>
      <c r="CP21">
        <v>0</v>
      </c>
      <c r="CQ21" s="13">
        <f>Table1[[#This Row],[r_6_6]]/Table1[[#This Row],[Matches]]</f>
        <v>0</v>
      </c>
      <c r="CR21">
        <v>0</v>
      </c>
      <c r="CS21" s="14">
        <f>Table1[[#This Row],[r_5_6]]/Table1[[#This Row],[Matches]]</f>
        <v>0</v>
      </c>
      <c r="CT21">
        <v>0</v>
      </c>
      <c r="CU21" s="13">
        <f>Table1[[#This Row],[r_4_6]]/Table1[[#This Row],[Matches]]</f>
        <v>0</v>
      </c>
      <c r="CV21">
        <v>0</v>
      </c>
      <c r="CW21" s="13">
        <f>Table1[[#This Row],[r_3_6]]/Table1[[#This Row],[Matches]]</f>
        <v>0</v>
      </c>
      <c r="CX21">
        <v>0</v>
      </c>
      <c r="CY21" s="14">
        <f>Table1[[#This Row],[r_2_6]]/Table1[[#This Row],[Matches]]</f>
        <v>0</v>
      </c>
      <c r="CZ21">
        <v>0</v>
      </c>
      <c r="DA21" s="13">
        <f>Table1[[#This Row],[r_1_6]]/Table1[[#This Row],[Matches]]</f>
        <v>0</v>
      </c>
      <c r="DB21">
        <v>0</v>
      </c>
      <c r="DC21" s="13">
        <f>Table1[[#This Row],[r_0_6]]/Table1[[#This Row],[Matches]]</f>
        <v>0</v>
      </c>
      <c r="DD21">
        <v>1370</v>
      </c>
      <c r="DE21">
        <v>3</v>
      </c>
      <c r="DF21">
        <v>110</v>
      </c>
      <c r="DG21" s="9">
        <f>Table1[[#This Row],[m0goals]]/Table1[[#This Row],[Matches]]</f>
        <v>8.0116533139111434E-2</v>
      </c>
      <c r="DH21">
        <v>231</v>
      </c>
      <c r="DI21" s="10">
        <f>Table1[[#This Row],[m1goal]]/Table1[[#This Row],[Matches]]</f>
        <v>0.16824471959213402</v>
      </c>
      <c r="DJ21">
        <v>368</v>
      </c>
      <c r="DK21" s="10">
        <f>Table1[[#This Row],[m2goals]]/Table1[[#This Row],[Matches]]</f>
        <v>0.26802621995630005</v>
      </c>
      <c r="DL21">
        <v>276</v>
      </c>
      <c r="DM21" s="10">
        <f>Table1[[#This Row],[m3goals]]/Table1[[#This Row],[Matches]]</f>
        <v>0.20101966496722506</v>
      </c>
      <c r="DN21">
        <v>217</v>
      </c>
      <c r="DO21" s="10">
        <f>Table1[[#This Row],[m4goals]]/Table1[[#This Row],[Matches]]</f>
        <v>0.15804806991988346</v>
      </c>
      <c r="DP21">
        <v>92</v>
      </c>
      <c r="DQ21" s="10">
        <f>Table1[[#This Row],[m5goals]]/Table1[[#This Row],[Matches]]</f>
        <v>6.7006554989075012E-2</v>
      </c>
      <c r="DR21">
        <v>55</v>
      </c>
      <c r="DS21" s="10">
        <f>Table1[[#This Row],[m6goals]]/Table1[[#This Row],[Matches]]</f>
        <v>4.0058266569555717E-2</v>
      </c>
      <c r="DT21" s="21">
        <v>13</v>
      </c>
      <c r="DU21" s="10">
        <f>Table1[[#This Row],[m7goals]]/Table1[[#This Row],[Matches]]</f>
        <v>9.468317552804079E-3</v>
      </c>
      <c r="DV21">
        <v>8</v>
      </c>
      <c r="DW21" s="2">
        <f>Table1[[#This Row],[m8goals]]/Table1[[#This Row],[Matches]]</f>
        <v>5.826656955571741E-3</v>
      </c>
      <c r="DX21">
        <v>3</v>
      </c>
      <c r="DY21" s="10">
        <f>Table1[[#This Row],[moregoals]]/Table1[[#This Row],[Matches]]</f>
        <v>2.1849963583394027E-3</v>
      </c>
    </row>
    <row r="22" spans="1:129" hidden="1" x14ac:dyDescent="0.45">
      <c r="A22" s="1">
        <v>20</v>
      </c>
      <c r="B22" s="12">
        <v>0.52</v>
      </c>
      <c r="C22">
        <v>2115</v>
      </c>
      <c r="D22">
        <v>1119</v>
      </c>
      <c r="E22" s="10">
        <f>Table1[[#This Row],[Home]]/Table1[[#This Row],[Matches]]</f>
        <v>0.52907801418439715</v>
      </c>
      <c r="F22">
        <v>548</v>
      </c>
      <c r="G22" s="10">
        <f>Table1[[#This Row],[Draws]]/Table1[[#This Row],[Matches]]</f>
        <v>0.25910165484633568</v>
      </c>
      <c r="H22">
        <v>448</v>
      </c>
      <c r="I22" s="10">
        <f>Table1[[#This Row],[Away]]/Table1[[#This Row],[Matches]]</f>
        <v>0.21182033096926714</v>
      </c>
      <c r="J22">
        <v>149</v>
      </c>
      <c r="K22" s="2">
        <f>Table1[[#This Row],[r_0_0]]/Table1[[#This Row],[Matches]]</f>
        <v>7.0449172576832156E-2</v>
      </c>
      <c r="L22">
        <v>271</v>
      </c>
      <c r="M22" s="2">
        <f>Table1[[#This Row],[r_1_0]]/Table1[[#This Row],[Matches]]</f>
        <v>0.12813238770685578</v>
      </c>
      <c r="N22">
        <v>269</v>
      </c>
      <c r="O22" s="10">
        <f>Table1[[#This Row],[r_1_1]]/Table1[[#This Row],[Matches]]</f>
        <v>0.12718676122931441</v>
      </c>
      <c r="P22">
        <v>126</v>
      </c>
      <c r="Q22" s="10">
        <f>Table1[[#This Row],[r_0_1]]/Table1[[#This Row],[Matches]]</f>
        <v>5.9574468085106386E-2</v>
      </c>
      <c r="R22">
        <v>178</v>
      </c>
      <c r="S22" s="10">
        <f>Table1[[#This Row],[r_2_0]]/Table1[[#This Row],[Matches]]</f>
        <v>8.416075650118203E-2</v>
      </c>
      <c r="T22">
        <v>221</v>
      </c>
      <c r="U22" s="10">
        <f>Table1[[#This Row],[r_2_1]]/Table1[[#This Row],[Matches]]</f>
        <v>0.10449172576832151</v>
      </c>
      <c r="V22">
        <v>105</v>
      </c>
      <c r="W22" s="10">
        <f>Table1[[#This Row],[r_2_2]]/Table1[[#This Row],[Matches]]</f>
        <v>4.9645390070921988E-2</v>
      </c>
      <c r="X22">
        <v>130</v>
      </c>
      <c r="Y22" s="10">
        <f>Table1[[#This Row],[r_1_2]]/Table1[[#This Row],[Matches]]</f>
        <v>6.1465721040189124E-2</v>
      </c>
      <c r="Z22">
        <v>60</v>
      </c>
      <c r="AA22" s="2">
        <f>Table1[[#This Row],[r_0_2]]/Table1[[#This Row],[Matches]]</f>
        <v>2.8368794326241134E-2</v>
      </c>
      <c r="AB22">
        <v>110</v>
      </c>
      <c r="AC22" s="2">
        <f>Table1[[#This Row],[r_3_0]]/Table1[[#This Row],[Matches]]</f>
        <v>5.2009456264775412E-2</v>
      </c>
      <c r="AD22">
        <v>106</v>
      </c>
      <c r="AE22" s="2">
        <f>Table1[[#This Row],[r_3_1]]/Table1[[#This Row],[Matches]]</f>
        <v>5.0118203309692674E-2</v>
      </c>
      <c r="AF22">
        <v>70</v>
      </c>
      <c r="AG22" s="2">
        <f>Table1[[#This Row],[r_3_2]]/Table1[[#This Row],[Matches]]</f>
        <v>3.309692671394799E-2</v>
      </c>
      <c r="AH22">
        <v>23</v>
      </c>
      <c r="AI22" s="2">
        <f>Table1[[#This Row],[r_3_3]]/Table1[[#This Row],[Matches]]</f>
        <v>1.0874704491725768E-2</v>
      </c>
      <c r="AJ22">
        <v>36</v>
      </c>
      <c r="AK22" s="2">
        <f>Table1[[#This Row],[r_2_3]]/Table1[[#This Row],[Matches]]</f>
        <v>1.7021276595744681E-2</v>
      </c>
      <c r="AL22">
        <v>32</v>
      </c>
      <c r="AM22" s="2">
        <f>Table1[[#This Row],[r_1_3]]/Table1[[#This Row],[Matches]]</f>
        <v>1.5130023640661938E-2</v>
      </c>
      <c r="AN22">
        <v>25</v>
      </c>
      <c r="AO22" s="2">
        <f>Table1[[#This Row],[r_0_3]]/Table1[[#This Row],[Matches]]</f>
        <v>1.1820330969267139E-2</v>
      </c>
      <c r="AP22">
        <v>43</v>
      </c>
      <c r="AQ22" s="2">
        <f>Table1[[#This Row],[r_4_0]]/Table1[[#This Row],[Matches]]</f>
        <v>2.0330969267139481E-2</v>
      </c>
      <c r="AR22">
        <v>42</v>
      </c>
      <c r="AS22" s="2">
        <f>Table1[[#This Row],[r_4_1]]/Table1[[#This Row],[Matches]]</f>
        <v>1.9858156028368795E-2</v>
      </c>
      <c r="AT22">
        <v>20</v>
      </c>
      <c r="AU22" s="2">
        <f>Table1[[#This Row],[r_4_2]]/Table1[[#This Row],[Matches]]</f>
        <v>9.4562647754137114E-3</v>
      </c>
      <c r="AV22">
        <v>9</v>
      </c>
      <c r="AW22" s="13">
        <f>Table1[[#This Row],[r_4_3]]/Table1[[#This Row],[Matches]]</f>
        <v>4.2553191489361703E-3</v>
      </c>
      <c r="AX22">
        <v>1</v>
      </c>
      <c r="AY22" s="13">
        <f>Table1[[#This Row],[r_4_4]]/Table1[[#This Row],[Matches]]</f>
        <v>4.7281323877068556E-4</v>
      </c>
      <c r="AZ22">
        <v>4</v>
      </c>
      <c r="BA22" s="13">
        <f>Table1[[#This Row],[r_3_4]]/Table1[[#This Row],[Matches]]</f>
        <v>1.8912529550827422E-3</v>
      </c>
      <c r="BB22">
        <v>8</v>
      </c>
      <c r="BC22" s="13">
        <f>Table1[[#This Row],[r_2_4]]/Table1[[#This Row],[Matches]]</f>
        <v>3.7825059101654845E-3</v>
      </c>
      <c r="BD22">
        <v>9</v>
      </c>
      <c r="BE22" s="13">
        <f>Table1[[#This Row],[r_1_4]]/Table1[[#This Row],[Matches]]</f>
        <v>4.2553191489361703E-3</v>
      </c>
      <c r="BF22">
        <v>8</v>
      </c>
      <c r="BG22" s="13">
        <f>Table1[[#This Row],[r_0_4]]/Table1[[#This Row],[Matches]]</f>
        <v>3.7825059101654845E-3</v>
      </c>
      <c r="BH22">
        <v>11</v>
      </c>
      <c r="BI22" s="13">
        <f>Table1[[#This Row],[r_5_0]]/Table1[[#This Row],[Matches]]</f>
        <v>5.2009456264775411E-3</v>
      </c>
      <c r="BJ22">
        <v>18</v>
      </c>
      <c r="BK22" s="13">
        <f>Table1[[#This Row],[r_5_1]]/Table1[[#This Row],[Matches]]</f>
        <v>8.5106382978723406E-3</v>
      </c>
      <c r="BL22">
        <v>6</v>
      </c>
      <c r="BM22" s="13">
        <f>Table1[[#This Row],[r_5_2]]/Table1[[#This Row],[Matches]]</f>
        <v>2.8368794326241137E-3</v>
      </c>
      <c r="BN22">
        <v>3</v>
      </c>
      <c r="BO22" s="13">
        <f>Table1[[#This Row],[r_5_3]]/Table1[[#This Row],[Matches]]</f>
        <v>1.4184397163120568E-3</v>
      </c>
      <c r="BP22">
        <v>0</v>
      </c>
      <c r="BQ22" s="13">
        <f>Table1[[#This Row],[r_5_4]]/Table1[[#This Row],[Matches]]</f>
        <v>0</v>
      </c>
      <c r="BR22">
        <v>1</v>
      </c>
      <c r="BS22" s="13">
        <f>Table1[[#This Row],[r_5_5]]/Table1[[#This Row],[Matches]]</f>
        <v>4.7281323877068556E-4</v>
      </c>
      <c r="BT22">
        <v>1</v>
      </c>
      <c r="BU22" s="13">
        <f>Table1[[#This Row],[r_4_5]]/Table1[[#This Row],[Matches]]</f>
        <v>4.7281323877068556E-4</v>
      </c>
      <c r="BV22">
        <v>1</v>
      </c>
      <c r="BW22" s="13">
        <f>Table1[[#This Row],[r_3_5]]/Table1[[#This Row],[Matches]]</f>
        <v>4.7281323877068556E-4</v>
      </c>
      <c r="BX22">
        <v>1</v>
      </c>
      <c r="BY22" s="13">
        <f>Table1[[#This Row],[r_2_5]]/Table1[[#This Row],[Matches]]</f>
        <v>4.7281323877068556E-4</v>
      </c>
      <c r="BZ22">
        <v>4</v>
      </c>
      <c r="CA22" s="13">
        <f>Table1[[#This Row],[r_1_5]]/Table1[[#This Row],[Matches]]</f>
        <v>1.8912529550827422E-3</v>
      </c>
      <c r="CB22">
        <v>0</v>
      </c>
      <c r="CC22" s="13">
        <f>Table1[[#This Row],[r_0_5]]/Table1[[#This Row],[Matches]]</f>
        <v>0</v>
      </c>
      <c r="CD22">
        <v>5</v>
      </c>
      <c r="CE22" s="13">
        <f>Table1[[#This Row],[r_6_0]]/Table1[[#This Row],[Matches]]</f>
        <v>2.3640661938534278E-3</v>
      </c>
      <c r="CF22">
        <v>2</v>
      </c>
      <c r="CG22" s="13">
        <f>Table1[[#This Row],[r_6_1]]/Table1[[#This Row],[Matches]]</f>
        <v>9.4562647754137111E-4</v>
      </c>
      <c r="CH22">
        <v>2</v>
      </c>
      <c r="CI22" s="13">
        <f>Table1[[#This Row],[r_6_2]]/Table1[[#This Row],[Matches]]</f>
        <v>9.4562647754137111E-4</v>
      </c>
      <c r="CJ22">
        <v>0</v>
      </c>
      <c r="CK22" s="13">
        <f>Table1[[#This Row],[r_6_3]]/Table1[[#This Row],[Matches]]</f>
        <v>0</v>
      </c>
      <c r="CL22">
        <v>0</v>
      </c>
      <c r="CM22" s="13">
        <f>Table1[[#This Row],[r_6_4]]/Table1[[#This Row],[Matches]]</f>
        <v>0</v>
      </c>
      <c r="CN22">
        <v>0</v>
      </c>
      <c r="CO22" s="13">
        <f>Table1[[#This Row],[r_6_5]]/Table1[[#This Row],[Matches]]</f>
        <v>0</v>
      </c>
      <c r="CP22">
        <v>0</v>
      </c>
      <c r="CQ22" s="13">
        <f>Table1[[#This Row],[r_6_6]]/Table1[[#This Row],[Matches]]</f>
        <v>0</v>
      </c>
      <c r="CR22">
        <v>1</v>
      </c>
      <c r="CS22" s="14">
        <f>Table1[[#This Row],[r_5_6]]/Table1[[#This Row],[Matches]]</f>
        <v>4.7281323877068556E-4</v>
      </c>
      <c r="CT22">
        <v>0</v>
      </c>
      <c r="CU22" s="13">
        <f>Table1[[#This Row],[r_4_6]]/Table1[[#This Row],[Matches]]</f>
        <v>0</v>
      </c>
      <c r="CV22">
        <v>0</v>
      </c>
      <c r="CW22" s="13">
        <f>Table1[[#This Row],[r_3_6]]/Table1[[#This Row],[Matches]]</f>
        <v>0</v>
      </c>
      <c r="CX22">
        <v>1</v>
      </c>
      <c r="CY22" s="14">
        <f>Table1[[#This Row],[r_2_6]]/Table1[[#This Row],[Matches]]</f>
        <v>4.7281323877068556E-4</v>
      </c>
      <c r="CZ22">
        <v>1</v>
      </c>
      <c r="DA22" s="13">
        <f>Table1[[#This Row],[r_1_6]]/Table1[[#This Row],[Matches]]</f>
        <v>4.7281323877068556E-4</v>
      </c>
      <c r="DB22">
        <v>0</v>
      </c>
      <c r="DC22" s="13">
        <f>Table1[[#This Row],[r_0_6]]/Table1[[#This Row],[Matches]]</f>
        <v>0</v>
      </c>
      <c r="DD22">
        <v>2113</v>
      </c>
      <c r="DE22">
        <v>2</v>
      </c>
      <c r="DF22">
        <v>149</v>
      </c>
      <c r="DG22" s="9">
        <f>Table1[[#This Row],[m0goals]]/Table1[[#This Row],[Matches]]</f>
        <v>7.0449172576832156E-2</v>
      </c>
      <c r="DH22">
        <v>397</v>
      </c>
      <c r="DI22" s="10">
        <f>Table1[[#This Row],[m1goal]]/Table1[[#This Row],[Matches]]</f>
        <v>0.18770685579196217</v>
      </c>
      <c r="DJ22">
        <v>507</v>
      </c>
      <c r="DK22" s="10">
        <f>Table1[[#This Row],[m2goals]]/Table1[[#This Row],[Matches]]</f>
        <v>0.2397163120567376</v>
      </c>
      <c r="DL22">
        <v>486</v>
      </c>
      <c r="DM22" s="10">
        <f>Table1[[#This Row],[m3goals]]/Table1[[#This Row],[Matches]]</f>
        <v>0.22978723404255319</v>
      </c>
      <c r="DN22">
        <v>294</v>
      </c>
      <c r="DO22" s="10">
        <f>Table1[[#This Row],[m4goals]]/Table1[[#This Row],[Matches]]</f>
        <v>0.13900709219858157</v>
      </c>
      <c r="DP22">
        <v>168</v>
      </c>
      <c r="DQ22" s="10">
        <f>Table1[[#This Row],[m5goals]]/Table1[[#This Row],[Matches]]</f>
        <v>7.9432624113475181E-2</v>
      </c>
      <c r="DR22">
        <v>78</v>
      </c>
      <c r="DS22" s="10">
        <f>Table1[[#This Row],[m6goals]]/Table1[[#This Row],[Matches]]</f>
        <v>3.6879432624113473E-2</v>
      </c>
      <c r="DT22" s="21">
        <v>24</v>
      </c>
      <c r="DU22" s="10">
        <f>Table1[[#This Row],[m7goals]]/Table1[[#This Row],[Matches]]</f>
        <v>1.1347517730496455E-2</v>
      </c>
      <c r="DV22">
        <v>9</v>
      </c>
      <c r="DW22" s="2">
        <f>Table1[[#This Row],[m8goals]]/Table1[[#This Row],[Matches]]</f>
        <v>4.2553191489361703E-3</v>
      </c>
      <c r="DX22">
        <v>3</v>
      </c>
      <c r="DY22" s="10">
        <f>Table1[[#This Row],[moregoals]]/Table1[[#This Row],[Matches]]</f>
        <v>1.4184397163120568E-3</v>
      </c>
    </row>
    <row r="23" spans="1:129" hidden="1" x14ac:dyDescent="0.45">
      <c r="A23" s="1">
        <v>21</v>
      </c>
      <c r="B23" s="12">
        <v>0.5</v>
      </c>
      <c r="C23">
        <v>1621</v>
      </c>
      <c r="D23">
        <v>788</v>
      </c>
      <c r="E23" s="10">
        <f>Table1[[#This Row],[Home]]/Table1[[#This Row],[Matches]]</f>
        <v>0.48611967921036398</v>
      </c>
      <c r="F23">
        <v>464</v>
      </c>
      <c r="G23" s="10">
        <f>Table1[[#This Row],[Draws]]/Table1[[#This Row],[Matches]]</f>
        <v>0.28624305983960519</v>
      </c>
      <c r="H23">
        <v>369</v>
      </c>
      <c r="I23" s="10">
        <f>Table1[[#This Row],[Away]]/Table1[[#This Row],[Matches]]</f>
        <v>0.22763726095003084</v>
      </c>
      <c r="J23">
        <v>146</v>
      </c>
      <c r="K23" s="2">
        <f>Table1[[#This Row],[r_0_0]]/Table1[[#This Row],[Matches]]</f>
        <v>9.0067859346082663E-2</v>
      </c>
      <c r="L23">
        <v>188</v>
      </c>
      <c r="M23" s="2">
        <f>Table1[[#This Row],[r_1_0]]/Table1[[#This Row],[Matches]]</f>
        <v>0.11597779148673658</v>
      </c>
      <c r="N23">
        <v>207</v>
      </c>
      <c r="O23" s="10">
        <f>Table1[[#This Row],[r_1_1]]/Table1[[#This Row],[Matches]]</f>
        <v>0.12769895126465144</v>
      </c>
      <c r="P23">
        <v>115</v>
      </c>
      <c r="Q23" s="10">
        <f>Table1[[#This Row],[r_0_1]]/Table1[[#This Row],[Matches]]</f>
        <v>7.0943861813695247E-2</v>
      </c>
      <c r="R23">
        <v>137</v>
      </c>
      <c r="S23" s="10">
        <f>Table1[[#This Row],[r_2_0]]/Table1[[#This Row],[Matches]]</f>
        <v>8.4515731030228261E-2</v>
      </c>
      <c r="T23">
        <v>164</v>
      </c>
      <c r="U23" s="10">
        <f>Table1[[#This Row],[r_2_1]]/Table1[[#This Row],[Matches]]</f>
        <v>0.10117211597779149</v>
      </c>
      <c r="V23">
        <v>98</v>
      </c>
      <c r="W23" s="10">
        <f>Table1[[#This Row],[r_2_2]]/Table1[[#This Row],[Matches]]</f>
        <v>6.0456508328192472E-2</v>
      </c>
      <c r="X23">
        <v>97</v>
      </c>
      <c r="Y23" s="10">
        <f>Table1[[#This Row],[r_1_2]]/Table1[[#This Row],[Matches]]</f>
        <v>5.983960518198643E-2</v>
      </c>
      <c r="Z23">
        <v>62</v>
      </c>
      <c r="AA23" s="2">
        <f>Table1[[#This Row],[r_0_2]]/Table1[[#This Row],[Matches]]</f>
        <v>3.8247995064774831E-2</v>
      </c>
      <c r="AB23">
        <v>80</v>
      </c>
      <c r="AC23" s="2">
        <f>Table1[[#This Row],[r_3_0]]/Table1[[#This Row],[Matches]]</f>
        <v>4.9352251696483655E-2</v>
      </c>
      <c r="AD23">
        <v>76</v>
      </c>
      <c r="AE23" s="2">
        <f>Table1[[#This Row],[r_3_1]]/Table1[[#This Row],[Matches]]</f>
        <v>4.6884639111659472E-2</v>
      </c>
      <c r="AF23">
        <v>39</v>
      </c>
      <c r="AG23" s="2">
        <f>Table1[[#This Row],[r_3_2]]/Table1[[#This Row],[Matches]]</f>
        <v>2.4059222702035782E-2</v>
      </c>
      <c r="AH23">
        <v>12</v>
      </c>
      <c r="AI23" s="2">
        <f>Table1[[#This Row],[r_3_3]]/Table1[[#This Row],[Matches]]</f>
        <v>7.4028377544725476E-3</v>
      </c>
      <c r="AJ23">
        <v>22</v>
      </c>
      <c r="AK23" s="2">
        <f>Table1[[#This Row],[r_2_3]]/Table1[[#This Row],[Matches]]</f>
        <v>1.3571869216533004E-2</v>
      </c>
      <c r="AL23">
        <v>28</v>
      </c>
      <c r="AM23" s="2">
        <f>Table1[[#This Row],[r_1_3]]/Table1[[#This Row],[Matches]]</f>
        <v>1.7273288093769278E-2</v>
      </c>
      <c r="AN23">
        <v>17</v>
      </c>
      <c r="AO23" s="2">
        <f>Table1[[#This Row],[r_0_3]]/Table1[[#This Row],[Matches]]</f>
        <v>1.0487353485502776E-2</v>
      </c>
      <c r="AP23">
        <v>14</v>
      </c>
      <c r="AQ23" s="2">
        <f>Table1[[#This Row],[r_4_0]]/Table1[[#This Row],[Matches]]</f>
        <v>8.6366440468846391E-3</v>
      </c>
      <c r="AR23">
        <v>25</v>
      </c>
      <c r="AS23" s="2">
        <f>Table1[[#This Row],[r_4_1]]/Table1[[#This Row],[Matches]]</f>
        <v>1.5422578655151141E-2</v>
      </c>
      <c r="AT23">
        <v>14</v>
      </c>
      <c r="AU23" s="2">
        <f>Table1[[#This Row],[r_4_2]]/Table1[[#This Row],[Matches]]</f>
        <v>8.6366440468846391E-3</v>
      </c>
      <c r="AV23">
        <v>11</v>
      </c>
      <c r="AW23" s="13">
        <f>Table1[[#This Row],[r_4_3]]/Table1[[#This Row],[Matches]]</f>
        <v>6.7859346082665018E-3</v>
      </c>
      <c r="AX23">
        <v>1</v>
      </c>
      <c r="AY23" s="13">
        <f>Table1[[#This Row],[r_4_4]]/Table1[[#This Row],[Matches]]</f>
        <v>6.1690314620604567E-4</v>
      </c>
      <c r="AZ23">
        <v>5</v>
      </c>
      <c r="BA23" s="13">
        <f>Table1[[#This Row],[r_3_4]]/Table1[[#This Row],[Matches]]</f>
        <v>3.0845157310302285E-3</v>
      </c>
      <c r="BB23">
        <v>5</v>
      </c>
      <c r="BC23" s="13">
        <f>Table1[[#This Row],[r_2_4]]/Table1[[#This Row],[Matches]]</f>
        <v>3.0845157310302285E-3</v>
      </c>
      <c r="BD23">
        <v>5</v>
      </c>
      <c r="BE23" s="13">
        <f>Table1[[#This Row],[r_1_4]]/Table1[[#This Row],[Matches]]</f>
        <v>3.0845157310302285E-3</v>
      </c>
      <c r="BF23">
        <v>5</v>
      </c>
      <c r="BG23" s="13">
        <f>Table1[[#This Row],[r_0_4]]/Table1[[#This Row],[Matches]]</f>
        <v>3.0845157310302285E-3</v>
      </c>
      <c r="BH23">
        <v>14</v>
      </c>
      <c r="BI23" s="13">
        <f>Table1[[#This Row],[r_5_0]]/Table1[[#This Row],[Matches]]</f>
        <v>8.6366440468846391E-3</v>
      </c>
      <c r="BJ23">
        <v>9</v>
      </c>
      <c r="BK23" s="13">
        <f>Table1[[#This Row],[r_5_1]]/Table1[[#This Row],[Matches]]</f>
        <v>5.5521283158544111E-3</v>
      </c>
      <c r="BL23">
        <v>4</v>
      </c>
      <c r="BM23" s="13">
        <f>Table1[[#This Row],[r_5_2]]/Table1[[#This Row],[Matches]]</f>
        <v>2.4676125848241827E-3</v>
      </c>
      <c r="BN23">
        <v>2</v>
      </c>
      <c r="BO23" s="13">
        <f>Table1[[#This Row],[r_5_3]]/Table1[[#This Row],[Matches]]</f>
        <v>1.2338062924120913E-3</v>
      </c>
      <c r="BP23">
        <v>0</v>
      </c>
      <c r="BQ23" s="13">
        <f>Table1[[#This Row],[r_5_4]]/Table1[[#This Row],[Matches]]</f>
        <v>0</v>
      </c>
      <c r="BR23">
        <v>0</v>
      </c>
      <c r="BS23" s="13">
        <f>Table1[[#This Row],[r_5_5]]/Table1[[#This Row],[Matches]]</f>
        <v>0</v>
      </c>
      <c r="BT23">
        <v>0</v>
      </c>
      <c r="BU23" s="13">
        <f>Table1[[#This Row],[r_4_5]]/Table1[[#This Row],[Matches]]</f>
        <v>0</v>
      </c>
      <c r="BV23">
        <v>1</v>
      </c>
      <c r="BW23" s="13">
        <f>Table1[[#This Row],[r_3_5]]/Table1[[#This Row],[Matches]]</f>
        <v>6.1690314620604567E-4</v>
      </c>
      <c r="BX23">
        <v>4</v>
      </c>
      <c r="BY23" s="13">
        <f>Table1[[#This Row],[r_2_5]]/Table1[[#This Row],[Matches]]</f>
        <v>2.4676125848241827E-3</v>
      </c>
      <c r="BZ23">
        <v>3</v>
      </c>
      <c r="CA23" s="13">
        <f>Table1[[#This Row],[r_1_5]]/Table1[[#This Row],[Matches]]</f>
        <v>1.8507094386181369E-3</v>
      </c>
      <c r="CB23">
        <v>0</v>
      </c>
      <c r="CC23" s="13">
        <f>Table1[[#This Row],[r_0_5]]/Table1[[#This Row],[Matches]]</f>
        <v>0</v>
      </c>
      <c r="CD23">
        <v>2</v>
      </c>
      <c r="CE23" s="13">
        <f>Table1[[#This Row],[r_6_0]]/Table1[[#This Row],[Matches]]</f>
        <v>1.2338062924120913E-3</v>
      </c>
      <c r="CF23">
        <v>6</v>
      </c>
      <c r="CG23" s="13">
        <f>Table1[[#This Row],[r_6_1]]/Table1[[#This Row],[Matches]]</f>
        <v>3.7014188772362738E-3</v>
      </c>
      <c r="CH23">
        <v>1</v>
      </c>
      <c r="CI23" s="13">
        <f>Table1[[#This Row],[r_6_2]]/Table1[[#This Row],[Matches]]</f>
        <v>6.1690314620604567E-4</v>
      </c>
      <c r="CJ23">
        <v>0</v>
      </c>
      <c r="CK23" s="13">
        <f>Table1[[#This Row],[r_6_3]]/Table1[[#This Row],[Matches]]</f>
        <v>0</v>
      </c>
      <c r="CL23">
        <v>1</v>
      </c>
      <c r="CM23" s="13">
        <f>Table1[[#This Row],[r_6_4]]/Table1[[#This Row],[Matches]]</f>
        <v>6.1690314620604567E-4</v>
      </c>
      <c r="CN23">
        <v>0</v>
      </c>
      <c r="CO23" s="13">
        <f>Table1[[#This Row],[r_6_5]]/Table1[[#This Row],[Matches]]</f>
        <v>0</v>
      </c>
      <c r="CP23">
        <v>0</v>
      </c>
      <c r="CQ23" s="13">
        <f>Table1[[#This Row],[r_6_6]]/Table1[[#This Row],[Matches]]</f>
        <v>0</v>
      </c>
      <c r="CR23">
        <v>0</v>
      </c>
      <c r="CS23" s="14">
        <f>Table1[[#This Row],[r_5_6]]/Table1[[#This Row],[Matches]]</f>
        <v>0</v>
      </c>
      <c r="CT23">
        <v>0</v>
      </c>
      <c r="CU23" s="13">
        <f>Table1[[#This Row],[r_4_6]]/Table1[[#This Row],[Matches]]</f>
        <v>0</v>
      </c>
      <c r="CV23">
        <v>0</v>
      </c>
      <c r="CW23" s="13">
        <f>Table1[[#This Row],[r_3_6]]/Table1[[#This Row],[Matches]]</f>
        <v>0</v>
      </c>
      <c r="CX23">
        <v>0</v>
      </c>
      <c r="CY23" s="14">
        <f>Table1[[#This Row],[r_2_6]]/Table1[[#This Row],[Matches]]</f>
        <v>0</v>
      </c>
      <c r="CZ23">
        <v>0</v>
      </c>
      <c r="DA23" s="13">
        <f>Table1[[#This Row],[r_1_6]]/Table1[[#This Row],[Matches]]</f>
        <v>0</v>
      </c>
      <c r="DB23">
        <v>0</v>
      </c>
      <c r="DC23" s="13">
        <f>Table1[[#This Row],[r_0_6]]/Table1[[#This Row],[Matches]]</f>
        <v>0</v>
      </c>
      <c r="DD23">
        <v>1620</v>
      </c>
      <c r="DE23">
        <v>1</v>
      </c>
      <c r="DF23">
        <v>146</v>
      </c>
      <c r="DG23" s="9">
        <f>Table1[[#This Row],[m0goals]]/Table1[[#This Row],[Matches]]</f>
        <v>9.0067859346082663E-2</v>
      </c>
      <c r="DH23">
        <v>303</v>
      </c>
      <c r="DI23" s="10">
        <f>Table1[[#This Row],[m1goal]]/Table1[[#This Row],[Matches]]</f>
        <v>0.18692165330043184</v>
      </c>
      <c r="DJ23">
        <v>406</v>
      </c>
      <c r="DK23" s="10">
        <f>Table1[[#This Row],[m2goals]]/Table1[[#This Row],[Matches]]</f>
        <v>0.25046267735965455</v>
      </c>
      <c r="DL23">
        <v>358</v>
      </c>
      <c r="DM23" s="10">
        <f>Table1[[#This Row],[m3goals]]/Table1[[#This Row],[Matches]]</f>
        <v>0.22085132634176435</v>
      </c>
      <c r="DN23">
        <v>221</v>
      </c>
      <c r="DO23" s="10">
        <f>Table1[[#This Row],[m4goals]]/Table1[[#This Row],[Matches]]</f>
        <v>0.13633559531153608</v>
      </c>
      <c r="DP23">
        <v>105</v>
      </c>
      <c r="DQ23" s="10">
        <f>Table1[[#This Row],[m5goals]]/Table1[[#This Row],[Matches]]</f>
        <v>6.4774830351634796E-2</v>
      </c>
      <c r="DR23">
        <v>45</v>
      </c>
      <c r="DS23" s="10">
        <f>Table1[[#This Row],[m6goals]]/Table1[[#This Row],[Matches]]</f>
        <v>2.7760641579272053E-2</v>
      </c>
      <c r="DT23" s="21">
        <v>30</v>
      </c>
      <c r="DU23" s="10">
        <f>Table1[[#This Row],[m7goals]]/Table1[[#This Row],[Matches]]</f>
        <v>1.850709438618137E-2</v>
      </c>
      <c r="DV23">
        <v>6</v>
      </c>
      <c r="DW23" s="2">
        <f>Table1[[#This Row],[m8goals]]/Table1[[#This Row],[Matches]]</f>
        <v>3.7014188772362738E-3</v>
      </c>
      <c r="DX23">
        <v>1</v>
      </c>
      <c r="DY23" s="10">
        <f>Table1[[#This Row],[moregoals]]/Table1[[#This Row],[Matches]]</f>
        <v>6.1690314620604567E-4</v>
      </c>
    </row>
    <row r="24" spans="1:129" hidden="1" x14ac:dyDescent="0.45">
      <c r="A24" s="1">
        <v>22</v>
      </c>
      <c r="B24" s="12">
        <v>0.48</v>
      </c>
      <c r="C24">
        <v>2705</v>
      </c>
      <c r="D24">
        <v>1309</v>
      </c>
      <c r="E24" s="10">
        <f>Table1[[#This Row],[Home]]/Table1[[#This Row],[Matches]]</f>
        <v>0.48391866913123843</v>
      </c>
      <c r="F24">
        <v>726</v>
      </c>
      <c r="G24" s="10">
        <f>Table1[[#This Row],[Draws]]/Table1[[#This Row],[Matches]]</f>
        <v>0.26839186691312383</v>
      </c>
      <c r="H24">
        <v>670</v>
      </c>
      <c r="I24" s="10">
        <f>Table1[[#This Row],[Away]]/Table1[[#This Row],[Matches]]</f>
        <v>0.24768946395563771</v>
      </c>
      <c r="J24">
        <v>212</v>
      </c>
      <c r="K24" s="2">
        <f>Table1[[#This Row],[r_0_0]]/Table1[[#This Row],[Matches]]</f>
        <v>7.837338262476895E-2</v>
      </c>
      <c r="L24">
        <v>302</v>
      </c>
      <c r="M24" s="2">
        <f>Table1[[#This Row],[r_1_0]]/Table1[[#This Row],[Matches]]</f>
        <v>0.11164510166358595</v>
      </c>
      <c r="N24">
        <v>335</v>
      </c>
      <c r="O24" s="10">
        <f>Table1[[#This Row],[r_1_1]]/Table1[[#This Row],[Matches]]</f>
        <v>0.12384473197781885</v>
      </c>
      <c r="P24">
        <v>209</v>
      </c>
      <c r="Q24" s="10">
        <f>Table1[[#This Row],[r_0_1]]/Table1[[#This Row],[Matches]]</f>
        <v>7.7264325323475047E-2</v>
      </c>
      <c r="R24">
        <v>213</v>
      </c>
      <c r="S24" s="10">
        <f>Table1[[#This Row],[r_2_0]]/Table1[[#This Row],[Matches]]</f>
        <v>7.8743068391866913E-2</v>
      </c>
      <c r="T24">
        <v>283</v>
      </c>
      <c r="U24" s="10">
        <f>Table1[[#This Row],[r_2_1]]/Table1[[#This Row],[Matches]]</f>
        <v>0.10462107208872458</v>
      </c>
      <c r="V24">
        <v>147</v>
      </c>
      <c r="W24" s="10">
        <f>Table1[[#This Row],[r_2_2]]/Table1[[#This Row],[Matches]]</f>
        <v>5.4343807763401107E-2</v>
      </c>
      <c r="X24">
        <v>154</v>
      </c>
      <c r="Y24" s="10">
        <f>Table1[[#This Row],[r_1_2]]/Table1[[#This Row],[Matches]]</f>
        <v>5.6931608133086876E-2</v>
      </c>
      <c r="Z24">
        <v>88</v>
      </c>
      <c r="AA24" s="2">
        <f>Table1[[#This Row],[r_0_2]]/Table1[[#This Row],[Matches]]</f>
        <v>3.253234750462107E-2</v>
      </c>
      <c r="AB24">
        <v>127</v>
      </c>
      <c r="AC24" s="2">
        <f>Table1[[#This Row],[r_3_0]]/Table1[[#This Row],[Matches]]</f>
        <v>4.6950092421441776E-2</v>
      </c>
      <c r="AD24">
        <v>138</v>
      </c>
      <c r="AE24" s="2">
        <f>Table1[[#This Row],[r_3_1]]/Table1[[#This Row],[Matches]]</f>
        <v>5.1016635859519412E-2</v>
      </c>
      <c r="AF24">
        <v>78</v>
      </c>
      <c r="AG24" s="2">
        <f>Table1[[#This Row],[r_3_2]]/Table1[[#This Row],[Matches]]</f>
        <v>2.8835489833641405E-2</v>
      </c>
      <c r="AH24">
        <v>28</v>
      </c>
      <c r="AI24" s="2">
        <f>Table1[[#This Row],[r_3_3]]/Table1[[#This Row],[Matches]]</f>
        <v>1.0351201478743069E-2</v>
      </c>
      <c r="AJ24">
        <v>59</v>
      </c>
      <c r="AK24" s="2">
        <f>Table1[[#This Row],[r_2_3]]/Table1[[#This Row],[Matches]]</f>
        <v>2.1811460258780037E-2</v>
      </c>
      <c r="AL24">
        <v>72</v>
      </c>
      <c r="AM24" s="2">
        <f>Table1[[#This Row],[r_1_3]]/Table1[[#This Row],[Matches]]</f>
        <v>2.6617375231053605E-2</v>
      </c>
      <c r="AN24">
        <v>36</v>
      </c>
      <c r="AO24" s="2">
        <f>Table1[[#This Row],[r_0_3]]/Table1[[#This Row],[Matches]]</f>
        <v>1.3308687615526803E-2</v>
      </c>
      <c r="AP24">
        <v>34</v>
      </c>
      <c r="AQ24" s="2">
        <f>Table1[[#This Row],[r_4_0]]/Table1[[#This Row],[Matches]]</f>
        <v>1.2569316081330868E-2</v>
      </c>
      <c r="AR24">
        <v>52</v>
      </c>
      <c r="AS24" s="2">
        <f>Table1[[#This Row],[r_4_1]]/Table1[[#This Row],[Matches]]</f>
        <v>1.9223659889094271E-2</v>
      </c>
      <c r="AT24">
        <v>21</v>
      </c>
      <c r="AU24" s="2">
        <f>Table1[[#This Row],[r_4_2]]/Table1[[#This Row],[Matches]]</f>
        <v>7.763401109057301E-3</v>
      </c>
      <c r="AV24">
        <v>12</v>
      </c>
      <c r="AW24" s="13">
        <f>Table1[[#This Row],[r_4_3]]/Table1[[#This Row],[Matches]]</f>
        <v>4.4362292051756003E-3</v>
      </c>
      <c r="AX24">
        <v>4</v>
      </c>
      <c r="AY24" s="13">
        <f>Table1[[#This Row],[r_4_4]]/Table1[[#This Row],[Matches]]</f>
        <v>1.4787430683918669E-3</v>
      </c>
      <c r="AZ24">
        <v>9</v>
      </c>
      <c r="BA24" s="13">
        <f>Table1[[#This Row],[r_3_4]]/Table1[[#This Row],[Matches]]</f>
        <v>3.3271719038817007E-3</v>
      </c>
      <c r="BB24">
        <v>9</v>
      </c>
      <c r="BC24" s="13">
        <f>Table1[[#This Row],[r_2_4]]/Table1[[#This Row],[Matches]]</f>
        <v>3.3271719038817007E-3</v>
      </c>
      <c r="BD24">
        <v>15</v>
      </c>
      <c r="BE24" s="13">
        <f>Table1[[#This Row],[r_1_4]]/Table1[[#This Row],[Matches]]</f>
        <v>5.5452865064695009E-3</v>
      </c>
      <c r="BF24">
        <v>10</v>
      </c>
      <c r="BG24" s="13">
        <f>Table1[[#This Row],[r_0_4]]/Table1[[#This Row],[Matches]]</f>
        <v>3.6968576709796672E-3</v>
      </c>
      <c r="BH24">
        <v>11</v>
      </c>
      <c r="BI24" s="13">
        <f>Table1[[#This Row],[r_5_0]]/Table1[[#This Row],[Matches]]</f>
        <v>4.0665434380776338E-3</v>
      </c>
      <c r="BJ24">
        <v>12</v>
      </c>
      <c r="BK24" s="13">
        <f>Table1[[#This Row],[r_5_1]]/Table1[[#This Row],[Matches]]</f>
        <v>4.4362292051756003E-3</v>
      </c>
      <c r="BL24">
        <v>8</v>
      </c>
      <c r="BM24" s="13">
        <f>Table1[[#This Row],[r_5_2]]/Table1[[#This Row],[Matches]]</f>
        <v>2.9574861367837337E-3</v>
      </c>
      <c r="BN24">
        <v>5</v>
      </c>
      <c r="BO24" s="13">
        <f>Table1[[#This Row],[r_5_3]]/Table1[[#This Row],[Matches]]</f>
        <v>1.8484288354898336E-3</v>
      </c>
      <c r="BP24">
        <v>1</v>
      </c>
      <c r="BQ24" s="13">
        <f>Table1[[#This Row],[r_5_4]]/Table1[[#This Row],[Matches]]</f>
        <v>3.6968576709796671E-4</v>
      </c>
      <c r="BR24">
        <v>0</v>
      </c>
      <c r="BS24" s="13">
        <f>Table1[[#This Row],[r_5_5]]/Table1[[#This Row],[Matches]]</f>
        <v>0</v>
      </c>
      <c r="BT24">
        <v>1</v>
      </c>
      <c r="BU24" s="13">
        <f>Table1[[#This Row],[r_4_5]]/Table1[[#This Row],[Matches]]</f>
        <v>3.6968576709796671E-4</v>
      </c>
      <c r="BV24">
        <v>0</v>
      </c>
      <c r="BW24" s="13">
        <f>Table1[[#This Row],[r_3_5]]/Table1[[#This Row],[Matches]]</f>
        <v>0</v>
      </c>
      <c r="BX24">
        <v>3</v>
      </c>
      <c r="BY24" s="13">
        <f>Table1[[#This Row],[r_2_5]]/Table1[[#This Row],[Matches]]</f>
        <v>1.1090573012939001E-3</v>
      </c>
      <c r="BZ24">
        <v>2</v>
      </c>
      <c r="CA24" s="13">
        <f>Table1[[#This Row],[r_1_5]]/Table1[[#This Row],[Matches]]</f>
        <v>7.3937153419593343E-4</v>
      </c>
      <c r="CB24">
        <v>2</v>
      </c>
      <c r="CC24" s="13">
        <f>Table1[[#This Row],[r_0_5]]/Table1[[#This Row],[Matches]]</f>
        <v>7.3937153419593343E-4</v>
      </c>
      <c r="CD24">
        <v>6</v>
      </c>
      <c r="CE24" s="13">
        <f>Table1[[#This Row],[r_6_0]]/Table1[[#This Row],[Matches]]</f>
        <v>2.2181146025878002E-3</v>
      </c>
      <c r="CF24">
        <v>4</v>
      </c>
      <c r="CG24" s="13">
        <f>Table1[[#This Row],[r_6_1]]/Table1[[#This Row],[Matches]]</f>
        <v>1.4787430683918669E-3</v>
      </c>
      <c r="CH24">
        <v>1</v>
      </c>
      <c r="CI24" s="13">
        <f>Table1[[#This Row],[r_6_2]]/Table1[[#This Row],[Matches]]</f>
        <v>3.6968576709796671E-4</v>
      </c>
      <c r="CJ24">
        <v>0</v>
      </c>
      <c r="CK24" s="13">
        <f>Table1[[#This Row],[r_6_3]]/Table1[[#This Row],[Matches]]</f>
        <v>0</v>
      </c>
      <c r="CL24">
        <v>0</v>
      </c>
      <c r="CM24" s="13">
        <f>Table1[[#This Row],[r_6_4]]/Table1[[#This Row],[Matches]]</f>
        <v>0</v>
      </c>
      <c r="CN24">
        <v>0</v>
      </c>
      <c r="CO24" s="13">
        <f>Table1[[#This Row],[r_6_5]]/Table1[[#This Row],[Matches]]</f>
        <v>0</v>
      </c>
      <c r="CP24">
        <v>0</v>
      </c>
      <c r="CQ24" s="13">
        <f>Table1[[#This Row],[r_6_6]]/Table1[[#This Row],[Matches]]</f>
        <v>0</v>
      </c>
      <c r="CR24">
        <v>0</v>
      </c>
      <c r="CS24" s="14">
        <f>Table1[[#This Row],[r_5_6]]/Table1[[#This Row],[Matches]]</f>
        <v>0</v>
      </c>
      <c r="CT24">
        <v>0</v>
      </c>
      <c r="CU24" s="13">
        <f>Table1[[#This Row],[r_4_6]]/Table1[[#This Row],[Matches]]</f>
        <v>0</v>
      </c>
      <c r="CV24">
        <v>0</v>
      </c>
      <c r="CW24" s="13">
        <f>Table1[[#This Row],[r_3_6]]/Table1[[#This Row],[Matches]]</f>
        <v>0</v>
      </c>
      <c r="CX24">
        <v>1</v>
      </c>
      <c r="CY24" s="14">
        <f>Table1[[#This Row],[r_2_6]]/Table1[[#This Row],[Matches]]</f>
        <v>3.6968576709796671E-4</v>
      </c>
      <c r="CZ24">
        <v>0</v>
      </c>
      <c r="DA24" s="13">
        <f>Table1[[#This Row],[r_1_6]]/Table1[[#This Row],[Matches]]</f>
        <v>0</v>
      </c>
      <c r="DB24">
        <v>0</v>
      </c>
      <c r="DC24" s="13">
        <f>Table1[[#This Row],[r_0_6]]/Table1[[#This Row],[Matches]]</f>
        <v>0</v>
      </c>
      <c r="DD24">
        <v>2704</v>
      </c>
      <c r="DE24">
        <v>1</v>
      </c>
      <c r="DF24">
        <v>212</v>
      </c>
      <c r="DG24" s="9">
        <f>Table1[[#This Row],[m0goals]]/Table1[[#This Row],[Matches]]</f>
        <v>7.837338262476895E-2</v>
      </c>
      <c r="DH24">
        <v>511</v>
      </c>
      <c r="DI24" s="10">
        <f>Table1[[#This Row],[m1goal]]/Table1[[#This Row],[Matches]]</f>
        <v>0.18890942698706101</v>
      </c>
      <c r="DJ24">
        <v>636</v>
      </c>
      <c r="DK24" s="10">
        <f>Table1[[#This Row],[m2goals]]/Table1[[#This Row],[Matches]]</f>
        <v>0.23512014787430685</v>
      </c>
      <c r="DL24">
        <v>600</v>
      </c>
      <c r="DM24" s="10">
        <f>Table1[[#This Row],[m3goals]]/Table1[[#This Row],[Matches]]</f>
        <v>0.22181146025878004</v>
      </c>
      <c r="DN24">
        <v>401</v>
      </c>
      <c r="DO24" s="10">
        <f>Table1[[#This Row],[m4goals]]/Table1[[#This Row],[Matches]]</f>
        <v>0.14824399260628465</v>
      </c>
      <c r="DP24">
        <v>217</v>
      </c>
      <c r="DQ24" s="10">
        <f>Table1[[#This Row],[m5goals]]/Table1[[#This Row],[Matches]]</f>
        <v>8.022181146025878E-2</v>
      </c>
      <c r="DR24">
        <v>78</v>
      </c>
      <c r="DS24" s="10">
        <f>Table1[[#This Row],[m6goals]]/Table1[[#This Row],[Matches]]</f>
        <v>2.8835489833641405E-2</v>
      </c>
      <c r="DT24" s="21">
        <v>36</v>
      </c>
      <c r="DU24" s="10">
        <f>Table1[[#This Row],[m7goals]]/Table1[[#This Row],[Matches]]</f>
        <v>1.3308687615526803E-2</v>
      </c>
      <c r="DV24">
        <v>12</v>
      </c>
      <c r="DW24" s="2">
        <f>Table1[[#This Row],[m8goals]]/Table1[[#This Row],[Matches]]</f>
        <v>4.4362292051756003E-3</v>
      </c>
      <c r="DX24">
        <v>2</v>
      </c>
      <c r="DY24" s="10">
        <f>Table1[[#This Row],[moregoals]]/Table1[[#This Row],[Matches]]</f>
        <v>7.3937153419593343E-4</v>
      </c>
    </row>
    <row r="25" spans="1:129" hidden="1" x14ac:dyDescent="0.45">
      <c r="A25" s="1">
        <v>23</v>
      </c>
      <c r="B25" s="12">
        <v>0.46</v>
      </c>
      <c r="C25">
        <v>2428</v>
      </c>
      <c r="D25">
        <v>1053</v>
      </c>
      <c r="E25" s="10">
        <f>Table1[[#This Row],[Home]]/Table1[[#This Row],[Matches]]</f>
        <v>0.43369028006589788</v>
      </c>
      <c r="F25">
        <v>729</v>
      </c>
      <c r="G25" s="10">
        <f>Table1[[#This Row],[Draws]]/Table1[[#This Row],[Matches]]</f>
        <v>0.30024711696869849</v>
      </c>
      <c r="H25">
        <v>646</v>
      </c>
      <c r="I25" s="10">
        <f>Table1[[#This Row],[Away]]/Table1[[#This Row],[Matches]]</f>
        <v>0.26606260296540363</v>
      </c>
      <c r="J25">
        <v>223</v>
      </c>
      <c r="K25" s="2">
        <f>Table1[[#This Row],[r_0_0]]/Table1[[#This Row],[Matches]]</f>
        <v>9.1845140032948927E-2</v>
      </c>
      <c r="L25">
        <v>306</v>
      </c>
      <c r="M25" s="2">
        <f>Table1[[#This Row],[r_1_0]]/Table1[[#This Row],[Matches]]</f>
        <v>0.12602965403624383</v>
      </c>
      <c r="N25">
        <v>358</v>
      </c>
      <c r="O25" s="10">
        <f>Table1[[#This Row],[r_1_1]]/Table1[[#This Row],[Matches]]</f>
        <v>0.14744645799011533</v>
      </c>
      <c r="P25">
        <v>202</v>
      </c>
      <c r="Q25" s="10">
        <f>Table1[[#This Row],[r_0_1]]/Table1[[#This Row],[Matches]]</f>
        <v>8.3196046128500817E-2</v>
      </c>
      <c r="R25">
        <v>202</v>
      </c>
      <c r="S25" s="10">
        <f>Table1[[#This Row],[r_2_0]]/Table1[[#This Row],[Matches]]</f>
        <v>8.3196046128500817E-2</v>
      </c>
      <c r="T25">
        <v>192</v>
      </c>
      <c r="U25" s="10">
        <f>Table1[[#This Row],[r_2_1]]/Table1[[#This Row],[Matches]]</f>
        <v>7.907742998352553E-2</v>
      </c>
      <c r="V25">
        <v>122</v>
      </c>
      <c r="W25" s="10">
        <f>Table1[[#This Row],[r_2_2]]/Table1[[#This Row],[Matches]]</f>
        <v>5.0247116968698519E-2</v>
      </c>
      <c r="X25">
        <v>163</v>
      </c>
      <c r="Y25" s="10">
        <f>Table1[[#This Row],[r_1_2]]/Table1[[#This Row],[Matches]]</f>
        <v>6.7133443163097203E-2</v>
      </c>
      <c r="Z25">
        <v>95</v>
      </c>
      <c r="AA25" s="2">
        <f>Table1[[#This Row],[r_0_2]]/Table1[[#This Row],[Matches]]</f>
        <v>3.9126853377265236E-2</v>
      </c>
      <c r="AB25">
        <v>84</v>
      </c>
      <c r="AC25" s="2">
        <f>Table1[[#This Row],[r_3_0]]/Table1[[#This Row],[Matches]]</f>
        <v>3.459637561779242E-2</v>
      </c>
      <c r="AD25">
        <v>88</v>
      </c>
      <c r="AE25" s="2">
        <f>Table1[[#This Row],[r_3_1]]/Table1[[#This Row],[Matches]]</f>
        <v>3.6243822075782535E-2</v>
      </c>
      <c r="AF25">
        <v>52</v>
      </c>
      <c r="AG25" s="2">
        <f>Table1[[#This Row],[r_3_2]]/Table1[[#This Row],[Matches]]</f>
        <v>2.1416803953871501E-2</v>
      </c>
      <c r="AH25">
        <v>24</v>
      </c>
      <c r="AI25" s="2">
        <f>Table1[[#This Row],[r_3_3]]/Table1[[#This Row],[Matches]]</f>
        <v>9.8846787479406912E-3</v>
      </c>
      <c r="AJ25">
        <v>46</v>
      </c>
      <c r="AK25" s="2">
        <f>Table1[[#This Row],[r_2_3]]/Table1[[#This Row],[Matches]]</f>
        <v>1.8945634266886325E-2</v>
      </c>
      <c r="AL25">
        <v>55</v>
      </c>
      <c r="AM25" s="2">
        <f>Table1[[#This Row],[r_1_3]]/Table1[[#This Row],[Matches]]</f>
        <v>2.2652388797364087E-2</v>
      </c>
      <c r="AN25">
        <v>30</v>
      </c>
      <c r="AO25" s="2">
        <f>Table1[[#This Row],[r_0_3]]/Table1[[#This Row],[Matches]]</f>
        <v>1.2355848434925865E-2</v>
      </c>
      <c r="AP25">
        <v>36</v>
      </c>
      <c r="AQ25" s="2">
        <f>Table1[[#This Row],[r_4_0]]/Table1[[#This Row],[Matches]]</f>
        <v>1.4827018121911038E-2</v>
      </c>
      <c r="AR25">
        <v>33</v>
      </c>
      <c r="AS25" s="2">
        <f>Table1[[#This Row],[r_4_1]]/Table1[[#This Row],[Matches]]</f>
        <v>1.3591433278418451E-2</v>
      </c>
      <c r="AT25">
        <v>20</v>
      </c>
      <c r="AU25" s="2">
        <f>Table1[[#This Row],[r_4_2]]/Table1[[#This Row],[Matches]]</f>
        <v>8.2372322899505763E-3</v>
      </c>
      <c r="AV25">
        <v>6</v>
      </c>
      <c r="AW25" s="13">
        <f>Table1[[#This Row],[r_4_3]]/Table1[[#This Row],[Matches]]</f>
        <v>2.4711696869851728E-3</v>
      </c>
      <c r="AX25">
        <v>2</v>
      </c>
      <c r="AY25" s="13">
        <f>Table1[[#This Row],[r_4_4]]/Table1[[#This Row],[Matches]]</f>
        <v>8.2372322899505767E-4</v>
      </c>
      <c r="AZ25">
        <v>7</v>
      </c>
      <c r="BA25" s="13">
        <f>Table1[[#This Row],[r_3_4]]/Table1[[#This Row],[Matches]]</f>
        <v>2.883031301482702E-3</v>
      </c>
      <c r="BB25">
        <v>12</v>
      </c>
      <c r="BC25" s="13">
        <f>Table1[[#This Row],[r_2_4]]/Table1[[#This Row],[Matches]]</f>
        <v>4.9423393739703456E-3</v>
      </c>
      <c r="BD25">
        <v>15</v>
      </c>
      <c r="BE25" s="13">
        <f>Table1[[#This Row],[r_1_4]]/Table1[[#This Row],[Matches]]</f>
        <v>6.1779242174629326E-3</v>
      </c>
      <c r="BF25">
        <v>13</v>
      </c>
      <c r="BG25" s="13">
        <f>Table1[[#This Row],[r_0_4]]/Table1[[#This Row],[Matches]]</f>
        <v>5.3542009884678752E-3</v>
      </c>
      <c r="BH25">
        <v>10</v>
      </c>
      <c r="BI25" s="13">
        <f>Table1[[#This Row],[r_5_0]]/Table1[[#This Row],[Matches]]</f>
        <v>4.1186161449752881E-3</v>
      </c>
      <c r="BJ25">
        <v>8</v>
      </c>
      <c r="BK25" s="13">
        <f>Table1[[#This Row],[r_5_1]]/Table1[[#This Row],[Matches]]</f>
        <v>3.2948929159802307E-3</v>
      </c>
      <c r="BL25">
        <v>6</v>
      </c>
      <c r="BM25" s="13">
        <f>Table1[[#This Row],[r_5_2]]/Table1[[#This Row],[Matches]]</f>
        <v>2.4711696869851728E-3</v>
      </c>
      <c r="BN25">
        <v>5</v>
      </c>
      <c r="BO25" s="13">
        <f>Table1[[#This Row],[r_5_3]]/Table1[[#This Row],[Matches]]</f>
        <v>2.0593080724876441E-3</v>
      </c>
      <c r="BP25">
        <v>0</v>
      </c>
      <c r="BQ25" s="13">
        <f>Table1[[#This Row],[r_5_4]]/Table1[[#This Row],[Matches]]</f>
        <v>0</v>
      </c>
      <c r="BR25">
        <v>0</v>
      </c>
      <c r="BS25" s="13">
        <f>Table1[[#This Row],[r_5_5]]/Table1[[#This Row],[Matches]]</f>
        <v>0</v>
      </c>
      <c r="BT25">
        <v>1</v>
      </c>
      <c r="BU25" s="13">
        <f>Table1[[#This Row],[r_4_5]]/Table1[[#This Row],[Matches]]</f>
        <v>4.1186161449752884E-4</v>
      </c>
      <c r="BV25">
        <v>0</v>
      </c>
      <c r="BW25" s="13">
        <f>Table1[[#This Row],[r_3_5]]/Table1[[#This Row],[Matches]]</f>
        <v>0</v>
      </c>
      <c r="BX25">
        <v>2</v>
      </c>
      <c r="BY25" s="13">
        <f>Table1[[#This Row],[r_2_5]]/Table1[[#This Row],[Matches]]</f>
        <v>8.2372322899505767E-4</v>
      </c>
      <c r="BZ25">
        <v>3</v>
      </c>
      <c r="CA25" s="13">
        <f>Table1[[#This Row],[r_1_5]]/Table1[[#This Row],[Matches]]</f>
        <v>1.2355848434925864E-3</v>
      </c>
      <c r="CB25">
        <v>0</v>
      </c>
      <c r="CC25" s="13">
        <f>Table1[[#This Row],[r_0_5]]/Table1[[#This Row],[Matches]]</f>
        <v>0</v>
      </c>
      <c r="CD25">
        <v>1</v>
      </c>
      <c r="CE25" s="13">
        <f>Table1[[#This Row],[r_6_0]]/Table1[[#This Row],[Matches]]</f>
        <v>4.1186161449752884E-4</v>
      </c>
      <c r="CF25">
        <v>2</v>
      </c>
      <c r="CG25" s="13">
        <f>Table1[[#This Row],[r_6_1]]/Table1[[#This Row],[Matches]]</f>
        <v>8.2372322899505767E-4</v>
      </c>
      <c r="CH25">
        <v>1</v>
      </c>
      <c r="CI25" s="13">
        <f>Table1[[#This Row],[r_6_2]]/Table1[[#This Row],[Matches]]</f>
        <v>4.1186161449752884E-4</v>
      </c>
      <c r="CJ25">
        <v>0</v>
      </c>
      <c r="CK25" s="13">
        <f>Table1[[#This Row],[r_6_3]]/Table1[[#This Row],[Matches]]</f>
        <v>0</v>
      </c>
      <c r="CL25">
        <v>0</v>
      </c>
      <c r="CM25" s="13">
        <f>Table1[[#This Row],[r_6_4]]/Table1[[#This Row],[Matches]]</f>
        <v>0</v>
      </c>
      <c r="CN25">
        <v>0</v>
      </c>
      <c r="CO25" s="13">
        <f>Table1[[#This Row],[r_6_5]]/Table1[[#This Row],[Matches]]</f>
        <v>0</v>
      </c>
      <c r="CP25">
        <v>0</v>
      </c>
      <c r="CQ25" s="13">
        <f>Table1[[#This Row],[r_6_6]]/Table1[[#This Row],[Matches]]</f>
        <v>0</v>
      </c>
      <c r="CR25">
        <v>0</v>
      </c>
      <c r="CS25" s="14">
        <f>Table1[[#This Row],[r_5_6]]/Table1[[#This Row],[Matches]]</f>
        <v>0</v>
      </c>
      <c r="CT25">
        <v>0</v>
      </c>
      <c r="CU25" s="13">
        <f>Table1[[#This Row],[r_4_6]]/Table1[[#This Row],[Matches]]</f>
        <v>0</v>
      </c>
      <c r="CV25">
        <v>0</v>
      </c>
      <c r="CW25" s="13">
        <f>Table1[[#This Row],[r_3_6]]/Table1[[#This Row],[Matches]]</f>
        <v>0</v>
      </c>
      <c r="CX25">
        <v>1</v>
      </c>
      <c r="CY25" s="14">
        <f>Table1[[#This Row],[r_2_6]]/Table1[[#This Row],[Matches]]</f>
        <v>4.1186161449752884E-4</v>
      </c>
      <c r="CZ25">
        <v>1</v>
      </c>
      <c r="DA25" s="13">
        <f>Table1[[#This Row],[r_1_6]]/Table1[[#This Row],[Matches]]</f>
        <v>4.1186161449752884E-4</v>
      </c>
      <c r="DB25">
        <v>0</v>
      </c>
      <c r="DC25" s="13">
        <f>Table1[[#This Row],[r_0_6]]/Table1[[#This Row],[Matches]]</f>
        <v>0</v>
      </c>
      <c r="DD25">
        <v>2427</v>
      </c>
      <c r="DE25">
        <v>1</v>
      </c>
      <c r="DF25">
        <v>223</v>
      </c>
      <c r="DG25" s="9">
        <f>Table1[[#This Row],[m0goals]]/Table1[[#This Row],[Matches]]</f>
        <v>9.1845140032948927E-2</v>
      </c>
      <c r="DH25">
        <v>508</v>
      </c>
      <c r="DI25" s="10">
        <f>Table1[[#This Row],[m1goal]]/Table1[[#This Row],[Matches]]</f>
        <v>0.20922570016474465</v>
      </c>
      <c r="DJ25">
        <v>655</v>
      </c>
      <c r="DK25" s="10">
        <f>Table1[[#This Row],[m2goals]]/Table1[[#This Row],[Matches]]</f>
        <v>0.26976935749588138</v>
      </c>
      <c r="DL25">
        <v>469</v>
      </c>
      <c r="DM25" s="10">
        <f>Table1[[#This Row],[m3goals]]/Table1[[#This Row],[Matches]]</f>
        <v>0.19316309719934102</v>
      </c>
      <c r="DN25">
        <v>314</v>
      </c>
      <c r="DO25" s="10">
        <f>Table1[[#This Row],[m4goals]]/Table1[[#This Row],[Matches]]</f>
        <v>0.12932454695222406</v>
      </c>
      <c r="DP25">
        <v>156</v>
      </c>
      <c r="DQ25" s="10">
        <f>Table1[[#This Row],[m5goals]]/Table1[[#This Row],[Matches]]</f>
        <v>6.4250411861614495E-2</v>
      </c>
      <c r="DR25">
        <v>68</v>
      </c>
      <c r="DS25" s="10">
        <f>Table1[[#This Row],[m6goals]]/Table1[[#This Row],[Matches]]</f>
        <v>2.800658978583196E-2</v>
      </c>
      <c r="DT25" s="21">
        <v>24</v>
      </c>
      <c r="DU25" s="10">
        <f>Table1[[#This Row],[m7goals]]/Table1[[#This Row],[Matches]]</f>
        <v>9.8846787479406912E-3</v>
      </c>
      <c r="DV25">
        <v>10</v>
      </c>
      <c r="DW25" s="2">
        <f>Table1[[#This Row],[m8goals]]/Table1[[#This Row],[Matches]]</f>
        <v>4.1186161449752881E-3</v>
      </c>
      <c r="DX25">
        <v>1</v>
      </c>
      <c r="DY25" s="10">
        <f>Table1[[#This Row],[moregoals]]/Table1[[#This Row],[Matches]]</f>
        <v>4.1186161449752884E-4</v>
      </c>
    </row>
    <row r="26" spans="1:129" hidden="1" x14ac:dyDescent="0.45">
      <c r="A26" s="1">
        <v>24</v>
      </c>
      <c r="B26" s="12">
        <v>0.44</v>
      </c>
      <c r="C26">
        <v>2560</v>
      </c>
      <c r="D26">
        <v>1135</v>
      </c>
      <c r="E26" s="10">
        <f>Table1[[#This Row],[Home]]/Table1[[#This Row],[Matches]]</f>
        <v>0.443359375</v>
      </c>
      <c r="F26">
        <v>735</v>
      </c>
      <c r="G26" s="10">
        <f>Table1[[#This Row],[Draws]]/Table1[[#This Row],[Matches]]</f>
        <v>0.287109375</v>
      </c>
      <c r="H26">
        <v>690</v>
      </c>
      <c r="I26" s="10">
        <f>Table1[[#This Row],[Away]]/Table1[[#This Row],[Matches]]</f>
        <v>0.26953125</v>
      </c>
      <c r="J26">
        <v>231</v>
      </c>
      <c r="K26" s="2">
        <f>Table1[[#This Row],[r_0_0]]/Table1[[#This Row],[Matches]]</f>
        <v>9.0234375000000006E-2</v>
      </c>
      <c r="L26">
        <v>299</v>
      </c>
      <c r="M26" s="2">
        <f>Table1[[#This Row],[r_1_0]]/Table1[[#This Row],[Matches]]</f>
        <v>0.11679687499999999</v>
      </c>
      <c r="N26">
        <v>341</v>
      </c>
      <c r="O26" s="10">
        <f>Table1[[#This Row],[r_1_1]]/Table1[[#This Row],[Matches]]</f>
        <v>0.13320312500000001</v>
      </c>
      <c r="P26">
        <v>201</v>
      </c>
      <c r="Q26" s="10">
        <f>Table1[[#This Row],[r_0_1]]/Table1[[#This Row],[Matches]]</f>
        <v>7.8515625000000006E-2</v>
      </c>
      <c r="R26">
        <v>204</v>
      </c>
      <c r="S26" s="10">
        <f>Table1[[#This Row],[r_2_0]]/Table1[[#This Row],[Matches]]</f>
        <v>7.9687499999999994E-2</v>
      </c>
      <c r="T26">
        <v>226</v>
      </c>
      <c r="U26" s="10">
        <f>Table1[[#This Row],[r_2_1]]/Table1[[#This Row],[Matches]]</f>
        <v>8.8281250000000006E-2</v>
      </c>
      <c r="V26">
        <v>132</v>
      </c>
      <c r="W26" s="10">
        <f>Table1[[#This Row],[r_2_2]]/Table1[[#This Row],[Matches]]</f>
        <v>5.1562499999999997E-2</v>
      </c>
      <c r="X26">
        <v>155</v>
      </c>
      <c r="Y26" s="10">
        <f>Table1[[#This Row],[r_1_2]]/Table1[[#This Row],[Matches]]</f>
        <v>6.0546875E-2</v>
      </c>
      <c r="Z26">
        <v>112</v>
      </c>
      <c r="AA26" s="2">
        <f>Table1[[#This Row],[r_0_2]]/Table1[[#This Row],[Matches]]</f>
        <v>4.3749999999999997E-2</v>
      </c>
      <c r="AB26">
        <v>105</v>
      </c>
      <c r="AC26" s="2">
        <f>Table1[[#This Row],[r_3_0]]/Table1[[#This Row],[Matches]]</f>
        <v>4.1015625E-2</v>
      </c>
      <c r="AD26">
        <v>106</v>
      </c>
      <c r="AE26" s="2">
        <f>Table1[[#This Row],[r_3_1]]/Table1[[#This Row],[Matches]]</f>
        <v>4.1406249999999999E-2</v>
      </c>
      <c r="AF26">
        <v>75</v>
      </c>
      <c r="AG26" s="2">
        <f>Table1[[#This Row],[r_3_2]]/Table1[[#This Row],[Matches]]</f>
        <v>2.9296875E-2</v>
      </c>
      <c r="AH26">
        <v>26</v>
      </c>
      <c r="AI26" s="2">
        <f>Table1[[#This Row],[r_3_3]]/Table1[[#This Row],[Matches]]</f>
        <v>1.015625E-2</v>
      </c>
      <c r="AJ26">
        <v>55</v>
      </c>
      <c r="AK26" s="2">
        <f>Table1[[#This Row],[r_2_3]]/Table1[[#This Row],[Matches]]</f>
        <v>2.1484375E-2</v>
      </c>
      <c r="AL26">
        <v>66</v>
      </c>
      <c r="AM26" s="2">
        <f>Table1[[#This Row],[r_1_3]]/Table1[[#This Row],[Matches]]</f>
        <v>2.5781249999999999E-2</v>
      </c>
      <c r="AN26">
        <v>41</v>
      </c>
      <c r="AO26" s="2">
        <f>Table1[[#This Row],[r_0_3]]/Table1[[#This Row],[Matches]]</f>
        <v>1.6015624999999999E-2</v>
      </c>
      <c r="AP26">
        <v>33</v>
      </c>
      <c r="AQ26" s="2">
        <f>Table1[[#This Row],[r_4_0]]/Table1[[#This Row],[Matches]]</f>
        <v>1.2890624999999999E-2</v>
      </c>
      <c r="AR26">
        <v>28</v>
      </c>
      <c r="AS26" s="2">
        <f>Table1[[#This Row],[r_4_1]]/Table1[[#This Row],[Matches]]</f>
        <v>1.0937499999999999E-2</v>
      </c>
      <c r="AT26">
        <v>23</v>
      </c>
      <c r="AU26" s="2">
        <f>Table1[[#This Row],[r_4_2]]/Table1[[#This Row],[Matches]]</f>
        <v>8.9843749999999993E-3</v>
      </c>
      <c r="AV26">
        <v>6</v>
      </c>
      <c r="AW26" s="13">
        <f>Table1[[#This Row],[r_4_3]]/Table1[[#This Row],[Matches]]</f>
        <v>2.3437499999999999E-3</v>
      </c>
      <c r="AX26">
        <v>5</v>
      </c>
      <c r="AY26" s="13">
        <f>Table1[[#This Row],[r_4_4]]/Table1[[#This Row],[Matches]]</f>
        <v>1.953125E-3</v>
      </c>
      <c r="AZ26">
        <v>5</v>
      </c>
      <c r="BA26" s="13">
        <f>Table1[[#This Row],[r_3_4]]/Table1[[#This Row],[Matches]]</f>
        <v>1.953125E-3</v>
      </c>
      <c r="BB26">
        <v>13</v>
      </c>
      <c r="BC26" s="13">
        <f>Table1[[#This Row],[r_2_4]]/Table1[[#This Row],[Matches]]</f>
        <v>5.0781250000000002E-3</v>
      </c>
      <c r="BD26">
        <v>20</v>
      </c>
      <c r="BE26" s="13">
        <f>Table1[[#This Row],[r_1_4]]/Table1[[#This Row],[Matches]]</f>
        <v>7.8125E-3</v>
      </c>
      <c r="BF26">
        <v>12</v>
      </c>
      <c r="BG26" s="13">
        <f>Table1[[#This Row],[r_0_4]]/Table1[[#This Row],[Matches]]</f>
        <v>4.6874999999999998E-3</v>
      </c>
      <c r="BH26">
        <v>12</v>
      </c>
      <c r="BI26" s="13">
        <f>Table1[[#This Row],[r_5_0]]/Table1[[#This Row],[Matches]]</f>
        <v>4.6874999999999998E-3</v>
      </c>
      <c r="BJ26">
        <v>11</v>
      </c>
      <c r="BK26" s="13">
        <f>Table1[[#This Row],[r_5_1]]/Table1[[#This Row],[Matches]]</f>
        <v>4.2968750000000003E-3</v>
      </c>
      <c r="BL26">
        <v>5</v>
      </c>
      <c r="BM26" s="13">
        <f>Table1[[#This Row],[r_5_2]]/Table1[[#This Row],[Matches]]</f>
        <v>1.953125E-3</v>
      </c>
      <c r="BN26">
        <v>1</v>
      </c>
      <c r="BO26" s="13">
        <f>Table1[[#This Row],[r_5_3]]/Table1[[#This Row],[Matches]]</f>
        <v>3.9062500000000002E-4</v>
      </c>
      <c r="BP26">
        <v>0</v>
      </c>
      <c r="BQ26" s="13">
        <f>Table1[[#This Row],[r_5_4]]/Table1[[#This Row],[Matches]]</f>
        <v>0</v>
      </c>
      <c r="BR26">
        <v>0</v>
      </c>
      <c r="BS26" s="13">
        <f>Table1[[#This Row],[r_5_5]]/Table1[[#This Row],[Matches]]</f>
        <v>0</v>
      </c>
      <c r="BT26">
        <v>0</v>
      </c>
      <c r="BU26" s="13">
        <f>Table1[[#This Row],[r_4_5]]/Table1[[#This Row],[Matches]]</f>
        <v>0</v>
      </c>
      <c r="BV26">
        <v>0</v>
      </c>
      <c r="BW26" s="13">
        <f>Table1[[#This Row],[r_3_5]]/Table1[[#This Row],[Matches]]</f>
        <v>0</v>
      </c>
      <c r="BX26">
        <v>5</v>
      </c>
      <c r="BY26" s="13">
        <f>Table1[[#This Row],[r_2_5]]/Table1[[#This Row],[Matches]]</f>
        <v>1.953125E-3</v>
      </c>
      <c r="BZ26">
        <v>3</v>
      </c>
      <c r="CA26" s="13">
        <f>Table1[[#This Row],[r_1_5]]/Table1[[#This Row],[Matches]]</f>
        <v>1.171875E-3</v>
      </c>
      <c r="CB26">
        <v>2</v>
      </c>
      <c r="CC26" s="13">
        <f>Table1[[#This Row],[r_0_5]]/Table1[[#This Row],[Matches]]</f>
        <v>7.8125000000000004E-4</v>
      </c>
      <c r="CD26">
        <v>0</v>
      </c>
      <c r="CE26" s="13">
        <f>Table1[[#This Row],[r_6_0]]/Table1[[#This Row],[Matches]]</f>
        <v>0</v>
      </c>
      <c r="CF26">
        <v>1</v>
      </c>
      <c r="CG26" s="13">
        <f>Table1[[#This Row],[r_6_1]]/Table1[[#This Row],[Matches]]</f>
        <v>3.9062500000000002E-4</v>
      </c>
      <c r="CH26">
        <v>0</v>
      </c>
      <c r="CI26" s="13">
        <f>Table1[[#This Row],[r_6_2]]/Table1[[#This Row],[Matches]]</f>
        <v>0</v>
      </c>
      <c r="CJ26">
        <v>0</v>
      </c>
      <c r="CK26" s="13">
        <f>Table1[[#This Row],[r_6_3]]/Table1[[#This Row],[Matches]]</f>
        <v>0</v>
      </c>
      <c r="CL26">
        <v>0</v>
      </c>
      <c r="CM26" s="13">
        <f>Table1[[#This Row],[r_6_4]]/Table1[[#This Row],[Matches]]</f>
        <v>0</v>
      </c>
      <c r="CN26">
        <v>0</v>
      </c>
      <c r="CO26" s="13">
        <f>Table1[[#This Row],[r_6_5]]/Table1[[#This Row],[Matches]]</f>
        <v>0</v>
      </c>
      <c r="CP26">
        <v>0</v>
      </c>
      <c r="CQ26" s="13">
        <f>Table1[[#This Row],[r_6_6]]/Table1[[#This Row],[Matches]]</f>
        <v>0</v>
      </c>
      <c r="CR26">
        <v>0</v>
      </c>
      <c r="CS26" s="14">
        <f>Table1[[#This Row],[r_5_6]]/Table1[[#This Row],[Matches]]</f>
        <v>0</v>
      </c>
      <c r="CT26">
        <v>0</v>
      </c>
      <c r="CU26" s="13">
        <f>Table1[[#This Row],[r_4_6]]/Table1[[#This Row],[Matches]]</f>
        <v>0</v>
      </c>
      <c r="CV26">
        <v>0</v>
      </c>
      <c r="CW26" s="13">
        <f>Table1[[#This Row],[r_3_6]]/Table1[[#This Row],[Matches]]</f>
        <v>0</v>
      </c>
      <c r="CX26">
        <v>0</v>
      </c>
      <c r="CY26" s="14">
        <f>Table1[[#This Row],[r_2_6]]/Table1[[#This Row],[Matches]]</f>
        <v>0</v>
      </c>
      <c r="CZ26">
        <v>0</v>
      </c>
      <c r="DA26" s="13">
        <f>Table1[[#This Row],[r_1_6]]/Table1[[#This Row],[Matches]]</f>
        <v>0</v>
      </c>
      <c r="DB26">
        <v>0</v>
      </c>
      <c r="DC26" s="13">
        <f>Table1[[#This Row],[r_0_6]]/Table1[[#This Row],[Matches]]</f>
        <v>0</v>
      </c>
      <c r="DD26">
        <v>2560</v>
      </c>
      <c r="DE26">
        <v>0</v>
      </c>
      <c r="DF26">
        <v>231</v>
      </c>
      <c r="DG26" s="9">
        <f>Table1[[#This Row],[m0goals]]/Table1[[#This Row],[Matches]]</f>
        <v>9.0234375000000006E-2</v>
      </c>
      <c r="DH26">
        <v>500</v>
      </c>
      <c r="DI26" s="10">
        <f>Table1[[#This Row],[m1goal]]/Table1[[#This Row],[Matches]]</f>
        <v>0.1953125</v>
      </c>
      <c r="DJ26">
        <v>657</v>
      </c>
      <c r="DK26" s="10">
        <f>Table1[[#This Row],[m2goals]]/Table1[[#This Row],[Matches]]</f>
        <v>0.25664062500000001</v>
      </c>
      <c r="DL26">
        <v>527</v>
      </c>
      <c r="DM26" s="10">
        <f>Table1[[#This Row],[m3goals]]/Table1[[#This Row],[Matches]]</f>
        <v>0.20585937500000001</v>
      </c>
      <c r="DN26">
        <v>349</v>
      </c>
      <c r="DO26" s="10">
        <f>Table1[[#This Row],[m4goals]]/Table1[[#This Row],[Matches]]</f>
        <v>0.13632812499999999</v>
      </c>
      <c r="DP26">
        <v>192</v>
      </c>
      <c r="DQ26" s="10">
        <f>Table1[[#This Row],[m5goals]]/Table1[[#This Row],[Matches]]</f>
        <v>7.4999999999999997E-2</v>
      </c>
      <c r="DR26">
        <v>76</v>
      </c>
      <c r="DS26" s="10">
        <f>Table1[[#This Row],[m6goals]]/Table1[[#This Row],[Matches]]</f>
        <v>2.9687499999999999E-2</v>
      </c>
      <c r="DT26" s="21">
        <v>22</v>
      </c>
      <c r="DU26" s="10">
        <f>Table1[[#This Row],[m7goals]]/Table1[[#This Row],[Matches]]</f>
        <v>8.5937500000000007E-3</v>
      </c>
      <c r="DV26">
        <v>6</v>
      </c>
      <c r="DW26" s="2">
        <f>Table1[[#This Row],[m8goals]]/Table1[[#This Row],[Matches]]</f>
        <v>2.3437499999999999E-3</v>
      </c>
      <c r="DX26">
        <v>0</v>
      </c>
      <c r="DY26" s="10">
        <f>Table1[[#This Row],[moregoals]]/Table1[[#This Row],[Matches]]</f>
        <v>0</v>
      </c>
    </row>
    <row r="27" spans="1:129" hidden="1" x14ac:dyDescent="0.45">
      <c r="A27" s="1">
        <v>25</v>
      </c>
      <c r="B27" s="12">
        <v>0.42</v>
      </c>
      <c r="C27">
        <v>2484</v>
      </c>
      <c r="D27">
        <v>1063</v>
      </c>
      <c r="E27" s="10">
        <f>Table1[[#This Row],[Home]]/Table1[[#This Row],[Matches]]</f>
        <v>0.427938808373591</v>
      </c>
      <c r="F27">
        <v>712</v>
      </c>
      <c r="G27" s="10">
        <f>Table1[[#This Row],[Draws]]/Table1[[#This Row],[Matches]]</f>
        <v>0.28663446054750402</v>
      </c>
      <c r="H27">
        <v>709</v>
      </c>
      <c r="I27" s="10">
        <f>Table1[[#This Row],[Away]]/Table1[[#This Row],[Matches]]</f>
        <v>0.28542673107890498</v>
      </c>
      <c r="J27">
        <v>221</v>
      </c>
      <c r="K27" s="2">
        <f>Table1[[#This Row],[r_0_0]]/Table1[[#This Row],[Matches]]</f>
        <v>8.8969404186795498E-2</v>
      </c>
      <c r="L27">
        <v>275</v>
      </c>
      <c r="M27" s="2">
        <f>Table1[[#This Row],[r_1_0]]/Table1[[#This Row],[Matches]]</f>
        <v>0.11070853462157811</v>
      </c>
      <c r="N27">
        <v>321</v>
      </c>
      <c r="O27" s="10">
        <f>Table1[[#This Row],[r_1_1]]/Table1[[#This Row],[Matches]]</f>
        <v>0.12922705314009661</v>
      </c>
      <c r="P27">
        <v>181</v>
      </c>
      <c r="Q27" s="10">
        <f>Table1[[#This Row],[r_0_1]]/Table1[[#This Row],[Matches]]</f>
        <v>7.2866344605475045E-2</v>
      </c>
      <c r="R27">
        <v>194</v>
      </c>
      <c r="S27" s="10">
        <f>Table1[[#This Row],[r_2_0]]/Table1[[#This Row],[Matches]]</f>
        <v>7.8099838969404187E-2</v>
      </c>
      <c r="T27">
        <v>231</v>
      </c>
      <c r="U27" s="10">
        <f>Table1[[#This Row],[r_2_1]]/Table1[[#This Row],[Matches]]</f>
        <v>9.2995169082125601E-2</v>
      </c>
      <c r="V27">
        <v>139</v>
      </c>
      <c r="W27" s="10">
        <f>Table1[[#This Row],[r_2_2]]/Table1[[#This Row],[Matches]]</f>
        <v>5.5958132045088566E-2</v>
      </c>
      <c r="X27">
        <v>181</v>
      </c>
      <c r="Y27" s="10">
        <f>Table1[[#This Row],[r_1_2]]/Table1[[#This Row],[Matches]]</f>
        <v>7.2866344605475045E-2</v>
      </c>
      <c r="Z27">
        <v>108</v>
      </c>
      <c r="AA27" s="2">
        <f>Table1[[#This Row],[r_0_2]]/Table1[[#This Row],[Matches]]</f>
        <v>4.3478260869565216E-2</v>
      </c>
      <c r="AB27">
        <v>85</v>
      </c>
      <c r="AC27" s="2">
        <f>Table1[[#This Row],[r_3_0]]/Table1[[#This Row],[Matches]]</f>
        <v>3.4219001610305957E-2</v>
      </c>
      <c r="AD27">
        <v>111</v>
      </c>
      <c r="AE27" s="2">
        <f>Table1[[#This Row],[r_3_1]]/Table1[[#This Row],[Matches]]</f>
        <v>4.4685990338164248E-2</v>
      </c>
      <c r="AF27">
        <v>55</v>
      </c>
      <c r="AG27" s="2">
        <f>Table1[[#This Row],[r_3_2]]/Table1[[#This Row],[Matches]]</f>
        <v>2.2141706924315621E-2</v>
      </c>
      <c r="AH27">
        <v>26</v>
      </c>
      <c r="AI27" s="2">
        <f>Table1[[#This Row],[r_3_3]]/Table1[[#This Row],[Matches]]</f>
        <v>1.0466988727858293E-2</v>
      </c>
      <c r="AJ27">
        <v>46</v>
      </c>
      <c r="AK27" s="2">
        <f>Table1[[#This Row],[r_2_3]]/Table1[[#This Row],[Matches]]</f>
        <v>1.8518518518518517E-2</v>
      </c>
      <c r="AL27">
        <v>73</v>
      </c>
      <c r="AM27" s="2">
        <f>Table1[[#This Row],[r_1_3]]/Table1[[#This Row],[Matches]]</f>
        <v>2.9388083735909822E-2</v>
      </c>
      <c r="AN27">
        <v>49</v>
      </c>
      <c r="AO27" s="2">
        <f>Table1[[#This Row],[r_0_3]]/Table1[[#This Row],[Matches]]</f>
        <v>1.9726247987117553E-2</v>
      </c>
      <c r="AP27">
        <v>26</v>
      </c>
      <c r="AQ27" s="2">
        <f>Table1[[#This Row],[r_4_0]]/Table1[[#This Row],[Matches]]</f>
        <v>1.0466988727858293E-2</v>
      </c>
      <c r="AR27">
        <v>32</v>
      </c>
      <c r="AS27" s="2">
        <f>Table1[[#This Row],[r_4_1]]/Table1[[#This Row],[Matches]]</f>
        <v>1.2882447665056361E-2</v>
      </c>
      <c r="AT27">
        <v>22</v>
      </c>
      <c r="AU27" s="2">
        <f>Table1[[#This Row],[r_4_2]]/Table1[[#This Row],[Matches]]</f>
        <v>8.8566827697262474E-3</v>
      </c>
      <c r="AV27">
        <v>8</v>
      </c>
      <c r="AW27" s="13">
        <f>Table1[[#This Row],[r_4_3]]/Table1[[#This Row],[Matches]]</f>
        <v>3.2206119162640902E-3</v>
      </c>
      <c r="AX27">
        <v>4</v>
      </c>
      <c r="AY27" s="13">
        <f>Table1[[#This Row],[r_4_4]]/Table1[[#This Row],[Matches]]</f>
        <v>1.6103059581320451E-3</v>
      </c>
      <c r="AZ27">
        <v>5</v>
      </c>
      <c r="BA27" s="13">
        <f>Table1[[#This Row],[r_3_4]]/Table1[[#This Row],[Matches]]</f>
        <v>2.0128824476650562E-3</v>
      </c>
      <c r="BB27">
        <v>14</v>
      </c>
      <c r="BC27" s="13">
        <f>Table1[[#This Row],[r_2_4]]/Table1[[#This Row],[Matches]]</f>
        <v>5.6360708534621577E-3</v>
      </c>
      <c r="BD27">
        <v>16</v>
      </c>
      <c r="BE27" s="13">
        <f>Table1[[#This Row],[r_1_4]]/Table1[[#This Row],[Matches]]</f>
        <v>6.4412238325281803E-3</v>
      </c>
      <c r="BF27">
        <v>12</v>
      </c>
      <c r="BG27" s="13">
        <f>Table1[[#This Row],[r_0_4]]/Table1[[#This Row],[Matches]]</f>
        <v>4.830917874396135E-3</v>
      </c>
      <c r="BH27">
        <v>3</v>
      </c>
      <c r="BI27" s="13">
        <f>Table1[[#This Row],[r_5_0]]/Table1[[#This Row],[Matches]]</f>
        <v>1.2077294685990338E-3</v>
      </c>
      <c r="BJ27">
        <v>11</v>
      </c>
      <c r="BK27" s="13">
        <f>Table1[[#This Row],[r_5_1]]/Table1[[#This Row],[Matches]]</f>
        <v>4.4283413848631237E-3</v>
      </c>
      <c r="BL27">
        <v>4</v>
      </c>
      <c r="BM27" s="13">
        <f>Table1[[#This Row],[r_5_2]]/Table1[[#This Row],[Matches]]</f>
        <v>1.6103059581320451E-3</v>
      </c>
      <c r="BN27">
        <v>2</v>
      </c>
      <c r="BO27" s="13">
        <f>Table1[[#This Row],[r_5_3]]/Table1[[#This Row],[Matches]]</f>
        <v>8.0515297906602254E-4</v>
      </c>
      <c r="BP27">
        <v>1</v>
      </c>
      <c r="BQ27" s="13">
        <f>Table1[[#This Row],[r_5_4]]/Table1[[#This Row],[Matches]]</f>
        <v>4.0257648953301127E-4</v>
      </c>
      <c r="BR27">
        <v>1</v>
      </c>
      <c r="BS27" s="13">
        <f>Table1[[#This Row],[r_5_5]]/Table1[[#This Row],[Matches]]</f>
        <v>4.0257648953301127E-4</v>
      </c>
      <c r="BT27">
        <v>3</v>
      </c>
      <c r="BU27" s="13">
        <f>Table1[[#This Row],[r_4_5]]/Table1[[#This Row],[Matches]]</f>
        <v>1.2077294685990338E-3</v>
      </c>
      <c r="BV27">
        <v>0</v>
      </c>
      <c r="BW27" s="13">
        <f>Table1[[#This Row],[r_3_5]]/Table1[[#This Row],[Matches]]</f>
        <v>0</v>
      </c>
      <c r="BX27">
        <v>4</v>
      </c>
      <c r="BY27" s="13">
        <f>Table1[[#This Row],[r_2_5]]/Table1[[#This Row],[Matches]]</f>
        <v>1.6103059581320451E-3</v>
      </c>
      <c r="BZ27">
        <v>5</v>
      </c>
      <c r="CA27" s="13">
        <f>Table1[[#This Row],[r_1_5]]/Table1[[#This Row],[Matches]]</f>
        <v>2.0128824476650562E-3</v>
      </c>
      <c r="CB27">
        <v>3</v>
      </c>
      <c r="CC27" s="13">
        <f>Table1[[#This Row],[r_0_5]]/Table1[[#This Row],[Matches]]</f>
        <v>1.2077294685990338E-3</v>
      </c>
      <c r="CD27">
        <v>0</v>
      </c>
      <c r="CE27" s="13">
        <f>Table1[[#This Row],[r_6_0]]/Table1[[#This Row],[Matches]]</f>
        <v>0</v>
      </c>
      <c r="CF27">
        <v>2</v>
      </c>
      <c r="CG27" s="13">
        <f>Table1[[#This Row],[r_6_1]]/Table1[[#This Row],[Matches]]</f>
        <v>8.0515297906602254E-4</v>
      </c>
      <c r="CH27">
        <v>1</v>
      </c>
      <c r="CI27" s="13">
        <f>Table1[[#This Row],[r_6_2]]/Table1[[#This Row],[Matches]]</f>
        <v>4.0257648953301127E-4</v>
      </c>
      <c r="CJ27">
        <v>0</v>
      </c>
      <c r="CK27" s="13">
        <f>Table1[[#This Row],[r_6_3]]/Table1[[#This Row],[Matches]]</f>
        <v>0</v>
      </c>
      <c r="CL27">
        <v>0</v>
      </c>
      <c r="CM27" s="13">
        <f>Table1[[#This Row],[r_6_4]]/Table1[[#This Row],[Matches]]</f>
        <v>0</v>
      </c>
      <c r="CN27">
        <v>0</v>
      </c>
      <c r="CO27" s="13">
        <f>Table1[[#This Row],[r_6_5]]/Table1[[#This Row],[Matches]]</f>
        <v>0</v>
      </c>
      <c r="CP27">
        <v>0</v>
      </c>
      <c r="CQ27" s="13">
        <f>Table1[[#This Row],[r_6_6]]/Table1[[#This Row],[Matches]]</f>
        <v>0</v>
      </c>
      <c r="CR27">
        <v>0</v>
      </c>
      <c r="CS27" s="14">
        <f>Table1[[#This Row],[r_5_6]]/Table1[[#This Row],[Matches]]</f>
        <v>0</v>
      </c>
      <c r="CT27">
        <v>0</v>
      </c>
      <c r="CU27" s="13">
        <f>Table1[[#This Row],[r_4_6]]/Table1[[#This Row],[Matches]]</f>
        <v>0</v>
      </c>
      <c r="CV27">
        <v>1</v>
      </c>
      <c r="CW27" s="13">
        <f>Table1[[#This Row],[r_3_6]]/Table1[[#This Row],[Matches]]</f>
        <v>4.0257648953301127E-4</v>
      </c>
      <c r="CX27">
        <v>2</v>
      </c>
      <c r="CY27" s="14">
        <f>Table1[[#This Row],[r_2_6]]/Table1[[#This Row],[Matches]]</f>
        <v>8.0515297906602254E-4</v>
      </c>
      <c r="CZ27">
        <v>1</v>
      </c>
      <c r="DA27" s="13">
        <f>Table1[[#This Row],[r_1_6]]/Table1[[#This Row],[Matches]]</f>
        <v>4.0257648953301127E-4</v>
      </c>
      <c r="DB27">
        <v>4</v>
      </c>
      <c r="DC27" s="13">
        <f>Table1[[#This Row],[r_0_6]]/Table1[[#This Row],[Matches]]</f>
        <v>1.6103059581320451E-3</v>
      </c>
      <c r="DD27">
        <v>2483</v>
      </c>
      <c r="DE27">
        <v>1</v>
      </c>
      <c r="DF27">
        <v>221</v>
      </c>
      <c r="DG27" s="9">
        <f>Table1[[#This Row],[m0goals]]/Table1[[#This Row],[Matches]]</f>
        <v>8.8969404186795498E-2</v>
      </c>
      <c r="DH27">
        <v>456</v>
      </c>
      <c r="DI27" s="10">
        <f>Table1[[#This Row],[m1goal]]/Table1[[#This Row],[Matches]]</f>
        <v>0.18357487922705315</v>
      </c>
      <c r="DJ27">
        <v>623</v>
      </c>
      <c r="DK27" s="10">
        <f>Table1[[#This Row],[m2goals]]/Table1[[#This Row],[Matches]]</f>
        <v>0.25080515297906603</v>
      </c>
      <c r="DL27">
        <v>546</v>
      </c>
      <c r="DM27" s="10">
        <f>Table1[[#This Row],[m3goals]]/Table1[[#This Row],[Matches]]</f>
        <v>0.21980676328502416</v>
      </c>
      <c r="DN27">
        <v>361</v>
      </c>
      <c r="DO27" s="10">
        <f>Table1[[#This Row],[m4goals]]/Table1[[#This Row],[Matches]]</f>
        <v>0.14533011272141708</v>
      </c>
      <c r="DP27">
        <v>155</v>
      </c>
      <c r="DQ27" s="10">
        <f>Table1[[#This Row],[m5goals]]/Table1[[#This Row],[Matches]]</f>
        <v>6.2399355877616747E-2</v>
      </c>
      <c r="DR27">
        <v>82</v>
      </c>
      <c r="DS27" s="10">
        <f>Table1[[#This Row],[m6goals]]/Table1[[#This Row],[Matches]]</f>
        <v>3.3011272141706925E-2</v>
      </c>
      <c r="DT27" s="21">
        <v>24</v>
      </c>
      <c r="DU27" s="10">
        <f>Table1[[#This Row],[m7goals]]/Table1[[#This Row],[Matches]]</f>
        <v>9.6618357487922701E-3</v>
      </c>
      <c r="DV27">
        <v>9</v>
      </c>
      <c r="DW27" s="2">
        <f>Table1[[#This Row],[m8goals]]/Table1[[#This Row],[Matches]]</f>
        <v>3.6231884057971015E-3</v>
      </c>
      <c r="DX27">
        <v>7</v>
      </c>
      <c r="DY27" s="10">
        <f>Table1[[#This Row],[moregoals]]/Table1[[#This Row],[Matches]]</f>
        <v>2.8180354267310788E-3</v>
      </c>
    </row>
    <row r="28" spans="1:129" hidden="1" x14ac:dyDescent="0.45">
      <c r="A28" s="1">
        <v>26</v>
      </c>
      <c r="B28" s="12">
        <v>0.4</v>
      </c>
      <c r="C28">
        <v>3015</v>
      </c>
      <c r="D28">
        <v>1185</v>
      </c>
      <c r="E28" s="10">
        <f>Table1[[#This Row],[Home]]/Table1[[#This Row],[Matches]]</f>
        <v>0.39303482587064675</v>
      </c>
      <c r="F28">
        <v>912</v>
      </c>
      <c r="G28" s="10">
        <f>Table1[[#This Row],[Draws]]/Table1[[#This Row],[Matches]]</f>
        <v>0.3024875621890547</v>
      </c>
      <c r="H28">
        <v>918</v>
      </c>
      <c r="I28" s="10">
        <f>Table1[[#This Row],[Away]]/Table1[[#This Row],[Matches]]</f>
        <v>0.30447761194029849</v>
      </c>
      <c r="J28">
        <v>252</v>
      </c>
      <c r="K28" s="2">
        <f>Table1[[#This Row],[r_0_0]]/Table1[[#This Row],[Matches]]</f>
        <v>8.3582089552238809E-2</v>
      </c>
      <c r="L28">
        <v>330</v>
      </c>
      <c r="M28" s="2">
        <f>Table1[[#This Row],[r_1_0]]/Table1[[#This Row],[Matches]]</f>
        <v>0.10945273631840796</v>
      </c>
      <c r="N28">
        <v>462</v>
      </c>
      <c r="O28" s="10">
        <f>Table1[[#This Row],[r_1_1]]/Table1[[#This Row],[Matches]]</f>
        <v>0.15323383084577114</v>
      </c>
      <c r="P28">
        <v>242</v>
      </c>
      <c r="Q28" s="10">
        <f>Table1[[#This Row],[r_0_1]]/Table1[[#This Row],[Matches]]</f>
        <v>8.0265339966832508E-2</v>
      </c>
      <c r="R28">
        <v>192</v>
      </c>
      <c r="S28" s="10">
        <f>Table1[[#This Row],[r_2_0]]/Table1[[#This Row],[Matches]]</f>
        <v>6.3681592039800991E-2</v>
      </c>
      <c r="T28">
        <v>241</v>
      </c>
      <c r="U28" s="10">
        <f>Table1[[#This Row],[r_2_1]]/Table1[[#This Row],[Matches]]</f>
        <v>7.9933665008291868E-2</v>
      </c>
      <c r="V28">
        <v>160</v>
      </c>
      <c r="W28" s="10">
        <f>Table1[[#This Row],[r_2_2]]/Table1[[#This Row],[Matches]]</f>
        <v>5.306799336650083E-2</v>
      </c>
      <c r="X28">
        <v>235</v>
      </c>
      <c r="Y28" s="10">
        <f>Table1[[#This Row],[r_1_2]]/Table1[[#This Row],[Matches]]</f>
        <v>7.7943615257048099E-2</v>
      </c>
      <c r="Z28">
        <v>154</v>
      </c>
      <c r="AA28" s="2">
        <f>Table1[[#This Row],[r_0_2]]/Table1[[#This Row],[Matches]]</f>
        <v>5.1077943615257047E-2</v>
      </c>
      <c r="AB28">
        <v>96</v>
      </c>
      <c r="AC28" s="2">
        <f>Table1[[#This Row],[r_3_0]]/Table1[[#This Row],[Matches]]</f>
        <v>3.1840796019900496E-2</v>
      </c>
      <c r="AD28">
        <v>105</v>
      </c>
      <c r="AE28" s="2">
        <f>Table1[[#This Row],[r_3_1]]/Table1[[#This Row],[Matches]]</f>
        <v>3.482587064676617E-2</v>
      </c>
      <c r="AF28">
        <v>96</v>
      </c>
      <c r="AG28" s="2">
        <f>Table1[[#This Row],[r_3_2]]/Table1[[#This Row],[Matches]]</f>
        <v>3.1840796019900496E-2</v>
      </c>
      <c r="AH28">
        <v>33</v>
      </c>
      <c r="AI28" s="2">
        <f>Table1[[#This Row],[r_3_3]]/Table1[[#This Row],[Matches]]</f>
        <v>1.0945273631840797E-2</v>
      </c>
      <c r="AJ28">
        <v>65</v>
      </c>
      <c r="AK28" s="2">
        <f>Table1[[#This Row],[r_2_3]]/Table1[[#This Row],[Matches]]</f>
        <v>2.1558872305140961E-2</v>
      </c>
      <c r="AL28">
        <v>65</v>
      </c>
      <c r="AM28" s="2">
        <f>Table1[[#This Row],[r_1_3]]/Table1[[#This Row],[Matches]]</f>
        <v>2.1558872305140961E-2</v>
      </c>
      <c r="AN28">
        <v>59</v>
      </c>
      <c r="AO28" s="2">
        <f>Table1[[#This Row],[r_0_3]]/Table1[[#This Row],[Matches]]</f>
        <v>1.9568822553897181E-2</v>
      </c>
      <c r="AP28">
        <v>35</v>
      </c>
      <c r="AQ28" s="2">
        <f>Table1[[#This Row],[r_4_0]]/Table1[[#This Row],[Matches]]</f>
        <v>1.1608623548922056E-2</v>
      </c>
      <c r="AR28">
        <v>35</v>
      </c>
      <c r="AS28" s="2">
        <f>Table1[[#This Row],[r_4_1]]/Table1[[#This Row],[Matches]]</f>
        <v>1.1608623548922056E-2</v>
      </c>
      <c r="AT28">
        <v>21</v>
      </c>
      <c r="AU28" s="2">
        <f>Table1[[#This Row],[r_4_2]]/Table1[[#This Row],[Matches]]</f>
        <v>6.965174129353234E-3</v>
      </c>
      <c r="AV28">
        <v>6</v>
      </c>
      <c r="AW28" s="13">
        <f>Table1[[#This Row],[r_4_3]]/Table1[[#This Row],[Matches]]</f>
        <v>1.990049751243781E-3</v>
      </c>
      <c r="AX28">
        <v>4</v>
      </c>
      <c r="AY28" s="13">
        <f>Table1[[#This Row],[r_4_4]]/Table1[[#This Row],[Matches]]</f>
        <v>1.3266998341625207E-3</v>
      </c>
      <c r="AZ28">
        <v>14</v>
      </c>
      <c r="BA28" s="13">
        <f>Table1[[#This Row],[r_3_4]]/Table1[[#This Row],[Matches]]</f>
        <v>4.6434494195688224E-3</v>
      </c>
      <c r="BB28">
        <v>14</v>
      </c>
      <c r="BC28" s="13">
        <f>Table1[[#This Row],[r_2_4]]/Table1[[#This Row],[Matches]]</f>
        <v>4.6434494195688224E-3</v>
      </c>
      <c r="BD28">
        <v>31</v>
      </c>
      <c r="BE28" s="13">
        <f>Table1[[#This Row],[r_1_4]]/Table1[[#This Row],[Matches]]</f>
        <v>1.0281923714759536E-2</v>
      </c>
      <c r="BF28">
        <v>21</v>
      </c>
      <c r="BG28" s="13">
        <f>Table1[[#This Row],[r_0_4]]/Table1[[#This Row],[Matches]]</f>
        <v>6.965174129353234E-3</v>
      </c>
      <c r="BH28">
        <v>6</v>
      </c>
      <c r="BI28" s="13">
        <f>Table1[[#This Row],[r_5_0]]/Table1[[#This Row],[Matches]]</f>
        <v>1.990049751243781E-3</v>
      </c>
      <c r="BJ28">
        <v>10</v>
      </c>
      <c r="BK28" s="13">
        <f>Table1[[#This Row],[r_5_1]]/Table1[[#This Row],[Matches]]</f>
        <v>3.3167495854063019E-3</v>
      </c>
      <c r="BL28">
        <v>2</v>
      </c>
      <c r="BM28" s="13">
        <f>Table1[[#This Row],[r_5_2]]/Table1[[#This Row],[Matches]]</f>
        <v>6.6334991708126036E-4</v>
      </c>
      <c r="BN28">
        <v>1</v>
      </c>
      <c r="BO28" s="13">
        <f>Table1[[#This Row],[r_5_3]]/Table1[[#This Row],[Matches]]</f>
        <v>3.3167495854063018E-4</v>
      </c>
      <c r="BP28">
        <v>1</v>
      </c>
      <c r="BQ28" s="13">
        <f>Table1[[#This Row],[r_5_4]]/Table1[[#This Row],[Matches]]</f>
        <v>3.3167495854063018E-4</v>
      </c>
      <c r="BR28">
        <v>1</v>
      </c>
      <c r="BS28" s="13">
        <f>Table1[[#This Row],[r_5_5]]/Table1[[#This Row],[Matches]]</f>
        <v>3.3167495854063018E-4</v>
      </c>
      <c r="BT28">
        <v>0</v>
      </c>
      <c r="BU28" s="13">
        <f>Table1[[#This Row],[r_4_5]]/Table1[[#This Row],[Matches]]</f>
        <v>0</v>
      </c>
      <c r="BV28">
        <v>1</v>
      </c>
      <c r="BW28" s="13">
        <f>Table1[[#This Row],[r_3_5]]/Table1[[#This Row],[Matches]]</f>
        <v>3.3167495854063018E-4</v>
      </c>
      <c r="BX28">
        <v>2</v>
      </c>
      <c r="BY28" s="13">
        <f>Table1[[#This Row],[r_2_5]]/Table1[[#This Row],[Matches]]</f>
        <v>6.6334991708126036E-4</v>
      </c>
      <c r="BZ28">
        <v>7</v>
      </c>
      <c r="CA28" s="13">
        <f>Table1[[#This Row],[r_1_5]]/Table1[[#This Row],[Matches]]</f>
        <v>2.3217247097844112E-3</v>
      </c>
      <c r="CB28">
        <v>6</v>
      </c>
      <c r="CC28" s="13">
        <f>Table1[[#This Row],[r_0_5]]/Table1[[#This Row],[Matches]]</f>
        <v>1.990049751243781E-3</v>
      </c>
      <c r="CD28">
        <v>1</v>
      </c>
      <c r="CE28" s="13">
        <f>Table1[[#This Row],[r_6_0]]/Table1[[#This Row],[Matches]]</f>
        <v>3.3167495854063018E-4</v>
      </c>
      <c r="CF28">
        <v>2</v>
      </c>
      <c r="CG28" s="13">
        <f>Table1[[#This Row],[r_6_1]]/Table1[[#This Row],[Matches]]</f>
        <v>6.6334991708126036E-4</v>
      </c>
      <c r="CH28">
        <v>1</v>
      </c>
      <c r="CI28" s="13">
        <f>Table1[[#This Row],[r_6_2]]/Table1[[#This Row],[Matches]]</f>
        <v>3.3167495854063018E-4</v>
      </c>
      <c r="CJ28">
        <v>0</v>
      </c>
      <c r="CK28" s="13">
        <f>Table1[[#This Row],[r_6_3]]/Table1[[#This Row],[Matches]]</f>
        <v>0</v>
      </c>
      <c r="CL28">
        <v>0</v>
      </c>
      <c r="CM28" s="13">
        <f>Table1[[#This Row],[r_6_4]]/Table1[[#This Row],[Matches]]</f>
        <v>0</v>
      </c>
      <c r="CN28">
        <v>0</v>
      </c>
      <c r="CO28" s="13">
        <f>Table1[[#This Row],[r_6_5]]/Table1[[#This Row],[Matches]]</f>
        <v>0</v>
      </c>
      <c r="CP28">
        <v>0</v>
      </c>
      <c r="CQ28" s="13">
        <f>Table1[[#This Row],[r_6_6]]/Table1[[#This Row],[Matches]]</f>
        <v>0</v>
      </c>
      <c r="CR28">
        <v>0</v>
      </c>
      <c r="CS28" s="14">
        <f>Table1[[#This Row],[r_5_6]]/Table1[[#This Row],[Matches]]</f>
        <v>0</v>
      </c>
      <c r="CT28">
        <v>0</v>
      </c>
      <c r="CU28" s="13">
        <f>Table1[[#This Row],[r_4_6]]/Table1[[#This Row],[Matches]]</f>
        <v>0</v>
      </c>
      <c r="CV28">
        <v>0</v>
      </c>
      <c r="CW28" s="13">
        <f>Table1[[#This Row],[r_3_6]]/Table1[[#This Row],[Matches]]</f>
        <v>0</v>
      </c>
      <c r="CX28">
        <v>0</v>
      </c>
      <c r="CY28" s="14">
        <f>Table1[[#This Row],[r_2_6]]/Table1[[#This Row],[Matches]]</f>
        <v>0</v>
      </c>
      <c r="CZ28">
        <v>1</v>
      </c>
      <c r="DA28" s="13">
        <f>Table1[[#This Row],[r_1_6]]/Table1[[#This Row],[Matches]]</f>
        <v>3.3167495854063018E-4</v>
      </c>
      <c r="DB28">
        <v>1</v>
      </c>
      <c r="DC28" s="13">
        <f>Table1[[#This Row],[r_0_6]]/Table1[[#This Row],[Matches]]</f>
        <v>3.3167495854063018E-4</v>
      </c>
      <c r="DD28">
        <v>3011</v>
      </c>
      <c r="DE28">
        <v>4</v>
      </c>
      <c r="DF28">
        <v>252</v>
      </c>
      <c r="DG28" s="9">
        <f>Table1[[#This Row],[m0goals]]/Table1[[#This Row],[Matches]]</f>
        <v>8.3582089552238809E-2</v>
      </c>
      <c r="DH28">
        <v>572</v>
      </c>
      <c r="DI28" s="10">
        <f>Table1[[#This Row],[m1goal]]/Table1[[#This Row],[Matches]]</f>
        <v>0.18971807628524046</v>
      </c>
      <c r="DJ28">
        <v>808</v>
      </c>
      <c r="DK28" s="10">
        <f>Table1[[#This Row],[m2goals]]/Table1[[#This Row],[Matches]]</f>
        <v>0.26799336650082917</v>
      </c>
      <c r="DL28">
        <v>631</v>
      </c>
      <c r="DM28" s="10">
        <f>Table1[[#This Row],[m3goals]]/Table1[[#This Row],[Matches]]</f>
        <v>0.20928689883913765</v>
      </c>
      <c r="DN28">
        <v>386</v>
      </c>
      <c r="DO28" s="10">
        <f>Table1[[#This Row],[m4goals]]/Table1[[#This Row],[Matches]]</f>
        <v>0.12802653399668326</v>
      </c>
      <c r="DP28">
        <v>239</v>
      </c>
      <c r="DQ28" s="10">
        <f>Table1[[#This Row],[m5goals]]/Table1[[#This Row],[Matches]]</f>
        <v>7.9270315091210616E-2</v>
      </c>
      <c r="DR28">
        <v>87</v>
      </c>
      <c r="DS28" s="10">
        <f>Table1[[#This Row],[m6goals]]/Table1[[#This Row],[Matches]]</f>
        <v>2.8855721393034824E-2</v>
      </c>
      <c r="DT28" s="21">
        <v>28</v>
      </c>
      <c r="DU28" s="10">
        <f>Table1[[#This Row],[m7goals]]/Table1[[#This Row],[Matches]]</f>
        <v>9.2868988391376448E-3</v>
      </c>
      <c r="DV28">
        <v>9</v>
      </c>
      <c r="DW28" s="2">
        <f>Table1[[#This Row],[m8goals]]/Table1[[#This Row],[Matches]]</f>
        <v>2.9850746268656717E-3</v>
      </c>
      <c r="DX28">
        <v>3</v>
      </c>
      <c r="DY28" s="10">
        <f>Table1[[#This Row],[moregoals]]/Table1[[#This Row],[Matches]]</f>
        <v>9.9502487562189048E-4</v>
      </c>
    </row>
    <row r="29" spans="1:129" hidden="1" x14ac:dyDescent="0.45">
      <c r="A29" s="1">
        <v>27</v>
      </c>
      <c r="B29" s="12">
        <v>0.38</v>
      </c>
      <c r="C29">
        <v>2870</v>
      </c>
      <c r="D29">
        <v>1047</v>
      </c>
      <c r="E29" s="10">
        <f>Table1[[#This Row],[Home]]/Table1[[#This Row],[Matches]]</f>
        <v>0.364808362369338</v>
      </c>
      <c r="F29">
        <v>874</v>
      </c>
      <c r="G29" s="10">
        <f>Table1[[#This Row],[Draws]]/Table1[[#This Row],[Matches]]</f>
        <v>0.30452961672473866</v>
      </c>
      <c r="H29">
        <v>949</v>
      </c>
      <c r="I29" s="10">
        <f>Table1[[#This Row],[Away]]/Table1[[#This Row],[Matches]]</f>
        <v>0.33066202090592334</v>
      </c>
      <c r="J29">
        <v>297</v>
      </c>
      <c r="K29" s="2">
        <f>Table1[[#This Row],[r_0_0]]/Table1[[#This Row],[Matches]]</f>
        <v>0.10348432055749129</v>
      </c>
      <c r="L29">
        <v>270</v>
      </c>
      <c r="M29" s="2">
        <f>Table1[[#This Row],[r_1_0]]/Table1[[#This Row],[Matches]]</f>
        <v>9.4076655052264813E-2</v>
      </c>
      <c r="N29">
        <v>383</v>
      </c>
      <c r="O29" s="10">
        <f>Table1[[#This Row],[r_1_1]]/Table1[[#This Row],[Matches]]</f>
        <v>0.13344947735191637</v>
      </c>
      <c r="P29">
        <v>275</v>
      </c>
      <c r="Q29" s="10">
        <f>Table1[[#This Row],[r_0_1]]/Table1[[#This Row],[Matches]]</f>
        <v>9.5818815331010457E-2</v>
      </c>
      <c r="R29">
        <v>195</v>
      </c>
      <c r="S29" s="10">
        <f>Table1[[#This Row],[r_2_0]]/Table1[[#This Row],[Matches]]</f>
        <v>6.7944250871080136E-2</v>
      </c>
      <c r="T29">
        <v>237</v>
      </c>
      <c r="U29" s="10">
        <f>Table1[[#This Row],[r_2_1]]/Table1[[#This Row],[Matches]]</f>
        <v>8.257839721254355E-2</v>
      </c>
      <c r="V29">
        <v>167</v>
      </c>
      <c r="W29" s="10">
        <f>Table1[[#This Row],[r_2_2]]/Table1[[#This Row],[Matches]]</f>
        <v>5.8188153310104532E-2</v>
      </c>
      <c r="X29">
        <v>225</v>
      </c>
      <c r="Y29" s="10">
        <f>Table1[[#This Row],[r_1_2]]/Table1[[#This Row],[Matches]]</f>
        <v>7.8397212543554001E-2</v>
      </c>
      <c r="Z29">
        <v>142</v>
      </c>
      <c r="AA29" s="2">
        <f>Table1[[#This Row],[r_0_2]]/Table1[[#This Row],[Matches]]</f>
        <v>4.9477351916376304E-2</v>
      </c>
      <c r="AB29">
        <v>77</v>
      </c>
      <c r="AC29" s="2">
        <f>Table1[[#This Row],[r_3_0]]/Table1[[#This Row],[Matches]]</f>
        <v>2.6829268292682926E-2</v>
      </c>
      <c r="AD29">
        <v>102</v>
      </c>
      <c r="AE29" s="2">
        <f>Table1[[#This Row],[r_3_1]]/Table1[[#This Row],[Matches]]</f>
        <v>3.5540069686411151E-2</v>
      </c>
      <c r="AF29">
        <v>64</v>
      </c>
      <c r="AG29" s="2">
        <f>Table1[[#This Row],[r_3_2]]/Table1[[#This Row],[Matches]]</f>
        <v>2.2299651567944251E-2</v>
      </c>
      <c r="AH29">
        <v>26</v>
      </c>
      <c r="AI29" s="2">
        <f>Table1[[#This Row],[r_3_3]]/Table1[[#This Row],[Matches]]</f>
        <v>9.0592334494773528E-3</v>
      </c>
      <c r="AJ29">
        <v>55</v>
      </c>
      <c r="AK29" s="2">
        <f>Table1[[#This Row],[r_2_3]]/Table1[[#This Row],[Matches]]</f>
        <v>1.9163763066202089E-2</v>
      </c>
      <c r="AL29">
        <v>93</v>
      </c>
      <c r="AM29" s="2">
        <f>Table1[[#This Row],[r_1_3]]/Table1[[#This Row],[Matches]]</f>
        <v>3.2404181184668993E-2</v>
      </c>
      <c r="AN29">
        <v>56</v>
      </c>
      <c r="AO29" s="2">
        <f>Table1[[#This Row],[r_0_3]]/Table1[[#This Row],[Matches]]</f>
        <v>1.9512195121951219E-2</v>
      </c>
      <c r="AP29">
        <v>20</v>
      </c>
      <c r="AQ29" s="2">
        <f>Table1[[#This Row],[r_4_0]]/Table1[[#This Row],[Matches]]</f>
        <v>6.9686411149825784E-3</v>
      </c>
      <c r="AR29">
        <v>36</v>
      </c>
      <c r="AS29" s="2">
        <f>Table1[[#This Row],[r_4_1]]/Table1[[#This Row],[Matches]]</f>
        <v>1.2543554006968641E-2</v>
      </c>
      <c r="AT29">
        <v>20</v>
      </c>
      <c r="AU29" s="2">
        <f>Table1[[#This Row],[r_4_2]]/Table1[[#This Row],[Matches]]</f>
        <v>6.9686411149825784E-3</v>
      </c>
      <c r="AV29">
        <v>7</v>
      </c>
      <c r="AW29" s="13">
        <f>Table1[[#This Row],[r_4_3]]/Table1[[#This Row],[Matches]]</f>
        <v>2.4390243902439024E-3</v>
      </c>
      <c r="AX29">
        <v>1</v>
      </c>
      <c r="AY29" s="13">
        <f>Table1[[#This Row],[r_4_4]]/Table1[[#This Row],[Matches]]</f>
        <v>3.4843205574912892E-4</v>
      </c>
      <c r="AZ29">
        <v>5</v>
      </c>
      <c r="BA29" s="13">
        <f>Table1[[#This Row],[r_3_4]]/Table1[[#This Row],[Matches]]</f>
        <v>1.7421602787456446E-3</v>
      </c>
      <c r="BB29">
        <v>22</v>
      </c>
      <c r="BC29" s="13">
        <f>Table1[[#This Row],[r_2_4]]/Table1[[#This Row],[Matches]]</f>
        <v>7.6655052264808362E-3</v>
      </c>
      <c r="BD29">
        <v>28</v>
      </c>
      <c r="BE29" s="13">
        <f>Table1[[#This Row],[r_1_4]]/Table1[[#This Row],[Matches]]</f>
        <v>9.7560975609756097E-3</v>
      </c>
      <c r="BF29">
        <v>28</v>
      </c>
      <c r="BG29" s="13">
        <f>Table1[[#This Row],[r_0_4]]/Table1[[#This Row],[Matches]]</f>
        <v>9.7560975609756097E-3</v>
      </c>
      <c r="BH29">
        <v>2</v>
      </c>
      <c r="BI29" s="13">
        <f>Table1[[#This Row],[r_5_0]]/Table1[[#This Row],[Matches]]</f>
        <v>6.9686411149825784E-4</v>
      </c>
      <c r="BJ29">
        <v>6</v>
      </c>
      <c r="BK29" s="13">
        <f>Table1[[#This Row],[r_5_1]]/Table1[[#This Row],[Matches]]</f>
        <v>2.0905923344947735E-3</v>
      </c>
      <c r="BL29">
        <v>2</v>
      </c>
      <c r="BM29" s="13">
        <f>Table1[[#This Row],[r_5_2]]/Table1[[#This Row],[Matches]]</f>
        <v>6.9686411149825784E-4</v>
      </c>
      <c r="BN29">
        <v>4</v>
      </c>
      <c r="BO29" s="13">
        <f>Table1[[#This Row],[r_5_3]]/Table1[[#This Row],[Matches]]</f>
        <v>1.3937282229965157E-3</v>
      </c>
      <c r="BP29">
        <v>0</v>
      </c>
      <c r="BQ29" s="13">
        <f>Table1[[#This Row],[r_5_4]]/Table1[[#This Row],[Matches]]</f>
        <v>0</v>
      </c>
      <c r="BR29">
        <v>0</v>
      </c>
      <c r="BS29" s="13">
        <f>Table1[[#This Row],[r_5_5]]/Table1[[#This Row],[Matches]]</f>
        <v>0</v>
      </c>
      <c r="BT29">
        <v>0</v>
      </c>
      <c r="BU29" s="13">
        <f>Table1[[#This Row],[r_4_5]]/Table1[[#This Row],[Matches]]</f>
        <v>0</v>
      </c>
      <c r="BV29">
        <v>3</v>
      </c>
      <c r="BW29" s="13">
        <f>Table1[[#This Row],[r_3_5]]/Table1[[#This Row],[Matches]]</f>
        <v>1.0452961672473868E-3</v>
      </c>
      <c r="BX29">
        <v>3</v>
      </c>
      <c r="BY29" s="13">
        <f>Table1[[#This Row],[r_2_5]]/Table1[[#This Row],[Matches]]</f>
        <v>1.0452961672473868E-3</v>
      </c>
      <c r="BZ29">
        <v>7</v>
      </c>
      <c r="CA29" s="13">
        <f>Table1[[#This Row],[r_1_5]]/Table1[[#This Row],[Matches]]</f>
        <v>2.4390243902439024E-3</v>
      </c>
      <c r="CB29">
        <v>4</v>
      </c>
      <c r="CC29" s="13">
        <f>Table1[[#This Row],[r_0_5]]/Table1[[#This Row],[Matches]]</f>
        <v>1.3937282229965157E-3</v>
      </c>
      <c r="CD29">
        <v>1</v>
      </c>
      <c r="CE29" s="13">
        <f>Table1[[#This Row],[r_6_0]]/Table1[[#This Row],[Matches]]</f>
        <v>3.4843205574912892E-4</v>
      </c>
      <c r="CF29">
        <v>2</v>
      </c>
      <c r="CG29" s="13">
        <f>Table1[[#This Row],[r_6_1]]/Table1[[#This Row],[Matches]]</f>
        <v>6.9686411149825784E-4</v>
      </c>
      <c r="CH29">
        <v>2</v>
      </c>
      <c r="CI29" s="13">
        <f>Table1[[#This Row],[r_6_2]]/Table1[[#This Row],[Matches]]</f>
        <v>6.9686411149825784E-4</v>
      </c>
      <c r="CJ29">
        <v>0</v>
      </c>
      <c r="CK29" s="13">
        <f>Table1[[#This Row],[r_6_3]]/Table1[[#This Row],[Matches]]</f>
        <v>0</v>
      </c>
      <c r="CL29">
        <v>0</v>
      </c>
      <c r="CM29" s="13">
        <f>Table1[[#This Row],[r_6_4]]/Table1[[#This Row],[Matches]]</f>
        <v>0</v>
      </c>
      <c r="CN29">
        <v>0</v>
      </c>
      <c r="CO29" s="13">
        <f>Table1[[#This Row],[r_6_5]]/Table1[[#This Row],[Matches]]</f>
        <v>0</v>
      </c>
      <c r="CP29">
        <v>0</v>
      </c>
      <c r="CQ29" s="13">
        <f>Table1[[#This Row],[r_6_6]]/Table1[[#This Row],[Matches]]</f>
        <v>0</v>
      </c>
      <c r="CR29">
        <v>0</v>
      </c>
      <c r="CS29" s="14">
        <f>Table1[[#This Row],[r_5_6]]/Table1[[#This Row],[Matches]]</f>
        <v>0</v>
      </c>
      <c r="CT29">
        <v>0</v>
      </c>
      <c r="CU29" s="13">
        <f>Table1[[#This Row],[r_4_6]]/Table1[[#This Row],[Matches]]</f>
        <v>0</v>
      </c>
      <c r="CV29">
        <v>1</v>
      </c>
      <c r="CW29" s="13">
        <f>Table1[[#This Row],[r_3_6]]/Table1[[#This Row],[Matches]]</f>
        <v>3.4843205574912892E-4</v>
      </c>
      <c r="CX29">
        <v>0</v>
      </c>
      <c r="CY29" s="14">
        <f>Table1[[#This Row],[r_2_6]]/Table1[[#This Row],[Matches]]</f>
        <v>0</v>
      </c>
      <c r="CZ29">
        <v>0</v>
      </c>
      <c r="DA29" s="13">
        <f>Table1[[#This Row],[r_1_6]]/Table1[[#This Row],[Matches]]</f>
        <v>0</v>
      </c>
      <c r="DB29">
        <v>1</v>
      </c>
      <c r="DC29" s="13">
        <f>Table1[[#This Row],[r_0_6]]/Table1[[#This Row],[Matches]]</f>
        <v>3.4843205574912892E-4</v>
      </c>
      <c r="DD29">
        <v>2869</v>
      </c>
      <c r="DE29">
        <v>1</v>
      </c>
      <c r="DF29">
        <v>297</v>
      </c>
      <c r="DG29" s="9">
        <f>Table1[[#This Row],[m0goals]]/Table1[[#This Row],[Matches]]</f>
        <v>0.10348432055749129</v>
      </c>
      <c r="DH29">
        <v>545</v>
      </c>
      <c r="DI29" s="10">
        <f>Table1[[#This Row],[m1goal]]/Table1[[#This Row],[Matches]]</f>
        <v>0.18989547038327526</v>
      </c>
      <c r="DJ29">
        <v>720</v>
      </c>
      <c r="DK29" s="10">
        <f>Table1[[#This Row],[m2goals]]/Table1[[#This Row],[Matches]]</f>
        <v>0.25087108013937282</v>
      </c>
      <c r="DL29">
        <v>595</v>
      </c>
      <c r="DM29" s="10">
        <f>Table1[[#This Row],[m3goals]]/Table1[[#This Row],[Matches]]</f>
        <v>0.2073170731707317</v>
      </c>
      <c r="DN29">
        <v>410</v>
      </c>
      <c r="DO29" s="10">
        <f>Table1[[#This Row],[m4goals]]/Table1[[#This Row],[Matches]]</f>
        <v>0.14285714285714285</v>
      </c>
      <c r="DP29">
        <v>189</v>
      </c>
      <c r="DQ29" s="10">
        <f>Table1[[#This Row],[m5goals]]/Table1[[#This Row],[Matches]]</f>
        <v>6.5853658536585369E-2</v>
      </c>
      <c r="DR29">
        <v>83</v>
      </c>
      <c r="DS29" s="10">
        <f>Table1[[#This Row],[m6goals]]/Table1[[#This Row],[Matches]]</f>
        <v>2.8919860627177701E-2</v>
      </c>
      <c r="DT29" s="21">
        <v>19</v>
      </c>
      <c r="DU29" s="10">
        <f>Table1[[#This Row],[m7goals]]/Table1[[#This Row],[Matches]]</f>
        <v>6.6202090592334499E-3</v>
      </c>
      <c r="DV29">
        <v>10</v>
      </c>
      <c r="DW29" s="2">
        <f>Table1[[#This Row],[m8goals]]/Table1[[#This Row],[Matches]]</f>
        <v>3.4843205574912892E-3</v>
      </c>
      <c r="DX29">
        <v>2</v>
      </c>
      <c r="DY29" s="10">
        <f>Table1[[#This Row],[moregoals]]/Table1[[#This Row],[Matches]]</f>
        <v>6.9686411149825784E-4</v>
      </c>
    </row>
    <row r="30" spans="1:129" hidden="1" x14ac:dyDescent="0.45">
      <c r="A30" s="1">
        <v>28</v>
      </c>
      <c r="B30" s="12">
        <v>0.36</v>
      </c>
      <c r="C30">
        <v>2049</v>
      </c>
      <c r="D30">
        <v>701</v>
      </c>
      <c r="E30" s="10">
        <f>Table1[[#This Row],[Home]]/Table1[[#This Row],[Matches]]</f>
        <v>0.3421181063933626</v>
      </c>
      <c r="F30">
        <v>627</v>
      </c>
      <c r="G30" s="10">
        <f>Table1[[#This Row],[Draws]]/Table1[[#This Row],[Matches]]</f>
        <v>0.30600292825768666</v>
      </c>
      <c r="H30">
        <v>721</v>
      </c>
      <c r="I30" s="10">
        <f>Table1[[#This Row],[Away]]/Table1[[#This Row],[Matches]]</f>
        <v>0.35187896534895069</v>
      </c>
      <c r="J30">
        <v>175</v>
      </c>
      <c r="K30" s="2">
        <f>Table1[[#This Row],[r_0_0]]/Table1[[#This Row],[Matches]]</f>
        <v>8.5407515861395805E-2</v>
      </c>
      <c r="L30">
        <v>211</v>
      </c>
      <c r="M30" s="2">
        <f>Table1[[#This Row],[r_1_0]]/Table1[[#This Row],[Matches]]</f>
        <v>0.10297706198145437</v>
      </c>
      <c r="N30">
        <v>310</v>
      </c>
      <c r="O30" s="10">
        <f>Table1[[#This Row],[r_1_1]]/Table1[[#This Row],[Matches]]</f>
        <v>0.15129331381161543</v>
      </c>
      <c r="P30">
        <v>214</v>
      </c>
      <c r="Q30" s="10">
        <f>Table1[[#This Row],[r_0_1]]/Table1[[#This Row],[Matches]]</f>
        <v>0.10444119082479258</v>
      </c>
      <c r="R30">
        <v>105</v>
      </c>
      <c r="S30" s="10">
        <f>Table1[[#This Row],[r_2_0]]/Table1[[#This Row],[Matches]]</f>
        <v>5.1244509516837483E-2</v>
      </c>
      <c r="T30">
        <v>169</v>
      </c>
      <c r="U30" s="10">
        <f>Table1[[#This Row],[r_2_1]]/Table1[[#This Row],[Matches]]</f>
        <v>8.2479258174719378E-2</v>
      </c>
      <c r="V30">
        <v>107</v>
      </c>
      <c r="W30" s="10">
        <f>Table1[[#This Row],[r_2_2]]/Table1[[#This Row],[Matches]]</f>
        <v>5.2220595412396292E-2</v>
      </c>
      <c r="X30">
        <v>170</v>
      </c>
      <c r="Y30" s="10">
        <f>Table1[[#This Row],[r_1_2]]/Table1[[#This Row],[Matches]]</f>
        <v>8.2967301122498782E-2</v>
      </c>
      <c r="Z30">
        <v>115</v>
      </c>
      <c r="AA30" s="2">
        <f>Table1[[#This Row],[r_0_2]]/Table1[[#This Row],[Matches]]</f>
        <v>5.6124938994631529E-2</v>
      </c>
      <c r="AB30">
        <v>47</v>
      </c>
      <c r="AC30" s="2">
        <f>Table1[[#This Row],[r_3_0]]/Table1[[#This Row],[Matches]]</f>
        <v>2.2938018545632016E-2</v>
      </c>
      <c r="AD30">
        <v>56</v>
      </c>
      <c r="AE30" s="2">
        <f>Table1[[#This Row],[r_3_1]]/Table1[[#This Row],[Matches]]</f>
        <v>2.7330405075646658E-2</v>
      </c>
      <c r="AF30">
        <v>55</v>
      </c>
      <c r="AG30" s="2">
        <f>Table1[[#This Row],[r_3_2]]/Table1[[#This Row],[Matches]]</f>
        <v>2.6842362127867253E-2</v>
      </c>
      <c r="AH30">
        <v>30</v>
      </c>
      <c r="AI30" s="2">
        <f>Table1[[#This Row],[r_3_3]]/Table1[[#This Row],[Matches]]</f>
        <v>1.4641288433382138E-2</v>
      </c>
      <c r="AJ30">
        <v>48</v>
      </c>
      <c r="AK30" s="2">
        <f>Table1[[#This Row],[r_2_3]]/Table1[[#This Row],[Matches]]</f>
        <v>2.3426061493411421E-2</v>
      </c>
      <c r="AL30">
        <v>45</v>
      </c>
      <c r="AM30" s="2">
        <f>Table1[[#This Row],[r_1_3]]/Table1[[#This Row],[Matches]]</f>
        <v>2.1961932650073207E-2</v>
      </c>
      <c r="AN30">
        <v>56</v>
      </c>
      <c r="AO30" s="2">
        <f>Table1[[#This Row],[r_0_3]]/Table1[[#This Row],[Matches]]</f>
        <v>2.7330405075646658E-2</v>
      </c>
      <c r="AP30">
        <v>19</v>
      </c>
      <c r="AQ30" s="2">
        <f>Table1[[#This Row],[r_4_0]]/Table1[[#This Row],[Matches]]</f>
        <v>9.2728160078086874E-3</v>
      </c>
      <c r="AR30">
        <v>12</v>
      </c>
      <c r="AS30" s="2">
        <f>Table1[[#This Row],[r_4_1]]/Table1[[#This Row],[Matches]]</f>
        <v>5.8565153733528552E-3</v>
      </c>
      <c r="AT30">
        <v>10</v>
      </c>
      <c r="AU30" s="2">
        <f>Table1[[#This Row],[r_4_2]]/Table1[[#This Row],[Matches]]</f>
        <v>4.880429477794046E-3</v>
      </c>
      <c r="AV30">
        <v>1</v>
      </c>
      <c r="AW30" s="13">
        <f>Table1[[#This Row],[r_4_3]]/Table1[[#This Row],[Matches]]</f>
        <v>4.880429477794046E-4</v>
      </c>
      <c r="AX30">
        <v>4</v>
      </c>
      <c r="AY30" s="13">
        <f>Table1[[#This Row],[r_4_4]]/Table1[[#This Row],[Matches]]</f>
        <v>1.9521717911176184E-3</v>
      </c>
      <c r="AZ30">
        <v>4</v>
      </c>
      <c r="BA30" s="13">
        <f>Table1[[#This Row],[r_3_4]]/Table1[[#This Row],[Matches]]</f>
        <v>1.9521717911176184E-3</v>
      </c>
      <c r="BB30">
        <v>13</v>
      </c>
      <c r="BC30" s="13">
        <f>Table1[[#This Row],[r_2_4]]/Table1[[#This Row],[Matches]]</f>
        <v>6.3445583211322598E-3</v>
      </c>
      <c r="BD30">
        <v>31</v>
      </c>
      <c r="BE30" s="13">
        <f>Table1[[#This Row],[r_1_4]]/Table1[[#This Row],[Matches]]</f>
        <v>1.5129331381161543E-2</v>
      </c>
      <c r="BF30">
        <v>12</v>
      </c>
      <c r="BG30" s="13">
        <f>Table1[[#This Row],[r_0_4]]/Table1[[#This Row],[Matches]]</f>
        <v>5.8565153733528552E-3</v>
      </c>
      <c r="BH30">
        <v>2</v>
      </c>
      <c r="BI30" s="13">
        <f>Table1[[#This Row],[r_5_0]]/Table1[[#This Row],[Matches]]</f>
        <v>9.760858955588092E-4</v>
      </c>
      <c r="BJ30">
        <v>6</v>
      </c>
      <c r="BK30" s="13">
        <f>Table1[[#This Row],[r_5_1]]/Table1[[#This Row],[Matches]]</f>
        <v>2.9282576866764276E-3</v>
      </c>
      <c r="BL30">
        <v>1</v>
      </c>
      <c r="BM30" s="13">
        <f>Table1[[#This Row],[r_5_2]]/Table1[[#This Row],[Matches]]</f>
        <v>4.880429477794046E-4</v>
      </c>
      <c r="BN30">
        <v>2</v>
      </c>
      <c r="BO30" s="13">
        <f>Table1[[#This Row],[r_5_3]]/Table1[[#This Row],[Matches]]</f>
        <v>9.760858955588092E-4</v>
      </c>
      <c r="BP30">
        <v>3</v>
      </c>
      <c r="BQ30" s="13">
        <f>Table1[[#This Row],[r_5_4]]/Table1[[#This Row],[Matches]]</f>
        <v>1.4641288433382138E-3</v>
      </c>
      <c r="BR30">
        <v>1</v>
      </c>
      <c r="BS30" s="13">
        <f>Table1[[#This Row],[r_5_5]]/Table1[[#This Row],[Matches]]</f>
        <v>4.880429477794046E-4</v>
      </c>
      <c r="BT30">
        <v>0</v>
      </c>
      <c r="BU30" s="13">
        <f>Table1[[#This Row],[r_4_5]]/Table1[[#This Row],[Matches]]</f>
        <v>0</v>
      </c>
      <c r="BV30">
        <v>3</v>
      </c>
      <c r="BW30" s="13">
        <f>Table1[[#This Row],[r_3_5]]/Table1[[#This Row],[Matches]]</f>
        <v>1.4641288433382138E-3</v>
      </c>
      <c r="BX30">
        <v>2</v>
      </c>
      <c r="BY30" s="13">
        <f>Table1[[#This Row],[r_2_5]]/Table1[[#This Row],[Matches]]</f>
        <v>9.760858955588092E-4</v>
      </c>
      <c r="BZ30">
        <v>4</v>
      </c>
      <c r="CA30" s="13">
        <f>Table1[[#This Row],[r_1_5]]/Table1[[#This Row],[Matches]]</f>
        <v>1.9521717911176184E-3</v>
      </c>
      <c r="CB30">
        <v>3</v>
      </c>
      <c r="CC30" s="13">
        <f>Table1[[#This Row],[r_0_5]]/Table1[[#This Row],[Matches]]</f>
        <v>1.4641288433382138E-3</v>
      </c>
      <c r="CD30">
        <v>1</v>
      </c>
      <c r="CE30" s="13">
        <f>Table1[[#This Row],[r_6_0]]/Table1[[#This Row],[Matches]]</f>
        <v>4.880429477794046E-4</v>
      </c>
      <c r="CF30">
        <v>0</v>
      </c>
      <c r="CG30" s="13">
        <f>Table1[[#This Row],[r_6_1]]/Table1[[#This Row],[Matches]]</f>
        <v>0</v>
      </c>
      <c r="CH30">
        <v>1</v>
      </c>
      <c r="CI30" s="13">
        <f>Table1[[#This Row],[r_6_2]]/Table1[[#This Row],[Matches]]</f>
        <v>4.880429477794046E-4</v>
      </c>
      <c r="CJ30">
        <v>0</v>
      </c>
      <c r="CK30" s="13">
        <f>Table1[[#This Row],[r_6_3]]/Table1[[#This Row],[Matches]]</f>
        <v>0</v>
      </c>
      <c r="CL30">
        <v>0</v>
      </c>
      <c r="CM30" s="13">
        <f>Table1[[#This Row],[r_6_4]]/Table1[[#This Row],[Matches]]</f>
        <v>0</v>
      </c>
      <c r="CN30">
        <v>0</v>
      </c>
      <c r="CO30" s="13">
        <f>Table1[[#This Row],[r_6_5]]/Table1[[#This Row],[Matches]]</f>
        <v>0</v>
      </c>
      <c r="CP30">
        <v>0</v>
      </c>
      <c r="CQ30" s="13">
        <f>Table1[[#This Row],[r_6_6]]/Table1[[#This Row],[Matches]]</f>
        <v>0</v>
      </c>
      <c r="CR30">
        <v>0</v>
      </c>
      <c r="CS30" s="14">
        <f>Table1[[#This Row],[r_5_6]]/Table1[[#This Row],[Matches]]</f>
        <v>0</v>
      </c>
      <c r="CT30">
        <v>0</v>
      </c>
      <c r="CU30" s="13">
        <f>Table1[[#This Row],[r_4_6]]/Table1[[#This Row],[Matches]]</f>
        <v>0</v>
      </c>
      <c r="CV30">
        <v>0</v>
      </c>
      <c r="CW30" s="13">
        <f>Table1[[#This Row],[r_3_6]]/Table1[[#This Row],[Matches]]</f>
        <v>0</v>
      </c>
      <c r="CX30">
        <v>1</v>
      </c>
      <c r="CY30" s="14">
        <f>Table1[[#This Row],[r_2_6]]/Table1[[#This Row],[Matches]]</f>
        <v>4.880429477794046E-4</v>
      </c>
      <c r="CZ30">
        <v>0</v>
      </c>
      <c r="DA30" s="13">
        <f>Table1[[#This Row],[r_1_6]]/Table1[[#This Row],[Matches]]</f>
        <v>0</v>
      </c>
      <c r="DB30">
        <v>0</v>
      </c>
      <c r="DC30" s="13">
        <f>Table1[[#This Row],[r_0_6]]/Table1[[#This Row],[Matches]]</f>
        <v>0</v>
      </c>
      <c r="DD30">
        <v>2049</v>
      </c>
      <c r="DE30">
        <v>0</v>
      </c>
      <c r="DF30">
        <v>175</v>
      </c>
      <c r="DG30" s="9">
        <f>Table1[[#This Row],[m0goals]]/Table1[[#This Row],[Matches]]</f>
        <v>8.5407515861395805E-2</v>
      </c>
      <c r="DH30">
        <v>425</v>
      </c>
      <c r="DI30" s="10">
        <f>Table1[[#This Row],[m1goal]]/Table1[[#This Row],[Matches]]</f>
        <v>0.20741825280624696</v>
      </c>
      <c r="DJ30">
        <v>530</v>
      </c>
      <c r="DK30" s="10">
        <f>Table1[[#This Row],[m2goals]]/Table1[[#This Row],[Matches]]</f>
        <v>0.25866276232308444</v>
      </c>
      <c r="DL30">
        <v>442</v>
      </c>
      <c r="DM30" s="10">
        <f>Table1[[#This Row],[m3goals]]/Table1[[#This Row],[Matches]]</f>
        <v>0.21571498291849683</v>
      </c>
      <c r="DN30">
        <v>239</v>
      </c>
      <c r="DO30" s="10">
        <f>Table1[[#This Row],[m4goals]]/Table1[[#This Row],[Matches]]</f>
        <v>0.1166422645192777</v>
      </c>
      <c r="DP30">
        <v>151</v>
      </c>
      <c r="DQ30" s="10">
        <f>Table1[[#This Row],[m5goals]]/Table1[[#This Row],[Matches]]</f>
        <v>7.3694485114690095E-2</v>
      </c>
      <c r="DR30">
        <v>64</v>
      </c>
      <c r="DS30" s="10">
        <f>Table1[[#This Row],[m6goals]]/Table1[[#This Row],[Matches]]</f>
        <v>3.1234748657881894E-2</v>
      </c>
      <c r="DT30" s="21">
        <v>8</v>
      </c>
      <c r="DU30" s="10">
        <f>Table1[[#This Row],[m7goals]]/Table1[[#This Row],[Matches]]</f>
        <v>3.9043435822352368E-3</v>
      </c>
      <c r="DV30">
        <v>11</v>
      </c>
      <c r="DW30" s="2">
        <f>Table1[[#This Row],[m8goals]]/Table1[[#This Row],[Matches]]</f>
        <v>5.3684724255734506E-3</v>
      </c>
      <c r="DX30">
        <v>4</v>
      </c>
      <c r="DY30" s="10">
        <f>Table1[[#This Row],[moregoals]]/Table1[[#This Row],[Matches]]</f>
        <v>1.9521717911176184E-3</v>
      </c>
    </row>
    <row r="31" spans="1:129" hidden="1" x14ac:dyDescent="0.45">
      <c r="A31" s="1">
        <v>29</v>
      </c>
      <c r="B31" s="12">
        <v>0.34</v>
      </c>
      <c r="C31">
        <v>2227</v>
      </c>
      <c r="D31">
        <v>737</v>
      </c>
      <c r="E31" s="10">
        <f>Table1[[#This Row],[Home]]/Table1[[#This Row],[Matches]]</f>
        <v>0.33093848226313427</v>
      </c>
      <c r="F31">
        <v>692</v>
      </c>
      <c r="G31" s="10">
        <f>Table1[[#This Row],[Draws]]/Table1[[#This Row],[Matches]]</f>
        <v>0.31073192635832958</v>
      </c>
      <c r="H31">
        <v>798</v>
      </c>
      <c r="I31" s="10">
        <f>Table1[[#This Row],[Away]]/Table1[[#This Row],[Matches]]</f>
        <v>0.35832959137853615</v>
      </c>
      <c r="J31">
        <v>214</v>
      </c>
      <c r="K31" s="2">
        <f>Table1[[#This Row],[r_0_0]]/Table1[[#This Row],[Matches]]</f>
        <v>9.6093399191737761E-2</v>
      </c>
      <c r="L31">
        <v>185</v>
      </c>
      <c r="M31" s="2">
        <f>Table1[[#This Row],[r_1_0]]/Table1[[#This Row],[Matches]]</f>
        <v>8.3071396497530314E-2</v>
      </c>
      <c r="N31">
        <v>314</v>
      </c>
      <c r="O31" s="10">
        <f>Table1[[#This Row],[r_1_1]]/Table1[[#This Row],[Matches]]</f>
        <v>0.14099685675797036</v>
      </c>
      <c r="P31">
        <v>222</v>
      </c>
      <c r="Q31" s="10">
        <f>Table1[[#This Row],[r_0_1]]/Table1[[#This Row],[Matches]]</f>
        <v>9.9685675797036369E-2</v>
      </c>
      <c r="R31">
        <v>123</v>
      </c>
      <c r="S31" s="10">
        <f>Table1[[#This Row],[r_2_0]]/Table1[[#This Row],[Matches]]</f>
        <v>5.5231252806466097E-2</v>
      </c>
      <c r="T31">
        <v>187</v>
      </c>
      <c r="U31" s="10">
        <f>Table1[[#This Row],[r_2_1]]/Table1[[#This Row],[Matches]]</f>
        <v>8.3969465648854963E-2</v>
      </c>
      <c r="V31">
        <v>134</v>
      </c>
      <c r="W31" s="10">
        <f>Table1[[#This Row],[r_2_2]]/Table1[[#This Row],[Matches]]</f>
        <v>6.0170633138751685E-2</v>
      </c>
      <c r="X31">
        <v>190</v>
      </c>
      <c r="Y31" s="10">
        <f>Table1[[#This Row],[r_1_2]]/Table1[[#This Row],[Matches]]</f>
        <v>8.5316569375841936E-2</v>
      </c>
      <c r="Z31">
        <v>116</v>
      </c>
      <c r="AA31" s="2">
        <f>Table1[[#This Row],[r_0_2]]/Table1[[#This Row],[Matches]]</f>
        <v>5.2088010776829813E-2</v>
      </c>
      <c r="AB31">
        <v>58</v>
      </c>
      <c r="AC31" s="2">
        <f>Table1[[#This Row],[r_3_0]]/Table1[[#This Row],[Matches]]</f>
        <v>2.6044005388414906E-2</v>
      </c>
      <c r="AD31">
        <v>65</v>
      </c>
      <c r="AE31" s="2">
        <f>Table1[[#This Row],[r_3_1]]/Table1[[#This Row],[Matches]]</f>
        <v>2.918724741805119E-2</v>
      </c>
      <c r="AF31">
        <v>47</v>
      </c>
      <c r="AG31" s="2">
        <f>Table1[[#This Row],[r_3_2]]/Table1[[#This Row],[Matches]]</f>
        <v>2.1104625056129322E-2</v>
      </c>
      <c r="AH31">
        <v>29</v>
      </c>
      <c r="AI31" s="2">
        <f>Table1[[#This Row],[r_3_3]]/Table1[[#This Row],[Matches]]</f>
        <v>1.3022002694207453E-2</v>
      </c>
      <c r="AJ31">
        <v>55</v>
      </c>
      <c r="AK31" s="2">
        <f>Table1[[#This Row],[r_2_3]]/Table1[[#This Row],[Matches]]</f>
        <v>2.469690166142793E-2</v>
      </c>
      <c r="AL31">
        <v>76</v>
      </c>
      <c r="AM31" s="2">
        <f>Table1[[#This Row],[r_1_3]]/Table1[[#This Row],[Matches]]</f>
        <v>3.4126627750336778E-2</v>
      </c>
      <c r="AN31">
        <v>66</v>
      </c>
      <c r="AO31" s="2">
        <f>Table1[[#This Row],[r_0_3]]/Table1[[#This Row],[Matches]]</f>
        <v>2.9636281993713515E-2</v>
      </c>
      <c r="AP31">
        <v>16</v>
      </c>
      <c r="AQ31" s="2">
        <f>Table1[[#This Row],[r_4_0]]/Table1[[#This Row],[Matches]]</f>
        <v>7.1845532105972157E-3</v>
      </c>
      <c r="AR31">
        <v>24</v>
      </c>
      <c r="AS31" s="2">
        <f>Table1[[#This Row],[r_4_1]]/Table1[[#This Row],[Matches]]</f>
        <v>1.0776829815895825E-2</v>
      </c>
      <c r="AT31">
        <v>12</v>
      </c>
      <c r="AU31" s="2">
        <f>Table1[[#This Row],[r_4_2]]/Table1[[#This Row],[Matches]]</f>
        <v>5.3884149079479124E-3</v>
      </c>
      <c r="AV31">
        <v>8</v>
      </c>
      <c r="AW31" s="13">
        <f>Table1[[#This Row],[r_4_3]]/Table1[[#This Row],[Matches]]</f>
        <v>3.5922766052986078E-3</v>
      </c>
      <c r="AX31">
        <v>1</v>
      </c>
      <c r="AY31" s="13">
        <f>Table1[[#This Row],[r_4_4]]/Table1[[#This Row],[Matches]]</f>
        <v>4.4903457566232598E-4</v>
      </c>
      <c r="AZ31">
        <v>6</v>
      </c>
      <c r="BA31" s="13">
        <f>Table1[[#This Row],[r_3_4]]/Table1[[#This Row],[Matches]]</f>
        <v>2.6942074539739562E-3</v>
      </c>
      <c r="BB31">
        <v>16</v>
      </c>
      <c r="BC31" s="13">
        <f>Table1[[#This Row],[r_2_4]]/Table1[[#This Row],[Matches]]</f>
        <v>7.1845532105972157E-3</v>
      </c>
      <c r="BD31">
        <v>23</v>
      </c>
      <c r="BE31" s="13">
        <f>Table1[[#This Row],[r_1_4]]/Table1[[#This Row],[Matches]]</f>
        <v>1.0327795240233499E-2</v>
      </c>
      <c r="BF31">
        <v>13</v>
      </c>
      <c r="BG31" s="13">
        <f>Table1[[#This Row],[r_0_4]]/Table1[[#This Row],[Matches]]</f>
        <v>5.8374494836102376E-3</v>
      </c>
      <c r="BH31">
        <v>2</v>
      </c>
      <c r="BI31" s="13">
        <f>Table1[[#This Row],[r_5_0]]/Table1[[#This Row],[Matches]]</f>
        <v>8.9806915132465196E-4</v>
      </c>
      <c r="BJ31">
        <v>5</v>
      </c>
      <c r="BK31" s="13">
        <f>Table1[[#This Row],[r_5_1]]/Table1[[#This Row],[Matches]]</f>
        <v>2.2451728783116302E-3</v>
      </c>
      <c r="BL31">
        <v>0</v>
      </c>
      <c r="BM31" s="13">
        <f>Table1[[#This Row],[r_5_2]]/Table1[[#This Row],[Matches]]</f>
        <v>0</v>
      </c>
      <c r="BN31">
        <v>3</v>
      </c>
      <c r="BO31" s="13">
        <f>Table1[[#This Row],[r_5_3]]/Table1[[#This Row],[Matches]]</f>
        <v>1.3471037269869781E-3</v>
      </c>
      <c r="BP31">
        <v>0</v>
      </c>
      <c r="BQ31" s="13">
        <f>Table1[[#This Row],[r_5_4]]/Table1[[#This Row],[Matches]]</f>
        <v>0</v>
      </c>
      <c r="BR31">
        <v>0</v>
      </c>
      <c r="BS31" s="13">
        <f>Table1[[#This Row],[r_5_5]]/Table1[[#This Row],[Matches]]</f>
        <v>0</v>
      </c>
      <c r="BT31">
        <v>1</v>
      </c>
      <c r="BU31" s="13">
        <f>Table1[[#This Row],[r_4_5]]/Table1[[#This Row],[Matches]]</f>
        <v>4.4903457566232598E-4</v>
      </c>
      <c r="BV31">
        <v>1</v>
      </c>
      <c r="BW31" s="13">
        <f>Table1[[#This Row],[r_3_5]]/Table1[[#This Row],[Matches]]</f>
        <v>4.4903457566232598E-4</v>
      </c>
      <c r="BX31">
        <v>3</v>
      </c>
      <c r="BY31" s="13">
        <f>Table1[[#This Row],[r_2_5]]/Table1[[#This Row],[Matches]]</f>
        <v>1.3471037269869781E-3</v>
      </c>
      <c r="BZ31">
        <v>5</v>
      </c>
      <c r="CA31" s="13">
        <f>Table1[[#This Row],[r_1_5]]/Table1[[#This Row],[Matches]]</f>
        <v>2.2451728783116302E-3</v>
      </c>
      <c r="CB31">
        <v>4</v>
      </c>
      <c r="CC31" s="13">
        <f>Table1[[#This Row],[r_0_5]]/Table1[[#This Row],[Matches]]</f>
        <v>1.7961383026493039E-3</v>
      </c>
      <c r="CD31">
        <v>0</v>
      </c>
      <c r="CE31" s="13">
        <f>Table1[[#This Row],[r_6_0]]/Table1[[#This Row],[Matches]]</f>
        <v>0</v>
      </c>
      <c r="CF31">
        <v>1</v>
      </c>
      <c r="CG31" s="13">
        <f>Table1[[#This Row],[r_6_1]]/Table1[[#This Row],[Matches]]</f>
        <v>4.4903457566232598E-4</v>
      </c>
      <c r="CH31">
        <v>1</v>
      </c>
      <c r="CI31" s="13">
        <f>Table1[[#This Row],[r_6_2]]/Table1[[#This Row],[Matches]]</f>
        <v>4.4903457566232598E-4</v>
      </c>
      <c r="CJ31">
        <v>0</v>
      </c>
      <c r="CK31" s="13">
        <f>Table1[[#This Row],[r_6_3]]/Table1[[#This Row],[Matches]]</f>
        <v>0</v>
      </c>
      <c r="CL31">
        <v>0</v>
      </c>
      <c r="CM31" s="13">
        <f>Table1[[#This Row],[r_6_4]]/Table1[[#This Row],[Matches]]</f>
        <v>0</v>
      </c>
      <c r="CN31">
        <v>0</v>
      </c>
      <c r="CO31" s="13">
        <f>Table1[[#This Row],[r_6_5]]/Table1[[#This Row],[Matches]]</f>
        <v>0</v>
      </c>
      <c r="CP31">
        <v>0</v>
      </c>
      <c r="CQ31" s="13">
        <f>Table1[[#This Row],[r_6_6]]/Table1[[#This Row],[Matches]]</f>
        <v>0</v>
      </c>
      <c r="CR31">
        <v>0</v>
      </c>
      <c r="CS31" s="14">
        <f>Table1[[#This Row],[r_5_6]]/Table1[[#This Row],[Matches]]</f>
        <v>0</v>
      </c>
      <c r="CT31">
        <v>0</v>
      </c>
      <c r="CU31" s="13">
        <f>Table1[[#This Row],[r_4_6]]/Table1[[#This Row],[Matches]]</f>
        <v>0</v>
      </c>
      <c r="CV31">
        <v>0</v>
      </c>
      <c r="CW31" s="13">
        <f>Table1[[#This Row],[r_3_6]]/Table1[[#This Row],[Matches]]</f>
        <v>0</v>
      </c>
      <c r="CX31">
        <v>0</v>
      </c>
      <c r="CY31" s="14">
        <f>Table1[[#This Row],[r_2_6]]/Table1[[#This Row],[Matches]]</f>
        <v>0</v>
      </c>
      <c r="CZ31">
        <v>0</v>
      </c>
      <c r="DA31" s="13">
        <f>Table1[[#This Row],[r_1_6]]/Table1[[#This Row],[Matches]]</f>
        <v>0</v>
      </c>
      <c r="DB31">
        <v>1</v>
      </c>
      <c r="DC31" s="13">
        <f>Table1[[#This Row],[r_0_6]]/Table1[[#This Row],[Matches]]</f>
        <v>4.4903457566232598E-4</v>
      </c>
      <c r="DD31">
        <v>2227</v>
      </c>
      <c r="DE31">
        <v>0</v>
      </c>
      <c r="DF31">
        <v>214</v>
      </c>
      <c r="DG31" s="9">
        <f>Table1[[#This Row],[m0goals]]/Table1[[#This Row],[Matches]]</f>
        <v>9.6093399191737761E-2</v>
      </c>
      <c r="DH31">
        <v>407</v>
      </c>
      <c r="DI31" s="10">
        <f>Table1[[#This Row],[m1goal]]/Table1[[#This Row],[Matches]]</f>
        <v>0.18275707229456667</v>
      </c>
      <c r="DJ31">
        <v>553</v>
      </c>
      <c r="DK31" s="10">
        <f>Table1[[#This Row],[m2goals]]/Table1[[#This Row],[Matches]]</f>
        <v>0.24831612034126627</v>
      </c>
      <c r="DL31">
        <v>501</v>
      </c>
      <c r="DM31" s="10">
        <f>Table1[[#This Row],[m3goals]]/Table1[[#This Row],[Matches]]</f>
        <v>0.22496632240682532</v>
      </c>
      <c r="DN31">
        <v>304</v>
      </c>
      <c r="DO31" s="10">
        <f>Table1[[#This Row],[m4goals]]/Table1[[#This Row],[Matches]]</f>
        <v>0.13650651100134711</v>
      </c>
      <c r="DP31">
        <v>155</v>
      </c>
      <c r="DQ31" s="10">
        <f>Table1[[#This Row],[m5goals]]/Table1[[#This Row],[Matches]]</f>
        <v>6.960035922766053E-2</v>
      </c>
      <c r="DR31">
        <v>68</v>
      </c>
      <c r="DS31" s="10">
        <f>Table1[[#This Row],[m6goals]]/Table1[[#This Row],[Matches]]</f>
        <v>3.0534351145038167E-2</v>
      </c>
      <c r="DT31" s="21">
        <v>18</v>
      </c>
      <c r="DU31" s="10">
        <f>Table1[[#This Row],[m7goals]]/Table1[[#This Row],[Matches]]</f>
        <v>8.0826223619218686E-3</v>
      </c>
      <c r="DV31">
        <v>6</v>
      </c>
      <c r="DW31" s="2">
        <f>Table1[[#This Row],[m8goals]]/Table1[[#This Row],[Matches]]</f>
        <v>2.6942074539739562E-3</v>
      </c>
      <c r="DX31">
        <v>1</v>
      </c>
      <c r="DY31" s="10">
        <f>Table1[[#This Row],[moregoals]]/Table1[[#This Row],[Matches]]</f>
        <v>4.4903457566232598E-4</v>
      </c>
    </row>
    <row r="32" spans="1:129" hidden="1" x14ac:dyDescent="0.45">
      <c r="A32" s="1">
        <v>30</v>
      </c>
      <c r="B32" s="12">
        <v>0.32</v>
      </c>
      <c r="C32">
        <v>1688</v>
      </c>
      <c r="D32">
        <v>554</v>
      </c>
      <c r="E32" s="10">
        <f>Table1[[#This Row],[Home]]/Table1[[#This Row],[Matches]]</f>
        <v>0.3281990521327014</v>
      </c>
      <c r="F32">
        <v>502</v>
      </c>
      <c r="G32" s="10">
        <f>Table1[[#This Row],[Draws]]/Table1[[#This Row],[Matches]]</f>
        <v>0.29739336492890994</v>
      </c>
      <c r="H32">
        <v>632</v>
      </c>
      <c r="I32" s="10">
        <f>Table1[[#This Row],[Away]]/Table1[[#This Row],[Matches]]</f>
        <v>0.37440758293838861</v>
      </c>
      <c r="J32">
        <v>151</v>
      </c>
      <c r="K32" s="2">
        <f>Table1[[#This Row],[r_0_0]]/Table1[[#This Row],[Matches]]</f>
        <v>8.9454976303317529E-2</v>
      </c>
      <c r="L32">
        <v>164</v>
      </c>
      <c r="M32" s="2">
        <f>Table1[[#This Row],[r_1_0]]/Table1[[#This Row],[Matches]]</f>
        <v>9.7156398104265407E-2</v>
      </c>
      <c r="N32">
        <v>232</v>
      </c>
      <c r="O32" s="10">
        <f>Table1[[#This Row],[r_1_1]]/Table1[[#This Row],[Matches]]</f>
        <v>0.13744075829383887</v>
      </c>
      <c r="P32">
        <v>186</v>
      </c>
      <c r="Q32" s="10">
        <f>Table1[[#This Row],[r_0_1]]/Table1[[#This Row],[Matches]]</f>
        <v>0.11018957345971564</v>
      </c>
      <c r="R32">
        <v>94</v>
      </c>
      <c r="S32" s="10">
        <f>Table1[[#This Row],[r_2_0]]/Table1[[#This Row],[Matches]]</f>
        <v>5.5687203791469193E-2</v>
      </c>
      <c r="T32">
        <v>128</v>
      </c>
      <c r="U32" s="10">
        <f>Table1[[#This Row],[r_2_1]]/Table1[[#This Row],[Matches]]</f>
        <v>7.582938388625593E-2</v>
      </c>
      <c r="V32">
        <v>98</v>
      </c>
      <c r="W32" s="10">
        <f>Table1[[#This Row],[r_2_2]]/Table1[[#This Row],[Matches]]</f>
        <v>5.8056872037914695E-2</v>
      </c>
      <c r="X32">
        <v>142</v>
      </c>
      <c r="Y32" s="10">
        <f>Table1[[#This Row],[r_1_2]]/Table1[[#This Row],[Matches]]</f>
        <v>8.412322274881516E-2</v>
      </c>
      <c r="Z32">
        <v>98</v>
      </c>
      <c r="AA32" s="2">
        <f>Table1[[#This Row],[r_0_2]]/Table1[[#This Row],[Matches]]</f>
        <v>5.8056872037914695E-2</v>
      </c>
      <c r="AB32">
        <v>37</v>
      </c>
      <c r="AC32" s="2">
        <f>Table1[[#This Row],[r_3_0]]/Table1[[#This Row],[Matches]]</f>
        <v>2.1919431279620854E-2</v>
      </c>
      <c r="AD32">
        <v>52</v>
      </c>
      <c r="AE32" s="2">
        <f>Table1[[#This Row],[r_3_1]]/Table1[[#This Row],[Matches]]</f>
        <v>3.0805687203791468E-2</v>
      </c>
      <c r="AF32">
        <v>40</v>
      </c>
      <c r="AG32" s="2">
        <f>Table1[[#This Row],[r_3_2]]/Table1[[#This Row],[Matches]]</f>
        <v>2.3696682464454975E-2</v>
      </c>
      <c r="AH32">
        <v>20</v>
      </c>
      <c r="AI32" s="2">
        <f>Table1[[#This Row],[r_3_3]]/Table1[[#This Row],[Matches]]</f>
        <v>1.1848341232227487E-2</v>
      </c>
      <c r="AJ32">
        <v>37</v>
      </c>
      <c r="AK32" s="2">
        <f>Table1[[#This Row],[r_2_3]]/Table1[[#This Row],[Matches]]</f>
        <v>2.1919431279620854E-2</v>
      </c>
      <c r="AL32">
        <v>52</v>
      </c>
      <c r="AM32" s="2">
        <f>Table1[[#This Row],[r_1_3]]/Table1[[#This Row],[Matches]]</f>
        <v>3.0805687203791468E-2</v>
      </c>
      <c r="AN32">
        <v>59</v>
      </c>
      <c r="AO32" s="2">
        <f>Table1[[#This Row],[r_0_3]]/Table1[[#This Row],[Matches]]</f>
        <v>3.495260663507109E-2</v>
      </c>
      <c r="AP32">
        <v>8</v>
      </c>
      <c r="AQ32" s="2">
        <f>Table1[[#This Row],[r_4_0]]/Table1[[#This Row],[Matches]]</f>
        <v>4.7393364928909956E-3</v>
      </c>
      <c r="AR32">
        <v>11</v>
      </c>
      <c r="AS32" s="2">
        <f>Table1[[#This Row],[r_4_1]]/Table1[[#This Row],[Matches]]</f>
        <v>6.5165876777251181E-3</v>
      </c>
      <c r="AT32">
        <v>10</v>
      </c>
      <c r="AU32" s="2">
        <f>Table1[[#This Row],[r_4_2]]/Table1[[#This Row],[Matches]]</f>
        <v>5.9241706161137437E-3</v>
      </c>
      <c r="AV32">
        <v>7</v>
      </c>
      <c r="AW32" s="13">
        <f>Table1[[#This Row],[r_4_3]]/Table1[[#This Row],[Matches]]</f>
        <v>4.1469194312796212E-3</v>
      </c>
      <c r="AX32">
        <v>1</v>
      </c>
      <c r="AY32" s="13">
        <f>Table1[[#This Row],[r_4_4]]/Table1[[#This Row],[Matches]]</f>
        <v>5.9241706161137445E-4</v>
      </c>
      <c r="AZ32">
        <v>4</v>
      </c>
      <c r="BA32" s="13">
        <f>Table1[[#This Row],[r_3_4]]/Table1[[#This Row],[Matches]]</f>
        <v>2.3696682464454978E-3</v>
      </c>
      <c r="BB32">
        <v>11</v>
      </c>
      <c r="BC32" s="13">
        <f>Table1[[#This Row],[r_2_4]]/Table1[[#This Row],[Matches]]</f>
        <v>6.5165876777251181E-3</v>
      </c>
      <c r="BD32">
        <v>13</v>
      </c>
      <c r="BE32" s="13">
        <f>Table1[[#This Row],[r_1_4]]/Table1[[#This Row],[Matches]]</f>
        <v>7.701421800947867E-3</v>
      </c>
      <c r="BF32">
        <v>15</v>
      </c>
      <c r="BG32" s="13">
        <f>Table1[[#This Row],[r_0_4]]/Table1[[#This Row],[Matches]]</f>
        <v>8.8862559241706159E-3</v>
      </c>
      <c r="BH32">
        <v>0</v>
      </c>
      <c r="BI32" s="13">
        <f>Table1[[#This Row],[r_5_0]]/Table1[[#This Row],[Matches]]</f>
        <v>0</v>
      </c>
      <c r="BJ32">
        <v>1</v>
      </c>
      <c r="BK32" s="13">
        <f>Table1[[#This Row],[r_5_1]]/Table1[[#This Row],[Matches]]</f>
        <v>5.9241706161137445E-4</v>
      </c>
      <c r="BL32">
        <v>2</v>
      </c>
      <c r="BM32" s="13">
        <f>Table1[[#This Row],[r_5_2]]/Table1[[#This Row],[Matches]]</f>
        <v>1.1848341232227489E-3</v>
      </c>
      <c r="BN32">
        <v>0</v>
      </c>
      <c r="BO32" s="13">
        <f>Table1[[#This Row],[r_5_3]]/Table1[[#This Row],[Matches]]</f>
        <v>0</v>
      </c>
      <c r="BP32">
        <v>0</v>
      </c>
      <c r="BQ32" s="13">
        <f>Table1[[#This Row],[r_5_4]]/Table1[[#This Row],[Matches]]</f>
        <v>0</v>
      </c>
      <c r="BR32">
        <v>0</v>
      </c>
      <c r="BS32" s="13">
        <f>Table1[[#This Row],[r_5_5]]/Table1[[#This Row],[Matches]]</f>
        <v>0</v>
      </c>
      <c r="BT32">
        <v>0</v>
      </c>
      <c r="BU32" s="13">
        <f>Table1[[#This Row],[r_4_5]]/Table1[[#This Row],[Matches]]</f>
        <v>0</v>
      </c>
      <c r="BV32">
        <v>1</v>
      </c>
      <c r="BW32" s="13">
        <f>Table1[[#This Row],[r_3_5]]/Table1[[#This Row],[Matches]]</f>
        <v>5.9241706161137445E-4</v>
      </c>
      <c r="BX32">
        <v>2</v>
      </c>
      <c r="BY32" s="13">
        <f>Table1[[#This Row],[r_2_5]]/Table1[[#This Row],[Matches]]</f>
        <v>1.1848341232227489E-3</v>
      </c>
      <c r="BZ32">
        <v>8</v>
      </c>
      <c r="CA32" s="13">
        <f>Table1[[#This Row],[r_1_5]]/Table1[[#This Row],[Matches]]</f>
        <v>4.7393364928909956E-3</v>
      </c>
      <c r="CB32">
        <v>3</v>
      </c>
      <c r="CC32" s="13">
        <f>Table1[[#This Row],[r_0_5]]/Table1[[#This Row],[Matches]]</f>
        <v>1.7772511848341231E-3</v>
      </c>
      <c r="CD32">
        <v>0</v>
      </c>
      <c r="CE32" s="13">
        <f>Table1[[#This Row],[r_6_0]]/Table1[[#This Row],[Matches]]</f>
        <v>0</v>
      </c>
      <c r="CF32">
        <v>0</v>
      </c>
      <c r="CG32" s="13">
        <f>Table1[[#This Row],[r_6_1]]/Table1[[#This Row],[Matches]]</f>
        <v>0</v>
      </c>
      <c r="CH32">
        <v>0</v>
      </c>
      <c r="CI32" s="13">
        <f>Table1[[#This Row],[r_6_2]]/Table1[[#This Row],[Matches]]</f>
        <v>0</v>
      </c>
      <c r="CJ32">
        <v>0</v>
      </c>
      <c r="CK32" s="13">
        <f>Table1[[#This Row],[r_6_3]]/Table1[[#This Row],[Matches]]</f>
        <v>0</v>
      </c>
      <c r="CL32">
        <v>0</v>
      </c>
      <c r="CM32" s="13">
        <f>Table1[[#This Row],[r_6_4]]/Table1[[#This Row],[Matches]]</f>
        <v>0</v>
      </c>
      <c r="CN32">
        <v>0</v>
      </c>
      <c r="CO32" s="13">
        <f>Table1[[#This Row],[r_6_5]]/Table1[[#This Row],[Matches]]</f>
        <v>0</v>
      </c>
      <c r="CP32">
        <v>0</v>
      </c>
      <c r="CQ32" s="13">
        <f>Table1[[#This Row],[r_6_6]]/Table1[[#This Row],[Matches]]</f>
        <v>0</v>
      </c>
      <c r="CR32">
        <v>0</v>
      </c>
      <c r="CS32" s="14">
        <f>Table1[[#This Row],[r_5_6]]/Table1[[#This Row],[Matches]]</f>
        <v>0</v>
      </c>
      <c r="CT32">
        <v>0</v>
      </c>
      <c r="CU32" s="13">
        <f>Table1[[#This Row],[r_4_6]]/Table1[[#This Row],[Matches]]</f>
        <v>0</v>
      </c>
      <c r="CV32">
        <v>0</v>
      </c>
      <c r="CW32" s="13">
        <f>Table1[[#This Row],[r_3_6]]/Table1[[#This Row],[Matches]]</f>
        <v>0</v>
      </c>
      <c r="CX32">
        <v>0</v>
      </c>
      <c r="CY32" s="14">
        <f>Table1[[#This Row],[r_2_6]]/Table1[[#This Row],[Matches]]</f>
        <v>0</v>
      </c>
      <c r="CZ32">
        <v>0</v>
      </c>
      <c r="DA32" s="13">
        <f>Table1[[#This Row],[r_1_6]]/Table1[[#This Row],[Matches]]</f>
        <v>0</v>
      </c>
      <c r="DB32">
        <v>1</v>
      </c>
      <c r="DC32" s="13">
        <f>Table1[[#This Row],[r_0_6]]/Table1[[#This Row],[Matches]]</f>
        <v>5.9241706161137445E-4</v>
      </c>
      <c r="DD32">
        <v>1688</v>
      </c>
      <c r="DE32">
        <v>0</v>
      </c>
      <c r="DF32">
        <v>151</v>
      </c>
      <c r="DG32" s="9">
        <f>Table1[[#This Row],[m0goals]]/Table1[[#This Row],[Matches]]</f>
        <v>8.9454976303317529E-2</v>
      </c>
      <c r="DH32">
        <v>350</v>
      </c>
      <c r="DI32" s="10">
        <f>Table1[[#This Row],[m1goal]]/Table1[[#This Row],[Matches]]</f>
        <v>0.20734597156398105</v>
      </c>
      <c r="DJ32">
        <v>424</v>
      </c>
      <c r="DK32" s="10">
        <f>Table1[[#This Row],[m2goals]]/Table1[[#This Row],[Matches]]</f>
        <v>0.25118483412322273</v>
      </c>
      <c r="DL32">
        <v>366</v>
      </c>
      <c r="DM32" s="10">
        <f>Table1[[#This Row],[m3goals]]/Table1[[#This Row],[Matches]]</f>
        <v>0.21682464454976302</v>
      </c>
      <c r="DN32">
        <v>225</v>
      </c>
      <c r="DO32" s="10">
        <f>Table1[[#This Row],[m4goals]]/Table1[[#This Row],[Matches]]</f>
        <v>0.13329383886255924</v>
      </c>
      <c r="DP32">
        <v>104</v>
      </c>
      <c r="DQ32" s="10">
        <f>Table1[[#This Row],[m5goals]]/Table1[[#This Row],[Matches]]</f>
        <v>6.1611374407582936E-2</v>
      </c>
      <c r="DR32">
        <v>51</v>
      </c>
      <c r="DS32" s="10">
        <f>Table1[[#This Row],[m6goals]]/Table1[[#This Row],[Matches]]</f>
        <v>3.0213270142180094E-2</v>
      </c>
      <c r="DT32" s="21">
        <v>15</v>
      </c>
      <c r="DU32" s="10">
        <f>Table1[[#This Row],[m7goals]]/Table1[[#This Row],[Matches]]</f>
        <v>8.8862559241706159E-3</v>
      </c>
      <c r="DV32">
        <v>2</v>
      </c>
      <c r="DW32" s="2">
        <f>Table1[[#This Row],[m8goals]]/Table1[[#This Row],[Matches]]</f>
        <v>1.1848341232227489E-3</v>
      </c>
      <c r="DX32">
        <v>0</v>
      </c>
      <c r="DY32" s="10">
        <f>Table1[[#This Row],[moregoals]]/Table1[[#This Row],[Matches]]</f>
        <v>0</v>
      </c>
    </row>
    <row r="33" spans="1:129" hidden="1" x14ac:dyDescent="0.45">
      <c r="A33" s="1">
        <v>31</v>
      </c>
      <c r="B33" s="12">
        <v>0.3</v>
      </c>
      <c r="C33">
        <v>1722</v>
      </c>
      <c r="D33">
        <v>536</v>
      </c>
      <c r="E33" s="10">
        <f>Table1[[#This Row],[Home]]/Table1[[#This Row],[Matches]]</f>
        <v>0.31126596980255516</v>
      </c>
      <c r="F33">
        <v>475</v>
      </c>
      <c r="G33" s="10">
        <f>Table1[[#This Row],[Draws]]/Table1[[#This Row],[Matches]]</f>
        <v>0.27584204413472707</v>
      </c>
      <c r="H33">
        <v>711</v>
      </c>
      <c r="I33" s="10">
        <f>Table1[[#This Row],[Away]]/Table1[[#This Row],[Matches]]</f>
        <v>0.41289198606271776</v>
      </c>
      <c r="J33">
        <v>157</v>
      </c>
      <c r="K33" s="2">
        <f>Table1[[#This Row],[r_0_0]]/Table1[[#This Row],[Matches]]</f>
        <v>9.1173054587688734E-2</v>
      </c>
      <c r="L33">
        <v>159</v>
      </c>
      <c r="M33" s="2">
        <f>Table1[[#This Row],[r_1_0]]/Table1[[#This Row],[Matches]]</f>
        <v>9.2334494773519168E-2</v>
      </c>
      <c r="N33">
        <v>216</v>
      </c>
      <c r="O33" s="10">
        <f>Table1[[#This Row],[r_1_1]]/Table1[[#This Row],[Matches]]</f>
        <v>0.12543554006968641</v>
      </c>
      <c r="P33">
        <v>187</v>
      </c>
      <c r="Q33" s="10">
        <f>Table1[[#This Row],[r_0_1]]/Table1[[#This Row],[Matches]]</f>
        <v>0.10859465737514518</v>
      </c>
      <c r="R33">
        <v>76</v>
      </c>
      <c r="S33" s="10">
        <f>Table1[[#This Row],[r_2_0]]/Table1[[#This Row],[Matches]]</f>
        <v>4.4134727061556328E-2</v>
      </c>
      <c r="T33">
        <v>129</v>
      </c>
      <c r="U33" s="10">
        <f>Table1[[#This Row],[r_2_1]]/Table1[[#This Row],[Matches]]</f>
        <v>7.4912891986062713E-2</v>
      </c>
      <c r="V33">
        <v>86</v>
      </c>
      <c r="W33" s="10">
        <f>Table1[[#This Row],[r_2_2]]/Table1[[#This Row],[Matches]]</f>
        <v>4.9941927990708478E-2</v>
      </c>
      <c r="X33">
        <v>154</v>
      </c>
      <c r="Y33" s="10">
        <f>Table1[[#This Row],[r_1_2]]/Table1[[#This Row],[Matches]]</f>
        <v>8.943089430894309E-2</v>
      </c>
      <c r="Z33">
        <v>131</v>
      </c>
      <c r="AA33" s="2">
        <f>Table1[[#This Row],[r_0_2]]/Table1[[#This Row],[Matches]]</f>
        <v>7.6074332171893147E-2</v>
      </c>
      <c r="AB33">
        <v>33</v>
      </c>
      <c r="AC33" s="2">
        <f>Table1[[#This Row],[r_3_0]]/Table1[[#This Row],[Matches]]</f>
        <v>1.9163763066202089E-2</v>
      </c>
      <c r="AD33">
        <v>51</v>
      </c>
      <c r="AE33" s="2">
        <f>Table1[[#This Row],[r_3_1]]/Table1[[#This Row],[Matches]]</f>
        <v>2.9616724738675958E-2</v>
      </c>
      <c r="AF33">
        <v>48</v>
      </c>
      <c r="AG33" s="2">
        <f>Table1[[#This Row],[r_3_2]]/Table1[[#This Row],[Matches]]</f>
        <v>2.7874564459930314E-2</v>
      </c>
      <c r="AH33">
        <v>15</v>
      </c>
      <c r="AI33" s="2">
        <f>Table1[[#This Row],[r_3_3]]/Table1[[#This Row],[Matches]]</f>
        <v>8.7108013937282226E-3</v>
      </c>
      <c r="AJ33">
        <v>48</v>
      </c>
      <c r="AK33" s="2">
        <f>Table1[[#This Row],[r_2_3]]/Table1[[#This Row],[Matches]]</f>
        <v>2.7874564459930314E-2</v>
      </c>
      <c r="AL33">
        <v>59</v>
      </c>
      <c r="AM33" s="2">
        <f>Table1[[#This Row],[r_1_3]]/Table1[[#This Row],[Matches]]</f>
        <v>3.426248548199768E-2</v>
      </c>
      <c r="AN33">
        <v>58</v>
      </c>
      <c r="AO33" s="2">
        <f>Table1[[#This Row],[r_0_3]]/Table1[[#This Row],[Matches]]</f>
        <v>3.3681765389082463E-2</v>
      </c>
      <c r="AP33">
        <v>8</v>
      </c>
      <c r="AQ33" s="2">
        <f>Table1[[#This Row],[r_4_0]]/Table1[[#This Row],[Matches]]</f>
        <v>4.6457607433217189E-3</v>
      </c>
      <c r="AR33">
        <v>7</v>
      </c>
      <c r="AS33" s="2">
        <f>Table1[[#This Row],[r_4_1]]/Table1[[#This Row],[Matches]]</f>
        <v>4.0650406504065045E-3</v>
      </c>
      <c r="AT33">
        <v>4</v>
      </c>
      <c r="AU33" s="2">
        <f>Table1[[#This Row],[r_4_2]]/Table1[[#This Row],[Matches]]</f>
        <v>2.3228803716608595E-3</v>
      </c>
      <c r="AV33">
        <v>6</v>
      </c>
      <c r="AW33" s="13">
        <f>Table1[[#This Row],[r_4_3]]/Table1[[#This Row],[Matches]]</f>
        <v>3.4843205574912892E-3</v>
      </c>
      <c r="AX33">
        <v>1</v>
      </c>
      <c r="AY33" s="13">
        <f>Table1[[#This Row],[r_4_4]]/Table1[[#This Row],[Matches]]</f>
        <v>5.8072009291521487E-4</v>
      </c>
      <c r="AZ33">
        <v>7</v>
      </c>
      <c r="BA33" s="13">
        <f>Table1[[#This Row],[r_3_4]]/Table1[[#This Row],[Matches]]</f>
        <v>4.0650406504065045E-3</v>
      </c>
      <c r="BB33">
        <v>15</v>
      </c>
      <c r="BC33" s="13">
        <f>Table1[[#This Row],[r_2_4]]/Table1[[#This Row],[Matches]]</f>
        <v>8.7108013937282226E-3</v>
      </c>
      <c r="BD33">
        <v>14</v>
      </c>
      <c r="BE33" s="13">
        <f>Table1[[#This Row],[r_1_4]]/Table1[[#This Row],[Matches]]</f>
        <v>8.130081300813009E-3</v>
      </c>
      <c r="BF33">
        <v>20</v>
      </c>
      <c r="BG33" s="13">
        <f>Table1[[#This Row],[r_0_4]]/Table1[[#This Row],[Matches]]</f>
        <v>1.1614401858304297E-2</v>
      </c>
      <c r="BH33">
        <v>2</v>
      </c>
      <c r="BI33" s="13">
        <f>Table1[[#This Row],[r_5_0]]/Table1[[#This Row],[Matches]]</f>
        <v>1.1614401858304297E-3</v>
      </c>
      <c r="BJ33">
        <v>5</v>
      </c>
      <c r="BK33" s="13">
        <f>Table1[[#This Row],[r_5_1]]/Table1[[#This Row],[Matches]]</f>
        <v>2.9036004645760743E-3</v>
      </c>
      <c r="BL33">
        <v>3</v>
      </c>
      <c r="BM33" s="13">
        <f>Table1[[#This Row],[r_5_2]]/Table1[[#This Row],[Matches]]</f>
        <v>1.7421602787456446E-3</v>
      </c>
      <c r="BN33">
        <v>1</v>
      </c>
      <c r="BO33" s="13">
        <f>Table1[[#This Row],[r_5_3]]/Table1[[#This Row],[Matches]]</f>
        <v>5.8072009291521487E-4</v>
      </c>
      <c r="BP33">
        <v>2</v>
      </c>
      <c r="BQ33" s="13">
        <f>Table1[[#This Row],[r_5_4]]/Table1[[#This Row],[Matches]]</f>
        <v>1.1614401858304297E-3</v>
      </c>
      <c r="BR33">
        <v>0</v>
      </c>
      <c r="BS33" s="13">
        <f>Table1[[#This Row],[r_5_5]]/Table1[[#This Row],[Matches]]</f>
        <v>0</v>
      </c>
      <c r="BT33">
        <v>0</v>
      </c>
      <c r="BU33" s="13">
        <f>Table1[[#This Row],[r_4_5]]/Table1[[#This Row],[Matches]]</f>
        <v>0</v>
      </c>
      <c r="BV33">
        <v>1</v>
      </c>
      <c r="BW33" s="13">
        <f>Table1[[#This Row],[r_3_5]]/Table1[[#This Row],[Matches]]</f>
        <v>5.8072009291521487E-4</v>
      </c>
      <c r="BX33">
        <v>1</v>
      </c>
      <c r="BY33" s="13">
        <f>Table1[[#This Row],[r_2_5]]/Table1[[#This Row],[Matches]]</f>
        <v>5.8072009291521487E-4</v>
      </c>
      <c r="BZ33">
        <v>6</v>
      </c>
      <c r="CA33" s="13">
        <f>Table1[[#This Row],[r_1_5]]/Table1[[#This Row],[Matches]]</f>
        <v>3.4843205574912892E-3</v>
      </c>
      <c r="CB33">
        <v>2</v>
      </c>
      <c r="CC33" s="13">
        <f>Table1[[#This Row],[r_0_5]]/Table1[[#This Row],[Matches]]</f>
        <v>1.1614401858304297E-3</v>
      </c>
      <c r="CD33">
        <v>0</v>
      </c>
      <c r="CE33" s="13">
        <f>Table1[[#This Row],[r_6_0]]/Table1[[#This Row],[Matches]]</f>
        <v>0</v>
      </c>
      <c r="CF33">
        <v>0</v>
      </c>
      <c r="CG33" s="13">
        <f>Table1[[#This Row],[r_6_1]]/Table1[[#This Row],[Matches]]</f>
        <v>0</v>
      </c>
      <c r="CH33">
        <v>2</v>
      </c>
      <c r="CI33" s="13">
        <f>Table1[[#This Row],[r_6_2]]/Table1[[#This Row],[Matches]]</f>
        <v>1.1614401858304297E-3</v>
      </c>
      <c r="CJ33">
        <v>0</v>
      </c>
      <c r="CK33" s="13">
        <f>Table1[[#This Row],[r_6_3]]/Table1[[#This Row],[Matches]]</f>
        <v>0</v>
      </c>
      <c r="CL33">
        <v>0</v>
      </c>
      <c r="CM33" s="13">
        <f>Table1[[#This Row],[r_6_4]]/Table1[[#This Row],[Matches]]</f>
        <v>0</v>
      </c>
      <c r="CN33">
        <v>0</v>
      </c>
      <c r="CO33" s="13">
        <f>Table1[[#This Row],[r_6_5]]/Table1[[#This Row],[Matches]]</f>
        <v>0</v>
      </c>
      <c r="CP33">
        <v>0</v>
      </c>
      <c r="CQ33" s="13">
        <f>Table1[[#This Row],[r_6_6]]/Table1[[#This Row],[Matches]]</f>
        <v>0</v>
      </c>
      <c r="CR33">
        <v>0</v>
      </c>
      <c r="CS33" s="14">
        <f>Table1[[#This Row],[r_5_6]]/Table1[[#This Row],[Matches]]</f>
        <v>0</v>
      </c>
      <c r="CT33">
        <v>0</v>
      </c>
      <c r="CU33" s="13">
        <f>Table1[[#This Row],[r_4_6]]/Table1[[#This Row],[Matches]]</f>
        <v>0</v>
      </c>
      <c r="CV33">
        <v>0</v>
      </c>
      <c r="CW33" s="13">
        <f>Table1[[#This Row],[r_3_6]]/Table1[[#This Row],[Matches]]</f>
        <v>0</v>
      </c>
      <c r="CX33">
        <v>2</v>
      </c>
      <c r="CY33" s="14">
        <f>Table1[[#This Row],[r_2_6]]/Table1[[#This Row],[Matches]]</f>
        <v>1.1614401858304297E-3</v>
      </c>
      <c r="CZ33">
        <v>2</v>
      </c>
      <c r="DA33" s="13">
        <f>Table1[[#This Row],[r_1_6]]/Table1[[#This Row],[Matches]]</f>
        <v>1.1614401858304297E-3</v>
      </c>
      <c r="DB33">
        <v>1</v>
      </c>
      <c r="DC33" s="13">
        <f>Table1[[#This Row],[r_0_6]]/Table1[[#This Row],[Matches]]</f>
        <v>5.8072009291521487E-4</v>
      </c>
      <c r="DD33">
        <v>1719</v>
      </c>
      <c r="DE33">
        <v>3</v>
      </c>
      <c r="DF33">
        <v>157</v>
      </c>
      <c r="DG33" s="9">
        <f>Table1[[#This Row],[m0goals]]/Table1[[#This Row],[Matches]]</f>
        <v>9.1173054587688734E-2</v>
      </c>
      <c r="DH33">
        <v>346</v>
      </c>
      <c r="DI33" s="10">
        <f>Table1[[#This Row],[m1goal]]/Table1[[#This Row],[Matches]]</f>
        <v>0.20092915214866433</v>
      </c>
      <c r="DJ33">
        <v>423</v>
      </c>
      <c r="DK33" s="10">
        <f>Table1[[#This Row],[m2goals]]/Table1[[#This Row],[Matches]]</f>
        <v>0.2456445993031359</v>
      </c>
      <c r="DL33">
        <v>374</v>
      </c>
      <c r="DM33" s="10">
        <f>Table1[[#This Row],[m3goals]]/Table1[[#This Row],[Matches]]</f>
        <v>0.21718931475029035</v>
      </c>
      <c r="DN33">
        <v>224</v>
      </c>
      <c r="DO33" s="10">
        <f>Table1[[#This Row],[m4goals]]/Table1[[#This Row],[Matches]]</f>
        <v>0.13008130081300814</v>
      </c>
      <c r="DP33">
        <v>121</v>
      </c>
      <c r="DQ33" s="10">
        <f>Table1[[#This Row],[m5goals]]/Table1[[#This Row],[Matches]]</f>
        <v>7.0267131242741004E-2</v>
      </c>
      <c r="DR33">
        <v>46</v>
      </c>
      <c r="DS33" s="10">
        <f>Table1[[#This Row],[m6goals]]/Table1[[#This Row],[Matches]]</f>
        <v>2.6713124274099883E-2</v>
      </c>
      <c r="DT33" s="21">
        <v>20</v>
      </c>
      <c r="DU33" s="10">
        <f>Table1[[#This Row],[m7goals]]/Table1[[#This Row],[Matches]]</f>
        <v>1.1614401858304297E-2</v>
      </c>
      <c r="DV33">
        <v>7</v>
      </c>
      <c r="DW33" s="2">
        <f>Table1[[#This Row],[m8goals]]/Table1[[#This Row],[Matches]]</f>
        <v>4.0650406504065045E-3</v>
      </c>
      <c r="DX33">
        <v>4</v>
      </c>
      <c r="DY33" s="10">
        <f>Table1[[#This Row],[moregoals]]/Table1[[#This Row],[Matches]]</f>
        <v>2.3228803716608595E-3</v>
      </c>
    </row>
    <row r="34" spans="1:129" hidden="1" x14ac:dyDescent="0.45">
      <c r="A34" s="1">
        <v>32</v>
      </c>
      <c r="B34" s="12">
        <v>0.28000000000000003</v>
      </c>
      <c r="C34">
        <v>1448</v>
      </c>
      <c r="D34">
        <v>441</v>
      </c>
      <c r="E34" s="10">
        <f>Table1[[#This Row],[Home]]/Table1[[#This Row],[Matches]]</f>
        <v>0.30455801104972374</v>
      </c>
      <c r="F34">
        <v>377</v>
      </c>
      <c r="G34" s="10">
        <f>Table1[[#This Row],[Draws]]/Table1[[#This Row],[Matches]]</f>
        <v>0.26035911602209943</v>
      </c>
      <c r="H34">
        <v>630</v>
      </c>
      <c r="I34" s="10">
        <f>Table1[[#This Row],[Away]]/Table1[[#This Row],[Matches]]</f>
        <v>0.43508287292817682</v>
      </c>
      <c r="J34">
        <v>102</v>
      </c>
      <c r="K34" s="2">
        <f>Table1[[#This Row],[r_0_0]]/Table1[[#This Row],[Matches]]</f>
        <v>7.0441988950276244E-2</v>
      </c>
      <c r="L34">
        <v>135</v>
      </c>
      <c r="M34" s="2">
        <f>Table1[[#This Row],[r_1_0]]/Table1[[#This Row],[Matches]]</f>
        <v>9.3232044198895025E-2</v>
      </c>
      <c r="N34">
        <v>180</v>
      </c>
      <c r="O34" s="10">
        <f>Table1[[#This Row],[r_1_1]]/Table1[[#This Row],[Matches]]</f>
        <v>0.12430939226519337</v>
      </c>
      <c r="P34">
        <v>170</v>
      </c>
      <c r="Q34" s="10">
        <f>Table1[[#This Row],[r_0_1]]/Table1[[#This Row],[Matches]]</f>
        <v>0.11740331491712708</v>
      </c>
      <c r="R34">
        <v>64</v>
      </c>
      <c r="S34" s="10">
        <f>Table1[[#This Row],[r_2_0]]/Table1[[#This Row],[Matches]]</f>
        <v>4.4198895027624308E-2</v>
      </c>
      <c r="T34">
        <v>108</v>
      </c>
      <c r="U34" s="10">
        <f>Table1[[#This Row],[r_2_1]]/Table1[[#This Row],[Matches]]</f>
        <v>7.4585635359116026E-2</v>
      </c>
      <c r="V34">
        <v>83</v>
      </c>
      <c r="W34" s="10">
        <f>Table1[[#This Row],[r_2_2]]/Table1[[#This Row],[Matches]]</f>
        <v>5.7320441988950276E-2</v>
      </c>
      <c r="X34">
        <v>136</v>
      </c>
      <c r="Y34" s="10">
        <f>Table1[[#This Row],[r_1_2]]/Table1[[#This Row],[Matches]]</f>
        <v>9.3922651933701654E-2</v>
      </c>
      <c r="Z34">
        <v>112</v>
      </c>
      <c r="AA34" s="2">
        <f>Table1[[#This Row],[r_0_2]]/Table1[[#This Row],[Matches]]</f>
        <v>7.7348066298342538E-2</v>
      </c>
      <c r="AB34">
        <v>33</v>
      </c>
      <c r="AC34" s="2">
        <f>Table1[[#This Row],[r_3_0]]/Table1[[#This Row],[Matches]]</f>
        <v>2.2790055248618785E-2</v>
      </c>
      <c r="AD34">
        <v>27</v>
      </c>
      <c r="AE34" s="2">
        <f>Table1[[#This Row],[r_3_1]]/Table1[[#This Row],[Matches]]</f>
        <v>1.8646408839779006E-2</v>
      </c>
      <c r="AF34">
        <v>34</v>
      </c>
      <c r="AG34" s="2">
        <f>Table1[[#This Row],[r_3_2]]/Table1[[#This Row],[Matches]]</f>
        <v>2.3480662983425413E-2</v>
      </c>
      <c r="AH34">
        <v>12</v>
      </c>
      <c r="AI34" s="2">
        <f>Table1[[#This Row],[r_3_3]]/Table1[[#This Row],[Matches]]</f>
        <v>8.2872928176795577E-3</v>
      </c>
      <c r="AJ34">
        <v>44</v>
      </c>
      <c r="AK34" s="2">
        <f>Table1[[#This Row],[r_2_3]]/Table1[[#This Row],[Matches]]</f>
        <v>3.0386740331491711E-2</v>
      </c>
      <c r="AL34">
        <v>46</v>
      </c>
      <c r="AM34" s="2">
        <f>Table1[[#This Row],[r_1_3]]/Table1[[#This Row],[Matches]]</f>
        <v>3.1767955801104975E-2</v>
      </c>
      <c r="AN34">
        <v>48</v>
      </c>
      <c r="AO34" s="2">
        <f>Table1[[#This Row],[r_0_3]]/Table1[[#This Row],[Matches]]</f>
        <v>3.3149171270718231E-2</v>
      </c>
      <c r="AP34">
        <v>8</v>
      </c>
      <c r="AQ34" s="2">
        <f>Table1[[#This Row],[r_4_0]]/Table1[[#This Row],[Matches]]</f>
        <v>5.5248618784530384E-3</v>
      </c>
      <c r="AR34">
        <v>15</v>
      </c>
      <c r="AS34" s="2">
        <f>Table1[[#This Row],[r_4_1]]/Table1[[#This Row],[Matches]]</f>
        <v>1.0359116022099447E-2</v>
      </c>
      <c r="AT34">
        <v>5</v>
      </c>
      <c r="AU34" s="2">
        <f>Table1[[#This Row],[r_4_2]]/Table1[[#This Row],[Matches]]</f>
        <v>3.453038674033149E-3</v>
      </c>
      <c r="AV34">
        <v>3</v>
      </c>
      <c r="AW34" s="13">
        <f>Table1[[#This Row],[r_4_3]]/Table1[[#This Row],[Matches]]</f>
        <v>2.0718232044198894E-3</v>
      </c>
      <c r="AX34">
        <v>0</v>
      </c>
      <c r="AY34" s="13">
        <f>Table1[[#This Row],[r_4_4]]/Table1[[#This Row],[Matches]]</f>
        <v>0</v>
      </c>
      <c r="AZ34">
        <v>2</v>
      </c>
      <c r="BA34" s="13">
        <f>Table1[[#This Row],[r_3_4]]/Table1[[#This Row],[Matches]]</f>
        <v>1.3812154696132596E-3</v>
      </c>
      <c r="BB34">
        <v>10</v>
      </c>
      <c r="BC34" s="13">
        <f>Table1[[#This Row],[r_2_4]]/Table1[[#This Row],[Matches]]</f>
        <v>6.9060773480662981E-3</v>
      </c>
      <c r="BD34">
        <v>22</v>
      </c>
      <c r="BE34" s="13">
        <f>Table1[[#This Row],[r_1_4]]/Table1[[#This Row],[Matches]]</f>
        <v>1.5193370165745856E-2</v>
      </c>
      <c r="BF34">
        <v>17</v>
      </c>
      <c r="BG34" s="13">
        <f>Table1[[#This Row],[r_0_4]]/Table1[[#This Row],[Matches]]</f>
        <v>1.1740331491712707E-2</v>
      </c>
      <c r="BH34">
        <v>3</v>
      </c>
      <c r="BI34" s="13">
        <f>Table1[[#This Row],[r_5_0]]/Table1[[#This Row],[Matches]]</f>
        <v>2.0718232044198894E-3</v>
      </c>
      <c r="BJ34">
        <v>2</v>
      </c>
      <c r="BK34" s="13">
        <f>Table1[[#This Row],[r_5_1]]/Table1[[#This Row],[Matches]]</f>
        <v>1.3812154696132596E-3</v>
      </c>
      <c r="BL34">
        <v>2</v>
      </c>
      <c r="BM34" s="13">
        <f>Table1[[#This Row],[r_5_2]]/Table1[[#This Row],[Matches]]</f>
        <v>1.3812154696132596E-3</v>
      </c>
      <c r="BN34">
        <v>0</v>
      </c>
      <c r="BO34" s="13">
        <f>Table1[[#This Row],[r_5_3]]/Table1[[#This Row],[Matches]]</f>
        <v>0</v>
      </c>
      <c r="BP34">
        <v>0</v>
      </c>
      <c r="BQ34" s="13">
        <f>Table1[[#This Row],[r_5_4]]/Table1[[#This Row],[Matches]]</f>
        <v>0</v>
      </c>
      <c r="BR34">
        <v>0</v>
      </c>
      <c r="BS34" s="13">
        <f>Table1[[#This Row],[r_5_5]]/Table1[[#This Row],[Matches]]</f>
        <v>0</v>
      </c>
      <c r="BT34">
        <v>0</v>
      </c>
      <c r="BU34" s="13">
        <f>Table1[[#This Row],[r_4_5]]/Table1[[#This Row],[Matches]]</f>
        <v>0</v>
      </c>
      <c r="BV34">
        <v>2</v>
      </c>
      <c r="BW34" s="13">
        <f>Table1[[#This Row],[r_3_5]]/Table1[[#This Row],[Matches]]</f>
        <v>1.3812154696132596E-3</v>
      </c>
      <c r="BX34">
        <v>6</v>
      </c>
      <c r="BY34" s="13">
        <f>Table1[[#This Row],[r_2_5]]/Table1[[#This Row],[Matches]]</f>
        <v>4.1436464088397788E-3</v>
      </c>
      <c r="BZ34">
        <v>6</v>
      </c>
      <c r="CA34" s="13">
        <f>Table1[[#This Row],[r_1_5]]/Table1[[#This Row],[Matches]]</f>
        <v>4.1436464088397788E-3</v>
      </c>
      <c r="CB34">
        <v>6</v>
      </c>
      <c r="CC34" s="13">
        <f>Table1[[#This Row],[r_0_5]]/Table1[[#This Row],[Matches]]</f>
        <v>4.1436464088397788E-3</v>
      </c>
      <c r="CD34">
        <v>0</v>
      </c>
      <c r="CE34" s="13">
        <f>Table1[[#This Row],[r_6_0]]/Table1[[#This Row],[Matches]]</f>
        <v>0</v>
      </c>
      <c r="CF34">
        <v>2</v>
      </c>
      <c r="CG34" s="13">
        <f>Table1[[#This Row],[r_6_1]]/Table1[[#This Row],[Matches]]</f>
        <v>1.3812154696132596E-3</v>
      </c>
      <c r="CH34">
        <v>0</v>
      </c>
      <c r="CI34" s="13">
        <f>Table1[[#This Row],[r_6_2]]/Table1[[#This Row],[Matches]]</f>
        <v>0</v>
      </c>
      <c r="CJ34">
        <v>0</v>
      </c>
      <c r="CK34" s="13">
        <f>Table1[[#This Row],[r_6_3]]/Table1[[#This Row],[Matches]]</f>
        <v>0</v>
      </c>
      <c r="CL34">
        <v>0</v>
      </c>
      <c r="CM34" s="13">
        <f>Table1[[#This Row],[r_6_4]]/Table1[[#This Row],[Matches]]</f>
        <v>0</v>
      </c>
      <c r="CN34">
        <v>0</v>
      </c>
      <c r="CO34" s="13">
        <f>Table1[[#This Row],[r_6_5]]/Table1[[#This Row],[Matches]]</f>
        <v>0</v>
      </c>
      <c r="CP34">
        <v>0</v>
      </c>
      <c r="CQ34" s="13">
        <f>Table1[[#This Row],[r_6_6]]/Table1[[#This Row],[Matches]]</f>
        <v>0</v>
      </c>
      <c r="CR34">
        <v>0</v>
      </c>
      <c r="CS34" s="14">
        <f>Table1[[#This Row],[r_5_6]]/Table1[[#This Row],[Matches]]</f>
        <v>0</v>
      </c>
      <c r="CT34">
        <v>0</v>
      </c>
      <c r="CU34" s="13">
        <f>Table1[[#This Row],[r_4_6]]/Table1[[#This Row],[Matches]]</f>
        <v>0</v>
      </c>
      <c r="CV34">
        <v>1</v>
      </c>
      <c r="CW34" s="13">
        <f>Table1[[#This Row],[r_3_6]]/Table1[[#This Row],[Matches]]</f>
        <v>6.9060773480662981E-4</v>
      </c>
      <c r="CX34">
        <v>0</v>
      </c>
      <c r="CY34" s="14">
        <f>Table1[[#This Row],[r_2_6]]/Table1[[#This Row],[Matches]]</f>
        <v>0</v>
      </c>
      <c r="CZ34">
        <v>0</v>
      </c>
      <c r="DA34" s="13">
        <f>Table1[[#This Row],[r_1_6]]/Table1[[#This Row],[Matches]]</f>
        <v>0</v>
      </c>
      <c r="DB34">
        <v>2</v>
      </c>
      <c r="DC34" s="13">
        <f>Table1[[#This Row],[r_0_6]]/Table1[[#This Row],[Matches]]</f>
        <v>1.3812154696132596E-3</v>
      </c>
      <c r="DD34">
        <v>1448</v>
      </c>
      <c r="DE34">
        <v>0</v>
      </c>
      <c r="DF34">
        <v>102</v>
      </c>
      <c r="DG34" s="9">
        <f>Table1[[#This Row],[m0goals]]/Table1[[#This Row],[Matches]]</f>
        <v>7.0441988950276244E-2</v>
      </c>
      <c r="DH34">
        <v>305</v>
      </c>
      <c r="DI34" s="10">
        <f>Table1[[#This Row],[m1goal]]/Table1[[#This Row],[Matches]]</f>
        <v>0.2106353591160221</v>
      </c>
      <c r="DJ34">
        <v>356</v>
      </c>
      <c r="DK34" s="10">
        <f>Table1[[#This Row],[m2goals]]/Table1[[#This Row],[Matches]]</f>
        <v>0.24585635359116023</v>
      </c>
      <c r="DL34">
        <v>325</v>
      </c>
      <c r="DM34" s="10">
        <f>Table1[[#This Row],[m3goals]]/Table1[[#This Row],[Matches]]</f>
        <v>0.22444751381215469</v>
      </c>
      <c r="DN34">
        <v>181</v>
      </c>
      <c r="DO34" s="10">
        <f>Table1[[#This Row],[m4goals]]/Table1[[#This Row],[Matches]]</f>
        <v>0.125</v>
      </c>
      <c r="DP34">
        <v>124</v>
      </c>
      <c r="DQ34" s="10">
        <f>Table1[[#This Row],[m5goals]]/Table1[[#This Row],[Matches]]</f>
        <v>8.5635359116022103E-2</v>
      </c>
      <c r="DR34">
        <v>37</v>
      </c>
      <c r="DS34" s="10">
        <f>Table1[[#This Row],[m6goals]]/Table1[[#This Row],[Matches]]</f>
        <v>2.5552486187845305E-2</v>
      </c>
      <c r="DT34" s="21">
        <v>15</v>
      </c>
      <c r="DU34" s="10">
        <f>Table1[[#This Row],[m7goals]]/Table1[[#This Row],[Matches]]</f>
        <v>1.0359116022099447E-2</v>
      </c>
      <c r="DV34">
        <v>2</v>
      </c>
      <c r="DW34" s="2">
        <f>Table1[[#This Row],[m8goals]]/Table1[[#This Row],[Matches]]</f>
        <v>1.3812154696132596E-3</v>
      </c>
      <c r="DX34">
        <v>1</v>
      </c>
      <c r="DY34" s="10">
        <f>Table1[[#This Row],[moregoals]]/Table1[[#This Row],[Matches]]</f>
        <v>6.9060773480662981E-4</v>
      </c>
    </row>
    <row r="35" spans="1:129" hidden="1" x14ac:dyDescent="0.45">
      <c r="A35" s="1">
        <v>33</v>
      </c>
      <c r="B35" s="12">
        <v>0.26</v>
      </c>
      <c r="C35">
        <v>1332</v>
      </c>
      <c r="D35">
        <v>342</v>
      </c>
      <c r="E35" s="10">
        <f>Table1[[#This Row],[Home]]/Table1[[#This Row],[Matches]]</f>
        <v>0.25675675675675674</v>
      </c>
      <c r="F35">
        <v>346</v>
      </c>
      <c r="G35" s="10">
        <f>Table1[[#This Row],[Draws]]/Table1[[#This Row],[Matches]]</f>
        <v>0.25975975975975973</v>
      </c>
      <c r="H35">
        <v>644</v>
      </c>
      <c r="I35" s="10">
        <f>Table1[[#This Row],[Away]]/Table1[[#This Row],[Matches]]</f>
        <v>0.48348348348348347</v>
      </c>
      <c r="J35">
        <v>115</v>
      </c>
      <c r="K35" s="2">
        <f>Table1[[#This Row],[r_0_0]]/Table1[[#This Row],[Matches]]</f>
        <v>8.6336336336336333E-2</v>
      </c>
      <c r="L35">
        <v>104</v>
      </c>
      <c r="M35" s="2">
        <f>Table1[[#This Row],[r_1_0]]/Table1[[#This Row],[Matches]]</f>
        <v>7.8078078078078081E-2</v>
      </c>
      <c r="N35">
        <v>159</v>
      </c>
      <c r="O35" s="10">
        <f>Table1[[#This Row],[r_1_1]]/Table1[[#This Row],[Matches]]</f>
        <v>0.11936936936936937</v>
      </c>
      <c r="P35">
        <v>150</v>
      </c>
      <c r="Q35" s="10">
        <f>Table1[[#This Row],[r_0_1]]/Table1[[#This Row],[Matches]]</f>
        <v>0.11261261261261261</v>
      </c>
      <c r="R35">
        <v>44</v>
      </c>
      <c r="S35" s="10">
        <f>Table1[[#This Row],[r_2_0]]/Table1[[#This Row],[Matches]]</f>
        <v>3.3033033033033031E-2</v>
      </c>
      <c r="T35">
        <v>99</v>
      </c>
      <c r="U35" s="10">
        <f>Table1[[#This Row],[r_2_1]]/Table1[[#This Row],[Matches]]</f>
        <v>7.4324324324324328E-2</v>
      </c>
      <c r="V35">
        <v>59</v>
      </c>
      <c r="W35" s="10">
        <f>Table1[[#This Row],[r_2_2]]/Table1[[#This Row],[Matches]]</f>
        <v>4.4294294294294295E-2</v>
      </c>
      <c r="X35">
        <v>147</v>
      </c>
      <c r="Y35" s="10">
        <f>Table1[[#This Row],[r_1_2]]/Table1[[#This Row],[Matches]]</f>
        <v>0.11036036036036036</v>
      </c>
      <c r="Z35">
        <v>97</v>
      </c>
      <c r="AA35" s="2">
        <f>Table1[[#This Row],[r_0_2]]/Table1[[#This Row],[Matches]]</f>
        <v>7.2822822822822819E-2</v>
      </c>
      <c r="AB35">
        <v>22</v>
      </c>
      <c r="AC35" s="2">
        <f>Table1[[#This Row],[r_3_0]]/Table1[[#This Row],[Matches]]</f>
        <v>1.6516516516516516E-2</v>
      </c>
      <c r="AD35">
        <v>26</v>
      </c>
      <c r="AE35" s="2">
        <f>Table1[[#This Row],[r_3_1]]/Table1[[#This Row],[Matches]]</f>
        <v>1.951951951951952E-2</v>
      </c>
      <c r="AF35">
        <v>18</v>
      </c>
      <c r="AG35" s="2">
        <f>Table1[[#This Row],[r_3_2]]/Table1[[#This Row],[Matches]]</f>
        <v>1.3513513513513514E-2</v>
      </c>
      <c r="AH35">
        <v>13</v>
      </c>
      <c r="AI35" s="2">
        <f>Table1[[#This Row],[r_3_3]]/Table1[[#This Row],[Matches]]</f>
        <v>9.7597597597597601E-3</v>
      </c>
      <c r="AJ35">
        <v>31</v>
      </c>
      <c r="AK35" s="2">
        <f>Table1[[#This Row],[r_2_3]]/Table1[[#This Row],[Matches]]</f>
        <v>2.3273273273273273E-2</v>
      </c>
      <c r="AL35">
        <v>82</v>
      </c>
      <c r="AM35" s="2">
        <f>Table1[[#This Row],[r_1_3]]/Table1[[#This Row],[Matches]]</f>
        <v>6.1561561561561562E-2</v>
      </c>
      <c r="AN35">
        <v>51</v>
      </c>
      <c r="AO35" s="2">
        <f>Table1[[#This Row],[r_0_3]]/Table1[[#This Row],[Matches]]</f>
        <v>3.8288288288288286E-2</v>
      </c>
      <c r="AP35">
        <v>7</v>
      </c>
      <c r="AQ35" s="2">
        <f>Table1[[#This Row],[r_4_0]]/Table1[[#This Row],[Matches]]</f>
        <v>5.2552552552552556E-3</v>
      </c>
      <c r="AR35">
        <v>4</v>
      </c>
      <c r="AS35" s="2">
        <f>Table1[[#This Row],[r_4_1]]/Table1[[#This Row],[Matches]]</f>
        <v>3.003003003003003E-3</v>
      </c>
      <c r="AT35">
        <v>3</v>
      </c>
      <c r="AU35" s="2">
        <f>Table1[[#This Row],[r_4_2]]/Table1[[#This Row],[Matches]]</f>
        <v>2.2522522522522522E-3</v>
      </c>
      <c r="AV35">
        <v>6</v>
      </c>
      <c r="AW35" s="13">
        <f>Table1[[#This Row],[r_4_3]]/Table1[[#This Row],[Matches]]</f>
        <v>4.5045045045045045E-3</v>
      </c>
      <c r="AX35">
        <v>0</v>
      </c>
      <c r="AY35" s="13">
        <f>Table1[[#This Row],[r_4_4]]/Table1[[#This Row],[Matches]]</f>
        <v>0</v>
      </c>
      <c r="AZ35">
        <v>9</v>
      </c>
      <c r="BA35" s="13">
        <f>Table1[[#This Row],[r_3_4]]/Table1[[#This Row],[Matches]]</f>
        <v>6.7567567567567571E-3</v>
      </c>
      <c r="BB35">
        <v>10</v>
      </c>
      <c r="BC35" s="13">
        <f>Table1[[#This Row],[r_2_4]]/Table1[[#This Row],[Matches]]</f>
        <v>7.5075075075075074E-3</v>
      </c>
      <c r="BD35">
        <v>28</v>
      </c>
      <c r="BE35" s="13">
        <f>Table1[[#This Row],[r_1_4]]/Table1[[#This Row],[Matches]]</f>
        <v>2.1021021021021023E-2</v>
      </c>
      <c r="BF35">
        <v>11</v>
      </c>
      <c r="BG35" s="13">
        <f>Table1[[#This Row],[r_0_4]]/Table1[[#This Row],[Matches]]</f>
        <v>8.2582582582582578E-3</v>
      </c>
      <c r="BH35">
        <v>4</v>
      </c>
      <c r="BI35" s="13">
        <f>Table1[[#This Row],[r_5_0]]/Table1[[#This Row],[Matches]]</f>
        <v>3.003003003003003E-3</v>
      </c>
      <c r="BJ35">
        <v>2</v>
      </c>
      <c r="BK35" s="13">
        <f>Table1[[#This Row],[r_5_1]]/Table1[[#This Row],[Matches]]</f>
        <v>1.5015015015015015E-3</v>
      </c>
      <c r="BL35">
        <v>2</v>
      </c>
      <c r="BM35" s="13">
        <f>Table1[[#This Row],[r_5_2]]/Table1[[#This Row],[Matches]]</f>
        <v>1.5015015015015015E-3</v>
      </c>
      <c r="BN35">
        <v>0</v>
      </c>
      <c r="BO35" s="13">
        <f>Table1[[#This Row],[r_5_3]]/Table1[[#This Row],[Matches]]</f>
        <v>0</v>
      </c>
      <c r="BP35">
        <v>1</v>
      </c>
      <c r="BQ35" s="13">
        <f>Table1[[#This Row],[r_5_4]]/Table1[[#This Row],[Matches]]</f>
        <v>7.5075075075075074E-4</v>
      </c>
      <c r="BR35">
        <v>0</v>
      </c>
      <c r="BS35" s="13">
        <f>Table1[[#This Row],[r_5_5]]/Table1[[#This Row],[Matches]]</f>
        <v>0</v>
      </c>
      <c r="BT35">
        <v>0</v>
      </c>
      <c r="BU35" s="13">
        <f>Table1[[#This Row],[r_4_5]]/Table1[[#This Row],[Matches]]</f>
        <v>0</v>
      </c>
      <c r="BV35">
        <v>2</v>
      </c>
      <c r="BW35" s="13">
        <f>Table1[[#This Row],[r_3_5]]/Table1[[#This Row],[Matches]]</f>
        <v>1.5015015015015015E-3</v>
      </c>
      <c r="BX35">
        <v>4</v>
      </c>
      <c r="BY35" s="13">
        <f>Table1[[#This Row],[r_2_5]]/Table1[[#This Row],[Matches]]</f>
        <v>3.003003003003003E-3</v>
      </c>
      <c r="BZ35">
        <v>11</v>
      </c>
      <c r="CA35" s="13">
        <f>Table1[[#This Row],[r_1_5]]/Table1[[#This Row],[Matches]]</f>
        <v>8.2582582582582578E-3</v>
      </c>
      <c r="CB35">
        <v>2</v>
      </c>
      <c r="CC35" s="13">
        <f>Table1[[#This Row],[r_0_5]]/Table1[[#This Row],[Matches]]</f>
        <v>1.5015015015015015E-3</v>
      </c>
      <c r="CD35">
        <v>0</v>
      </c>
      <c r="CE35" s="13">
        <f>Table1[[#This Row],[r_6_0]]/Table1[[#This Row],[Matches]]</f>
        <v>0</v>
      </c>
      <c r="CF35">
        <v>0</v>
      </c>
      <c r="CG35" s="13">
        <f>Table1[[#This Row],[r_6_1]]/Table1[[#This Row],[Matches]]</f>
        <v>0</v>
      </c>
      <c r="CH35">
        <v>0</v>
      </c>
      <c r="CI35" s="13">
        <f>Table1[[#This Row],[r_6_2]]/Table1[[#This Row],[Matches]]</f>
        <v>0</v>
      </c>
      <c r="CJ35">
        <v>0</v>
      </c>
      <c r="CK35" s="13">
        <f>Table1[[#This Row],[r_6_3]]/Table1[[#This Row],[Matches]]</f>
        <v>0</v>
      </c>
      <c r="CL35">
        <v>0</v>
      </c>
      <c r="CM35" s="13">
        <f>Table1[[#This Row],[r_6_4]]/Table1[[#This Row],[Matches]]</f>
        <v>0</v>
      </c>
      <c r="CN35">
        <v>0</v>
      </c>
      <c r="CO35" s="13">
        <f>Table1[[#This Row],[r_6_5]]/Table1[[#This Row],[Matches]]</f>
        <v>0</v>
      </c>
      <c r="CP35">
        <v>0</v>
      </c>
      <c r="CQ35" s="13">
        <f>Table1[[#This Row],[r_6_6]]/Table1[[#This Row],[Matches]]</f>
        <v>0</v>
      </c>
      <c r="CR35">
        <v>0</v>
      </c>
      <c r="CS35" s="14">
        <f>Table1[[#This Row],[r_5_6]]/Table1[[#This Row],[Matches]]</f>
        <v>0</v>
      </c>
      <c r="CT35">
        <v>0</v>
      </c>
      <c r="CU35" s="13">
        <f>Table1[[#This Row],[r_4_6]]/Table1[[#This Row],[Matches]]</f>
        <v>0</v>
      </c>
      <c r="CV35">
        <v>2</v>
      </c>
      <c r="CW35" s="13">
        <f>Table1[[#This Row],[r_3_6]]/Table1[[#This Row],[Matches]]</f>
        <v>1.5015015015015015E-3</v>
      </c>
      <c r="CX35">
        <v>3</v>
      </c>
      <c r="CY35" s="14">
        <f>Table1[[#This Row],[r_2_6]]/Table1[[#This Row],[Matches]]</f>
        <v>2.2522522522522522E-3</v>
      </c>
      <c r="CZ35">
        <v>2</v>
      </c>
      <c r="DA35" s="13">
        <f>Table1[[#This Row],[r_1_6]]/Table1[[#This Row],[Matches]]</f>
        <v>1.5015015015015015E-3</v>
      </c>
      <c r="DB35">
        <v>1</v>
      </c>
      <c r="DC35" s="13">
        <f>Table1[[#This Row],[r_0_6]]/Table1[[#This Row],[Matches]]</f>
        <v>7.5075075075075074E-4</v>
      </c>
      <c r="DD35">
        <v>1331</v>
      </c>
      <c r="DE35">
        <v>1</v>
      </c>
      <c r="DF35">
        <v>115</v>
      </c>
      <c r="DG35" s="9">
        <f>Table1[[#This Row],[m0goals]]/Table1[[#This Row],[Matches]]</f>
        <v>8.6336336336336333E-2</v>
      </c>
      <c r="DH35">
        <v>254</v>
      </c>
      <c r="DI35" s="10">
        <f>Table1[[#This Row],[m1goal]]/Table1[[#This Row],[Matches]]</f>
        <v>0.1906906906906907</v>
      </c>
      <c r="DJ35">
        <v>300</v>
      </c>
      <c r="DK35" s="10">
        <f>Table1[[#This Row],[m2goals]]/Table1[[#This Row],[Matches]]</f>
        <v>0.22522522522522523</v>
      </c>
      <c r="DL35">
        <v>319</v>
      </c>
      <c r="DM35" s="10">
        <f>Table1[[#This Row],[m3goals]]/Table1[[#This Row],[Matches]]</f>
        <v>0.23948948948948948</v>
      </c>
      <c r="DN35">
        <v>185</v>
      </c>
      <c r="DO35" s="10">
        <f>Table1[[#This Row],[m4goals]]/Table1[[#This Row],[Matches]]</f>
        <v>0.1388888888888889</v>
      </c>
      <c r="DP35">
        <v>87</v>
      </c>
      <c r="DQ35" s="10">
        <f>Table1[[#This Row],[m5goals]]/Table1[[#This Row],[Matches]]</f>
        <v>6.5315315315315314E-2</v>
      </c>
      <c r="DR35">
        <v>40</v>
      </c>
      <c r="DS35" s="10">
        <f>Table1[[#This Row],[m6goals]]/Table1[[#This Row],[Matches]]</f>
        <v>3.003003003003003E-2</v>
      </c>
      <c r="DT35" s="21">
        <v>23</v>
      </c>
      <c r="DU35" s="10">
        <f>Table1[[#This Row],[m7goals]]/Table1[[#This Row],[Matches]]</f>
        <v>1.7267267267267267E-2</v>
      </c>
      <c r="DV35">
        <v>6</v>
      </c>
      <c r="DW35" s="2">
        <f>Table1[[#This Row],[m8goals]]/Table1[[#This Row],[Matches]]</f>
        <v>4.5045045045045045E-3</v>
      </c>
      <c r="DX35">
        <v>3</v>
      </c>
      <c r="DY35" s="10">
        <f>Table1[[#This Row],[moregoals]]/Table1[[#This Row],[Matches]]</f>
        <v>2.2522522522522522E-3</v>
      </c>
    </row>
    <row r="36" spans="1:129" hidden="1" x14ac:dyDescent="0.45">
      <c r="A36" s="1">
        <v>34</v>
      </c>
      <c r="B36" s="12">
        <v>0.24</v>
      </c>
      <c r="C36">
        <v>988</v>
      </c>
      <c r="D36">
        <v>229</v>
      </c>
      <c r="E36" s="10">
        <f>Table1[[#This Row],[Home]]/Table1[[#This Row],[Matches]]</f>
        <v>0.23178137651821862</v>
      </c>
      <c r="F36">
        <v>282</v>
      </c>
      <c r="G36" s="10">
        <f>Table1[[#This Row],[Draws]]/Table1[[#This Row],[Matches]]</f>
        <v>0.28542510121457487</v>
      </c>
      <c r="H36">
        <v>477</v>
      </c>
      <c r="I36" s="10">
        <f>Table1[[#This Row],[Away]]/Table1[[#This Row],[Matches]]</f>
        <v>0.48279352226720645</v>
      </c>
      <c r="J36">
        <v>80</v>
      </c>
      <c r="K36" s="2">
        <f>Table1[[#This Row],[r_0_0]]/Table1[[#This Row],[Matches]]</f>
        <v>8.0971659919028341E-2</v>
      </c>
      <c r="L36">
        <v>71</v>
      </c>
      <c r="M36" s="2">
        <f>Table1[[#This Row],[r_1_0]]/Table1[[#This Row],[Matches]]</f>
        <v>7.186234817813765E-2</v>
      </c>
      <c r="N36">
        <v>134</v>
      </c>
      <c r="O36" s="10">
        <f>Table1[[#This Row],[r_1_1]]/Table1[[#This Row],[Matches]]</f>
        <v>0.13562753036437247</v>
      </c>
      <c r="P36">
        <v>101</v>
      </c>
      <c r="Q36" s="10">
        <f>Table1[[#This Row],[r_0_1]]/Table1[[#This Row],[Matches]]</f>
        <v>0.10222672064777327</v>
      </c>
      <c r="R36">
        <v>45</v>
      </c>
      <c r="S36" s="10">
        <f>Table1[[#This Row],[r_2_0]]/Table1[[#This Row],[Matches]]</f>
        <v>4.5546558704453441E-2</v>
      </c>
      <c r="T36">
        <v>56</v>
      </c>
      <c r="U36" s="10">
        <f>Table1[[#This Row],[r_2_1]]/Table1[[#This Row],[Matches]]</f>
        <v>5.6680161943319839E-2</v>
      </c>
      <c r="V36">
        <v>57</v>
      </c>
      <c r="W36" s="10">
        <f>Table1[[#This Row],[r_2_2]]/Table1[[#This Row],[Matches]]</f>
        <v>5.7692307692307696E-2</v>
      </c>
      <c r="X36">
        <v>104</v>
      </c>
      <c r="Y36" s="10">
        <f>Table1[[#This Row],[r_1_2]]/Table1[[#This Row],[Matches]]</f>
        <v>0.10526315789473684</v>
      </c>
      <c r="Z36">
        <v>65</v>
      </c>
      <c r="AA36" s="2">
        <f>Table1[[#This Row],[r_0_2]]/Table1[[#This Row],[Matches]]</f>
        <v>6.5789473684210523E-2</v>
      </c>
      <c r="AB36">
        <v>11</v>
      </c>
      <c r="AC36" s="2">
        <f>Table1[[#This Row],[r_3_0]]/Table1[[#This Row],[Matches]]</f>
        <v>1.1133603238866396E-2</v>
      </c>
      <c r="AD36">
        <v>19</v>
      </c>
      <c r="AE36" s="2">
        <f>Table1[[#This Row],[r_3_1]]/Table1[[#This Row],[Matches]]</f>
        <v>1.9230769230769232E-2</v>
      </c>
      <c r="AF36">
        <v>17</v>
      </c>
      <c r="AG36" s="2">
        <f>Table1[[#This Row],[r_3_2]]/Table1[[#This Row],[Matches]]</f>
        <v>1.7206477732793522E-2</v>
      </c>
      <c r="AH36">
        <v>10</v>
      </c>
      <c r="AI36" s="2">
        <f>Table1[[#This Row],[r_3_3]]/Table1[[#This Row],[Matches]]</f>
        <v>1.0121457489878543E-2</v>
      </c>
      <c r="AJ36">
        <v>24</v>
      </c>
      <c r="AK36" s="2">
        <f>Table1[[#This Row],[r_2_3]]/Table1[[#This Row],[Matches]]</f>
        <v>2.4291497975708502E-2</v>
      </c>
      <c r="AL36">
        <v>55</v>
      </c>
      <c r="AM36" s="2">
        <f>Table1[[#This Row],[r_1_3]]/Table1[[#This Row],[Matches]]</f>
        <v>5.5668016194331982E-2</v>
      </c>
      <c r="AN36">
        <v>46</v>
      </c>
      <c r="AO36" s="2">
        <f>Table1[[#This Row],[r_0_3]]/Table1[[#This Row],[Matches]]</f>
        <v>4.6558704453441298E-2</v>
      </c>
      <c r="AP36">
        <v>1</v>
      </c>
      <c r="AQ36" s="2">
        <f>Table1[[#This Row],[r_4_0]]/Table1[[#This Row],[Matches]]</f>
        <v>1.0121457489878543E-3</v>
      </c>
      <c r="AR36">
        <v>3</v>
      </c>
      <c r="AS36" s="2">
        <f>Table1[[#This Row],[r_4_1]]/Table1[[#This Row],[Matches]]</f>
        <v>3.0364372469635628E-3</v>
      </c>
      <c r="AT36">
        <v>4</v>
      </c>
      <c r="AU36" s="2">
        <f>Table1[[#This Row],[r_4_2]]/Table1[[#This Row],[Matches]]</f>
        <v>4.048582995951417E-3</v>
      </c>
      <c r="AV36">
        <v>1</v>
      </c>
      <c r="AW36" s="13">
        <f>Table1[[#This Row],[r_4_3]]/Table1[[#This Row],[Matches]]</f>
        <v>1.0121457489878543E-3</v>
      </c>
      <c r="AX36">
        <v>1</v>
      </c>
      <c r="AY36" s="13">
        <f>Table1[[#This Row],[r_4_4]]/Table1[[#This Row],[Matches]]</f>
        <v>1.0121457489878543E-3</v>
      </c>
      <c r="AZ36">
        <v>4</v>
      </c>
      <c r="BA36" s="13">
        <f>Table1[[#This Row],[r_3_4]]/Table1[[#This Row],[Matches]]</f>
        <v>4.048582995951417E-3</v>
      </c>
      <c r="BB36">
        <v>9</v>
      </c>
      <c r="BC36" s="13">
        <f>Table1[[#This Row],[r_2_4]]/Table1[[#This Row],[Matches]]</f>
        <v>9.1093117408906875E-3</v>
      </c>
      <c r="BD36">
        <v>23</v>
      </c>
      <c r="BE36" s="13">
        <f>Table1[[#This Row],[r_1_4]]/Table1[[#This Row],[Matches]]</f>
        <v>2.3279352226720649E-2</v>
      </c>
      <c r="BF36">
        <v>19</v>
      </c>
      <c r="BG36" s="13">
        <f>Table1[[#This Row],[r_0_4]]/Table1[[#This Row],[Matches]]</f>
        <v>1.9230769230769232E-2</v>
      </c>
      <c r="BH36">
        <v>0</v>
      </c>
      <c r="BI36" s="13">
        <f>Table1[[#This Row],[r_5_0]]/Table1[[#This Row],[Matches]]</f>
        <v>0</v>
      </c>
      <c r="BJ36">
        <v>1</v>
      </c>
      <c r="BK36" s="13">
        <f>Table1[[#This Row],[r_5_1]]/Table1[[#This Row],[Matches]]</f>
        <v>1.0121457489878543E-3</v>
      </c>
      <c r="BL36">
        <v>0</v>
      </c>
      <c r="BM36" s="13">
        <f>Table1[[#This Row],[r_5_2]]/Table1[[#This Row],[Matches]]</f>
        <v>0</v>
      </c>
      <c r="BN36">
        <v>0</v>
      </c>
      <c r="BO36" s="13">
        <f>Table1[[#This Row],[r_5_3]]/Table1[[#This Row],[Matches]]</f>
        <v>0</v>
      </c>
      <c r="BP36">
        <v>0</v>
      </c>
      <c r="BQ36" s="13">
        <f>Table1[[#This Row],[r_5_4]]/Table1[[#This Row],[Matches]]</f>
        <v>0</v>
      </c>
      <c r="BR36">
        <v>0</v>
      </c>
      <c r="BS36" s="13">
        <f>Table1[[#This Row],[r_5_5]]/Table1[[#This Row],[Matches]]</f>
        <v>0</v>
      </c>
      <c r="BT36">
        <v>1</v>
      </c>
      <c r="BU36" s="13">
        <f>Table1[[#This Row],[r_4_5]]/Table1[[#This Row],[Matches]]</f>
        <v>1.0121457489878543E-3</v>
      </c>
      <c r="BV36">
        <v>1</v>
      </c>
      <c r="BW36" s="13">
        <f>Table1[[#This Row],[r_3_5]]/Table1[[#This Row],[Matches]]</f>
        <v>1.0121457489878543E-3</v>
      </c>
      <c r="BX36">
        <v>3</v>
      </c>
      <c r="BY36" s="13">
        <f>Table1[[#This Row],[r_2_5]]/Table1[[#This Row],[Matches]]</f>
        <v>3.0364372469635628E-3</v>
      </c>
      <c r="BZ36">
        <v>9</v>
      </c>
      <c r="CA36" s="13">
        <f>Table1[[#This Row],[r_1_5]]/Table1[[#This Row],[Matches]]</f>
        <v>9.1093117408906875E-3</v>
      </c>
      <c r="CB36">
        <v>7</v>
      </c>
      <c r="CC36" s="13">
        <f>Table1[[#This Row],[r_0_5]]/Table1[[#This Row],[Matches]]</f>
        <v>7.0850202429149798E-3</v>
      </c>
      <c r="CD36">
        <v>0</v>
      </c>
      <c r="CE36" s="13">
        <f>Table1[[#This Row],[r_6_0]]/Table1[[#This Row],[Matches]]</f>
        <v>0</v>
      </c>
      <c r="CF36">
        <v>0</v>
      </c>
      <c r="CG36" s="13">
        <f>Table1[[#This Row],[r_6_1]]/Table1[[#This Row],[Matches]]</f>
        <v>0</v>
      </c>
      <c r="CH36">
        <v>0</v>
      </c>
      <c r="CI36" s="13">
        <f>Table1[[#This Row],[r_6_2]]/Table1[[#This Row],[Matches]]</f>
        <v>0</v>
      </c>
      <c r="CJ36">
        <v>0</v>
      </c>
      <c r="CK36" s="13">
        <f>Table1[[#This Row],[r_6_3]]/Table1[[#This Row],[Matches]]</f>
        <v>0</v>
      </c>
      <c r="CL36">
        <v>0</v>
      </c>
      <c r="CM36" s="13">
        <f>Table1[[#This Row],[r_6_4]]/Table1[[#This Row],[Matches]]</f>
        <v>0</v>
      </c>
      <c r="CN36">
        <v>0</v>
      </c>
      <c r="CO36" s="13">
        <f>Table1[[#This Row],[r_6_5]]/Table1[[#This Row],[Matches]]</f>
        <v>0</v>
      </c>
      <c r="CP36">
        <v>0</v>
      </c>
      <c r="CQ36" s="13">
        <f>Table1[[#This Row],[r_6_6]]/Table1[[#This Row],[Matches]]</f>
        <v>0</v>
      </c>
      <c r="CR36">
        <v>0</v>
      </c>
      <c r="CS36" s="14">
        <f>Table1[[#This Row],[r_5_6]]/Table1[[#This Row],[Matches]]</f>
        <v>0</v>
      </c>
      <c r="CT36">
        <v>0</v>
      </c>
      <c r="CU36" s="13">
        <f>Table1[[#This Row],[r_4_6]]/Table1[[#This Row],[Matches]]</f>
        <v>0</v>
      </c>
      <c r="CV36">
        <v>0</v>
      </c>
      <c r="CW36" s="13">
        <f>Table1[[#This Row],[r_3_6]]/Table1[[#This Row],[Matches]]</f>
        <v>0</v>
      </c>
      <c r="CX36">
        <v>2</v>
      </c>
      <c r="CY36" s="14">
        <f>Table1[[#This Row],[r_2_6]]/Table1[[#This Row],[Matches]]</f>
        <v>2.0242914979757085E-3</v>
      </c>
      <c r="CZ36">
        <v>0</v>
      </c>
      <c r="DA36" s="13">
        <f>Table1[[#This Row],[r_1_6]]/Table1[[#This Row],[Matches]]</f>
        <v>0</v>
      </c>
      <c r="DB36">
        <v>1</v>
      </c>
      <c r="DC36" s="13">
        <f>Table1[[#This Row],[r_0_6]]/Table1[[#This Row],[Matches]]</f>
        <v>1.0121457489878543E-3</v>
      </c>
      <c r="DD36">
        <v>985</v>
      </c>
      <c r="DE36">
        <v>3</v>
      </c>
      <c r="DF36">
        <v>80</v>
      </c>
      <c r="DG36" s="9">
        <f>Table1[[#This Row],[m0goals]]/Table1[[#This Row],[Matches]]</f>
        <v>8.0971659919028341E-2</v>
      </c>
      <c r="DH36">
        <v>172</v>
      </c>
      <c r="DI36" s="10">
        <f>Table1[[#This Row],[m1goal]]/Table1[[#This Row],[Matches]]</f>
        <v>0.17408906882591094</v>
      </c>
      <c r="DJ36">
        <v>244</v>
      </c>
      <c r="DK36" s="10">
        <f>Table1[[#This Row],[m2goals]]/Table1[[#This Row],[Matches]]</f>
        <v>0.24696356275303644</v>
      </c>
      <c r="DL36">
        <v>217</v>
      </c>
      <c r="DM36" s="10">
        <f>Table1[[#This Row],[m3goals]]/Table1[[#This Row],[Matches]]</f>
        <v>0.21963562753036436</v>
      </c>
      <c r="DN36">
        <v>151</v>
      </c>
      <c r="DO36" s="10">
        <f>Table1[[#This Row],[m4goals]]/Table1[[#This Row],[Matches]]</f>
        <v>0.15283400809716599</v>
      </c>
      <c r="DP36">
        <v>74</v>
      </c>
      <c r="DQ36" s="10">
        <f>Table1[[#This Row],[m5goals]]/Table1[[#This Row],[Matches]]</f>
        <v>7.4898785425101214E-2</v>
      </c>
      <c r="DR36">
        <v>34</v>
      </c>
      <c r="DS36" s="10">
        <f>Table1[[#This Row],[m6goals]]/Table1[[#This Row],[Matches]]</f>
        <v>3.4412955465587043E-2</v>
      </c>
      <c r="DT36" s="21">
        <v>9</v>
      </c>
      <c r="DU36" s="10">
        <f>Table1[[#This Row],[m7goals]]/Table1[[#This Row],[Matches]]</f>
        <v>9.1093117408906875E-3</v>
      </c>
      <c r="DV36">
        <v>5</v>
      </c>
      <c r="DW36" s="2">
        <f>Table1[[#This Row],[m8goals]]/Table1[[#This Row],[Matches]]</f>
        <v>5.0607287449392713E-3</v>
      </c>
      <c r="DX36">
        <v>2</v>
      </c>
      <c r="DY36" s="10">
        <f>Table1[[#This Row],[moregoals]]/Table1[[#This Row],[Matches]]</f>
        <v>2.0242914979757085E-3</v>
      </c>
    </row>
    <row r="37" spans="1:129" hidden="1" x14ac:dyDescent="0.45">
      <c r="A37" s="1">
        <v>35</v>
      </c>
      <c r="B37" s="12">
        <v>0.22</v>
      </c>
      <c r="C37">
        <v>756</v>
      </c>
      <c r="D37">
        <v>164</v>
      </c>
      <c r="E37" s="10">
        <f>Table1[[#This Row],[Home]]/Table1[[#This Row],[Matches]]</f>
        <v>0.21693121693121692</v>
      </c>
      <c r="F37">
        <v>189</v>
      </c>
      <c r="G37" s="10">
        <f>Table1[[#This Row],[Draws]]/Table1[[#This Row],[Matches]]</f>
        <v>0.25</v>
      </c>
      <c r="H37">
        <v>403</v>
      </c>
      <c r="I37" s="10">
        <f>Table1[[#This Row],[Away]]/Table1[[#This Row],[Matches]]</f>
        <v>0.53306878306878303</v>
      </c>
      <c r="J37">
        <v>53</v>
      </c>
      <c r="K37" s="2">
        <f>Table1[[#This Row],[r_0_0]]/Table1[[#This Row],[Matches]]</f>
        <v>7.0105820105820102E-2</v>
      </c>
      <c r="L37">
        <v>44</v>
      </c>
      <c r="M37" s="2">
        <f>Table1[[#This Row],[r_1_0]]/Table1[[#This Row],[Matches]]</f>
        <v>5.8201058201058198E-2</v>
      </c>
      <c r="N37">
        <v>89</v>
      </c>
      <c r="O37" s="10">
        <f>Table1[[#This Row],[r_1_1]]/Table1[[#This Row],[Matches]]</f>
        <v>0.11772486772486772</v>
      </c>
      <c r="P37">
        <v>84</v>
      </c>
      <c r="Q37" s="10">
        <f>Table1[[#This Row],[r_0_1]]/Table1[[#This Row],[Matches]]</f>
        <v>0.1111111111111111</v>
      </c>
      <c r="R37">
        <v>21</v>
      </c>
      <c r="S37" s="10">
        <f>Table1[[#This Row],[r_2_0]]/Table1[[#This Row],[Matches]]</f>
        <v>2.7777777777777776E-2</v>
      </c>
      <c r="T37">
        <v>45</v>
      </c>
      <c r="U37" s="10">
        <f>Table1[[#This Row],[r_2_1]]/Table1[[#This Row],[Matches]]</f>
        <v>5.9523809523809521E-2</v>
      </c>
      <c r="V37">
        <v>35</v>
      </c>
      <c r="W37" s="10">
        <f>Table1[[#This Row],[r_2_2]]/Table1[[#This Row],[Matches]]</f>
        <v>4.6296296296296294E-2</v>
      </c>
      <c r="X37">
        <v>89</v>
      </c>
      <c r="Y37" s="10">
        <f>Table1[[#This Row],[r_1_2]]/Table1[[#This Row],[Matches]]</f>
        <v>0.11772486772486772</v>
      </c>
      <c r="Z37">
        <v>68</v>
      </c>
      <c r="AA37" s="2">
        <f>Table1[[#This Row],[r_0_2]]/Table1[[#This Row],[Matches]]</f>
        <v>8.9947089947089942E-2</v>
      </c>
      <c r="AB37">
        <v>12</v>
      </c>
      <c r="AC37" s="2">
        <f>Table1[[#This Row],[r_3_0]]/Table1[[#This Row],[Matches]]</f>
        <v>1.5873015873015872E-2</v>
      </c>
      <c r="AD37">
        <v>21</v>
      </c>
      <c r="AE37" s="2">
        <f>Table1[[#This Row],[r_3_1]]/Table1[[#This Row],[Matches]]</f>
        <v>2.7777777777777776E-2</v>
      </c>
      <c r="AF37">
        <v>13</v>
      </c>
      <c r="AG37" s="2">
        <f>Table1[[#This Row],[r_3_2]]/Table1[[#This Row],[Matches]]</f>
        <v>1.7195767195767195E-2</v>
      </c>
      <c r="AH37">
        <v>11</v>
      </c>
      <c r="AI37" s="2">
        <f>Table1[[#This Row],[r_3_3]]/Table1[[#This Row],[Matches]]</f>
        <v>1.4550264550264549E-2</v>
      </c>
      <c r="AJ37">
        <v>25</v>
      </c>
      <c r="AK37" s="2">
        <f>Table1[[#This Row],[r_2_3]]/Table1[[#This Row],[Matches]]</f>
        <v>3.3068783068783067E-2</v>
      </c>
      <c r="AL37">
        <v>31</v>
      </c>
      <c r="AM37" s="2">
        <f>Table1[[#This Row],[r_1_3]]/Table1[[#This Row],[Matches]]</f>
        <v>4.1005291005291003E-2</v>
      </c>
      <c r="AN37">
        <v>35</v>
      </c>
      <c r="AO37" s="2">
        <f>Table1[[#This Row],[r_0_3]]/Table1[[#This Row],[Matches]]</f>
        <v>4.6296296296296294E-2</v>
      </c>
      <c r="AP37">
        <v>0</v>
      </c>
      <c r="AQ37" s="2">
        <f>Table1[[#This Row],[r_4_0]]/Table1[[#This Row],[Matches]]</f>
        <v>0</v>
      </c>
      <c r="AR37">
        <v>3</v>
      </c>
      <c r="AS37" s="2">
        <f>Table1[[#This Row],[r_4_1]]/Table1[[#This Row],[Matches]]</f>
        <v>3.968253968253968E-3</v>
      </c>
      <c r="AT37">
        <v>5</v>
      </c>
      <c r="AU37" s="2">
        <f>Table1[[#This Row],[r_4_2]]/Table1[[#This Row],[Matches]]</f>
        <v>6.6137566137566134E-3</v>
      </c>
      <c r="AV37">
        <v>0</v>
      </c>
      <c r="AW37" s="13">
        <f>Table1[[#This Row],[r_4_3]]/Table1[[#This Row],[Matches]]</f>
        <v>0</v>
      </c>
      <c r="AX37">
        <v>1</v>
      </c>
      <c r="AY37" s="13">
        <f>Table1[[#This Row],[r_4_4]]/Table1[[#This Row],[Matches]]</f>
        <v>1.3227513227513227E-3</v>
      </c>
      <c r="AZ37">
        <v>5</v>
      </c>
      <c r="BA37" s="13">
        <f>Table1[[#This Row],[r_3_4]]/Table1[[#This Row],[Matches]]</f>
        <v>6.6137566137566134E-3</v>
      </c>
      <c r="BB37">
        <v>11</v>
      </c>
      <c r="BC37" s="13">
        <f>Table1[[#This Row],[r_2_4]]/Table1[[#This Row],[Matches]]</f>
        <v>1.4550264550264549E-2</v>
      </c>
      <c r="BD37">
        <v>12</v>
      </c>
      <c r="BE37" s="13">
        <f>Table1[[#This Row],[r_1_4]]/Table1[[#This Row],[Matches]]</f>
        <v>1.5873015873015872E-2</v>
      </c>
      <c r="BF37">
        <v>17</v>
      </c>
      <c r="BG37" s="13">
        <f>Table1[[#This Row],[r_0_4]]/Table1[[#This Row],[Matches]]</f>
        <v>2.2486772486772486E-2</v>
      </c>
      <c r="BH37">
        <v>0</v>
      </c>
      <c r="BI37" s="13">
        <f>Table1[[#This Row],[r_5_0]]/Table1[[#This Row],[Matches]]</f>
        <v>0</v>
      </c>
      <c r="BJ37">
        <v>0</v>
      </c>
      <c r="BK37" s="13">
        <f>Table1[[#This Row],[r_5_1]]/Table1[[#This Row],[Matches]]</f>
        <v>0</v>
      </c>
      <c r="BL37">
        <v>0</v>
      </c>
      <c r="BM37" s="13">
        <f>Table1[[#This Row],[r_5_2]]/Table1[[#This Row],[Matches]]</f>
        <v>0</v>
      </c>
      <c r="BN37">
        <v>0</v>
      </c>
      <c r="BO37" s="13">
        <f>Table1[[#This Row],[r_5_3]]/Table1[[#This Row],[Matches]]</f>
        <v>0</v>
      </c>
      <c r="BP37">
        <v>0</v>
      </c>
      <c r="BQ37" s="13">
        <f>Table1[[#This Row],[r_5_4]]/Table1[[#This Row],[Matches]]</f>
        <v>0</v>
      </c>
      <c r="BR37">
        <v>0</v>
      </c>
      <c r="BS37" s="13">
        <f>Table1[[#This Row],[r_5_5]]/Table1[[#This Row],[Matches]]</f>
        <v>0</v>
      </c>
      <c r="BT37">
        <v>1</v>
      </c>
      <c r="BU37" s="13">
        <f>Table1[[#This Row],[r_4_5]]/Table1[[#This Row],[Matches]]</f>
        <v>1.3227513227513227E-3</v>
      </c>
      <c r="BV37">
        <v>2</v>
      </c>
      <c r="BW37" s="13">
        <f>Table1[[#This Row],[r_3_5]]/Table1[[#This Row],[Matches]]</f>
        <v>2.6455026455026454E-3</v>
      </c>
      <c r="BX37">
        <v>2</v>
      </c>
      <c r="BY37" s="13">
        <f>Table1[[#This Row],[r_2_5]]/Table1[[#This Row],[Matches]]</f>
        <v>2.6455026455026454E-3</v>
      </c>
      <c r="BZ37">
        <v>6</v>
      </c>
      <c r="CA37" s="13">
        <f>Table1[[#This Row],[r_1_5]]/Table1[[#This Row],[Matches]]</f>
        <v>7.9365079365079361E-3</v>
      </c>
      <c r="CB37">
        <v>9</v>
      </c>
      <c r="CC37" s="13">
        <f>Table1[[#This Row],[r_0_5]]/Table1[[#This Row],[Matches]]</f>
        <v>1.1904761904761904E-2</v>
      </c>
      <c r="CD37">
        <v>0</v>
      </c>
      <c r="CE37" s="13">
        <f>Table1[[#This Row],[r_6_0]]/Table1[[#This Row],[Matches]]</f>
        <v>0</v>
      </c>
      <c r="CF37">
        <v>0</v>
      </c>
      <c r="CG37" s="13">
        <f>Table1[[#This Row],[r_6_1]]/Table1[[#This Row],[Matches]]</f>
        <v>0</v>
      </c>
      <c r="CH37">
        <v>0</v>
      </c>
      <c r="CI37" s="13">
        <f>Table1[[#This Row],[r_6_2]]/Table1[[#This Row],[Matches]]</f>
        <v>0</v>
      </c>
      <c r="CJ37">
        <v>0</v>
      </c>
      <c r="CK37" s="13">
        <f>Table1[[#This Row],[r_6_3]]/Table1[[#This Row],[Matches]]</f>
        <v>0</v>
      </c>
      <c r="CL37">
        <v>0</v>
      </c>
      <c r="CM37" s="13">
        <f>Table1[[#This Row],[r_6_4]]/Table1[[#This Row],[Matches]]</f>
        <v>0</v>
      </c>
      <c r="CN37">
        <v>0</v>
      </c>
      <c r="CO37" s="13">
        <f>Table1[[#This Row],[r_6_5]]/Table1[[#This Row],[Matches]]</f>
        <v>0</v>
      </c>
      <c r="CP37">
        <v>0</v>
      </c>
      <c r="CQ37" s="13">
        <f>Table1[[#This Row],[r_6_6]]/Table1[[#This Row],[Matches]]</f>
        <v>0</v>
      </c>
      <c r="CR37">
        <v>0</v>
      </c>
      <c r="CS37" s="14">
        <f>Table1[[#This Row],[r_5_6]]/Table1[[#This Row],[Matches]]</f>
        <v>0</v>
      </c>
      <c r="CT37">
        <v>0</v>
      </c>
      <c r="CU37" s="13">
        <f>Table1[[#This Row],[r_4_6]]/Table1[[#This Row],[Matches]]</f>
        <v>0</v>
      </c>
      <c r="CV37">
        <v>0</v>
      </c>
      <c r="CW37" s="13">
        <f>Table1[[#This Row],[r_3_6]]/Table1[[#This Row],[Matches]]</f>
        <v>0</v>
      </c>
      <c r="CX37">
        <v>1</v>
      </c>
      <c r="CY37" s="14">
        <f>Table1[[#This Row],[r_2_6]]/Table1[[#This Row],[Matches]]</f>
        <v>1.3227513227513227E-3</v>
      </c>
      <c r="CZ37">
        <v>0</v>
      </c>
      <c r="DA37" s="13">
        <f>Table1[[#This Row],[r_1_6]]/Table1[[#This Row],[Matches]]</f>
        <v>0</v>
      </c>
      <c r="DB37">
        <v>2</v>
      </c>
      <c r="DC37" s="13">
        <f>Table1[[#This Row],[r_0_6]]/Table1[[#This Row],[Matches]]</f>
        <v>2.6455026455026454E-3</v>
      </c>
      <c r="DD37">
        <v>753</v>
      </c>
      <c r="DE37">
        <v>3</v>
      </c>
      <c r="DF37">
        <v>53</v>
      </c>
      <c r="DG37" s="9">
        <f>Table1[[#This Row],[m0goals]]/Table1[[#This Row],[Matches]]</f>
        <v>7.0105820105820102E-2</v>
      </c>
      <c r="DH37">
        <v>128</v>
      </c>
      <c r="DI37" s="10">
        <f>Table1[[#This Row],[m1goal]]/Table1[[#This Row],[Matches]]</f>
        <v>0.1693121693121693</v>
      </c>
      <c r="DJ37">
        <v>178</v>
      </c>
      <c r="DK37" s="10">
        <f>Table1[[#This Row],[m2goals]]/Table1[[#This Row],[Matches]]</f>
        <v>0.23544973544973544</v>
      </c>
      <c r="DL37">
        <v>181</v>
      </c>
      <c r="DM37" s="10">
        <f>Table1[[#This Row],[m3goals]]/Table1[[#This Row],[Matches]]</f>
        <v>0.23941798941798942</v>
      </c>
      <c r="DN37">
        <v>104</v>
      </c>
      <c r="DO37" s="10">
        <f>Table1[[#This Row],[m4goals]]/Table1[[#This Row],[Matches]]</f>
        <v>0.13756613756613756</v>
      </c>
      <c r="DP37">
        <v>62</v>
      </c>
      <c r="DQ37" s="10">
        <f>Table1[[#This Row],[m5goals]]/Table1[[#This Row],[Matches]]</f>
        <v>8.2010582010582006E-2</v>
      </c>
      <c r="DR37">
        <v>35</v>
      </c>
      <c r="DS37" s="10">
        <f>Table1[[#This Row],[m6goals]]/Table1[[#This Row],[Matches]]</f>
        <v>4.6296296296296294E-2</v>
      </c>
      <c r="DT37" s="21">
        <v>8</v>
      </c>
      <c r="DU37" s="10">
        <f>Table1[[#This Row],[m7goals]]/Table1[[#This Row],[Matches]]</f>
        <v>1.0582010582010581E-2</v>
      </c>
      <c r="DV37">
        <v>6</v>
      </c>
      <c r="DW37" s="2">
        <f>Table1[[#This Row],[m8goals]]/Table1[[#This Row],[Matches]]</f>
        <v>7.9365079365079361E-3</v>
      </c>
      <c r="DX37">
        <v>1</v>
      </c>
      <c r="DY37" s="10">
        <f>Table1[[#This Row],[moregoals]]/Table1[[#This Row],[Matches]]</f>
        <v>1.3227513227513227E-3</v>
      </c>
    </row>
    <row r="38" spans="1:129" x14ac:dyDescent="0.45">
      <c r="A38" s="1">
        <v>36</v>
      </c>
      <c r="B38" s="12">
        <v>0.2</v>
      </c>
      <c r="C38">
        <v>700</v>
      </c>
      <c r="D38">
        <v>159</v>
      </c>
      <c r="E38" s="10">
        <f>Table1[[#This Row],[Home]]/Table1[[#This Row],[Matches]]</f>
        <v>0.22714285714285715</v>
      </c>
      <c r="F38">
        <v>177</v>
      </c>
      <c r="G38" s="10">
        <f>Table1[[#This Row],[Draws]]/Table1[[#This Row],[Matches]]</f>
        <v>0.25285714285714284</v>
      </c>
      <c r="H38">
        <v>364</v>
      </c>
      <c r="I38" s="10">
        <f>Table1[[#This Row],[Away]]/Table1[[#This Row],[Matches]]</f>
        <v>0.52</v>
      </c>
      <c r="J38">
        <v>50</v>
      </c>
      <c r="K38" s="2">
        <f>Table1[[#This Row],[r_0_0]]/Table1[[#This Row],[Matches]]</f>
        <v>7.1428571428571425E-2</v>
      </c>
      <c r="L38">
        <v>46</v>
      </c>
      <c r="M38" s="2">
        <f>Table1[[#This Row],[r_1_0]]/Table1[[#This Row],[Matches]]</f>
        <v>6.5714285714285711E-2</v>
      </c>
      <c r="N38">
        <v>79</v>
      </c>
      <c r="O38" s="10">
        <f>Table1[[#This Row],[r_1_1]]/Table1[[#This Row],[Matches]]</f>
        <v>0.11285714285714285</v>
      </c>
      <c r="P38">
        <v>91</v>
      </c>
      <c r="Q38" s="10">
        <f>Table1[[#This Row],[r_0_1]]/Table1[[#This Row],[Matches]]</f>
        <v>0.13</v>
      </c>
      <c r="R38">
        <v>20</v>
      </c>
      <c r="S38" s="10">
        <f>Table1[[#This Row],[r_2_0]]/Table1[[#This Row],[Matches]]</f>
        <v>2.8571428571428571E-2</v>
      </c>
      <c r="T38">
        <v>37</v>
      </c>
      <c r="U38" s="10">
        <f>Table1[[#This Row],[r_2_1]]/Table1[[#This Row],[Matches]]</f>
        <v>5.2857142857142859E-2</v>
      </c>
      <c r="V38">
        <v>36</v>
      </c>
      <c r="W38" s="10">
        <f>Table1[[#This Row],[r_2_2]]/Table1[[#This Row],[Matches]]</f>
        <v>5.1428571428571428E-2</v>
      </c>
      <c r="X38">
        <v>66</v>
      </c>
      <c r="Y38" s="10">
        <f>Table1[[#This Row],[r_1_2]]/Table1[[#This Row],[Matches]]</f>
        <v>9.4285714285714292E-2</v>
      </c>
      <c r="Z38">
        <v>48</v>
      </c>
      <c r="AA38" s="2">
        <f>Table1[[#This Row],[r_0_2]]/Table1[[#This Row],[Matches]]</f>
        <v>6.8571428571428575E-2</v>
      </c>
      <c r="AB38">
        <v>14</v>
      </c>
      <c r="AC38" s="2">
        <f>Table1[[#This Row],[r_3_0]]/Table1[[#This Row],[Matches]]</f>
        <v>0.02</v>
      </c>
      <c r="AD38">
        <v>15</v>
      </c>
      <c r="AE38" s="2">
        <f>Table1[[#This Row],[r_3_1]]/Table1[[#This Row],[Matches]]</f>
        <v>2.1428571428571429E-2</v>
      </c>
      <c r="AF38">
        <v>10</v>
      </c>
      <c r="AG38" s="2">
        <f>Table1[[#This Row],[r_3_2]]/Table1[[#This Row],[Matches]]</f>
        <v>1.4285714285714285E-2</v>
      </c>
      <c r="AH38">
        <v>10</v>
      </c>
      <c r="AI38" s="2">
        <f>Table1[[#This Row],[r_3_3]]/Table1[[#This Row],[Matches]]</f>
        <v>1.4285714285714285E-2</v>
      </c>
      <c r="AJ38">
        <v>22</v>
      </c>
      <c r="AK38" s="2">
        <f>Table1[[#This Row],[r_2_3]]/Table1[[#This Row],[Matches]]</f>
        <v>3.1428571428571431E-2</v>
      </c>
      <c r="AL38">
        <v>46</v>
      </c>
      <c r="AM38" s="2">
        <f>Table1[[#This Row],[r_1_3]]/Table1[[#This Row],[Matches]]</f>
        <v>6.5714285714285711E-2</v>
      </c>
      <c r="AN38">
        <v>32</v>
      </c>
      <c r="AO38" s="2">
        <f>Table1[[#This Row],[r_0_3]]/Table1[[#This Row],[Matches]]</f>
        <v>4.5714285714285714E-2</v>
      </c>
      <c r="AP38">
        <v>4</v>
      </c>
      <c r="AQ38" s="2">
        <f>Table1[[#This Row],[r_4_0]]/Table1[[#This Row],[Matches]]</f>
        <v>5.7142857142857143E-3</v>
      </c>
      <c r="AR38">
        <v>2</v>
      </c>
      <c r="AS38" s="2">
        <f>Table1[[#This Row],[r_4_1]]/Table1[[#This Row],[Matches]]</f>
        <v>2.8571428571428571E-3</v>
      </c>
      <c r="AT38">
        <v>6</v>
      </c>
      <c r="AU38" s="2">
        <f>Table1[[#This Row],[r_4_2]]/Table1[[#This Row],[Matches]]</f>
        <v>8.5714285714285719E-3</v>
      </c>
      <c r="AV38">
        <v>1</v>
      </c>
      <c r="AW38" s="13">
        <f>Table1[[#This Row],[r_4_3]]/Table1[[#This Row],[Matches]]</f>
        <v>1.4285714285714286E-3</v>
      </c>
      <c r="AX38">
        <v>1</v>
      </c>
      <c r="AY38" s="13">
        <f>Table1[[#This Row],[r_4_4]]/Table1[[#This Row],[Matches]]</f>
        <v>1.4285714285714286E-3</v>
      </c>
      <c r="AZ38">
        <v>3</v>
      </c>
      <c r="BA38" s="13">
        <f>Table1[[#This Row],[r_3_4]]/Table1[[#This Row],[Matches]]</f>
        <v>4.2857142857142859E-3</v>
      </c>
      <c r="BB38">
        <v>5</v>
      </c>
      <c r="BC38" s="13">
        <f>Table1[[#This Row],[r_2_4]]/Table1[[#This Row],[Matches]]</f>
        <v>7.1428571428571426E-3</v>
      </c>
      <c r="BD38">
        <v>14</v>
      </c>
      <c r="BE38" s="13">
        <f>Table1[[#This Row],[r_1_4]]/Table1[[#This Row],[Matches]]</f>
        <v>0.02</v>
      </c>
      <c r="BF38">
        <v>18</v>
      </c>
      <c r="BG38" s="13">
        <f>Table1[[#This Row],[r_0_4]]/Table1[[#This Row],[Matches]]</f>
        <v>2.5714285714285714E-2</v>
      </c>
      <c r="BH38">
        <v>0</v>
      </c>
      <c r="BI38" s="13">
        <f>Table1[[#This Row],[r_5_0]]/Table1[[#This Row],[Matches]]</f>
        <v>0</v>
      </c>
      <c r="BJ38">
        <v>2</v>
      </c>
      <c r="BK38" s="13">
        <f>Table1[[#This Row],[r_5_1]]/Table1[[#This Row],[Matches]]</f>
        <v>2.8571428571428571E-3</v>
      </c>
      <c r="BL38">
        <v>0</v>
      </c>
      <c r="BM38" s="13">
        <f>Table1[[#This Row],[r_5_2]]/Table1[[#This Row],[Matches]]</f>
        <v>0</v>
      </c>
      <c r="BN38">
        <v>0</v>
      </c>
      <c r="BO38" s="13">
        <f>Table1[[#This Row],[r_5_3]]/Table1[[#This Row],[Matches]]</f>
        <v>0</v>
      </c>
      <c r="BP38">
        <v>1</v>
      </c>
      <c r="BQ38" s="13">
        <f>Table1[[#This Row],[r_5_4]]/Table1[[#This Row],[Matches]]</f>
        <v>1.4285714285714286E-3</v>
      </c>
      <c r="BR38">
        <v>1</v>
      </c>
      <c r="BS38" s="13">
        <f>Table1[[#This Row],[r_5_5]]/Table1[[#This Row],[Matches]]</f>
        <v>1.4285714285714286E-3</v>
      </c>
      <c r="BT38">
        <v>0</v>
      </c>
      <c r="BU38" s="13">
        <f>Table1[[#This Row],[r_4_5]]/Table1[[#This Row],[Matches]]</f>
        <v>0</v>
      </c>
      <c r="BV38">
        <v>1</v>
      </c>
      <c r="BW38" s="13">
        <f>Table1[[#This Row],[r_3_5]]/Table1[[#This Row],[Matches]]</f>
        <v>1.4285714285714286E-3</v>
      </c>
      <c r="BX38">
        <v>3</v>
      </c>
      <c r="BY38" s="13">
        <f>Table1[[#This Row],[r_2_5]]/Table1[[#This Row],[Matches]]</f>
        <v>4.2857142857142859E-3</v>
      </c>
      <c r="BZ38">
        <v>7</v>
      </c>
      <c r="CA38" s="13">
        <f>Table1[[#This Row],[r_1_5]]/Table1[[#This Row],[Matches]]</f>
        <v>0.01</v>
      </c>
      <c r="CB38">
        <v>2</v>
      </c>
      <c r="CC38" s="13">
        <f>Table1[[#This Row],[r_0_5]]/Table1[[#This Row],[Matches]]</f>
        <v>2.8571428571428571E-3</v>
      </c>
      <c r="CD38">
        <v>0</v>
      </c>
      <c r="CE38" s="13">
        <f>Table1[[#This Row],[r_6_0]]/Table1[[#This Row],[Matches]]</f>
        <v>0</v>
      </c>
      <c r="CF38">
        <v>0</v>
      </c>
      <c r="CG38" s="13">
        <f>Table1[[#This Row],[r_6_1]]/Table1[[#This Row],[Matches]]</f>
        <v>0</v>
      </c>
      <c r="CH38">
        <v>1</v>
      </c>
      <c r="CI38" s="13">
        <f>Table1[[#This Row],[r_6_2]]/Table1[[#This Row],[Matches]]</f>
        <v>1.4285714285714286E-3</v>
      </c>
      <c r="CJ38">
        <v>0</v>
      </c>
      <c r="CK38" s="13">
        <f>Table1[[#This Row],[r_6_3]]/Table1[[#This Row],[Matches]]</f>
        <v>0</v>
      </c>
      <c r="CL38">
        <v>0</v>
      </c>
      <c r="CM38" s="13">
        <f>Table1[[#This Row],[r_6_4]]/Table1[[#This Row],[Matches]]</f>
        <v>0</v>
      </c>
      <c r="CN38">
        <v>0</v>
      </c>
      <c r="CO38" s="13">
        <f>Table1[[#This Row],[r_6_5]]/Table1[[#This Row],[Matches]]</f>
        <v>0</v>
      </c>
      <c r="CP38">
        <v>0</v>
      </c>
      <c r="CQ38" s="13">
        <f>Table1[[#This Row],[r_6_6]]/Table1[[#This Row],[Matches]]</f>
        <v>0</v>
      </c>
      <c r="CR38">
        <v>0</v>
      </c>
      <c r="CS38" s="14">
        <f>Table1[[#This Row],[r_5_6]]/Table1[[#This Row],[Matches]]</f>
        <v>0</v>
      </c>
      <c r="CT38">
        <v>0</v>
      </c>
      <c r="CU38" s="13">
        <f>Table1[[#This Row],[r_4_6]]/Table1[[#This Row],[Matches]]</f>
        <v>0</v>
      </c>
      <c r="CV38">
        <v>0</v>
      </c>
      <c r="CW38" s="13">
        <f>Table1[[#This Row],[r_3_6]]/Table1[[#This Row],[Matches]]</f>
        <v>0</v>
      </c>
      <c r="CX38">
        <v>0</v>
      </c>
      <c r="CY38" s="14">
        <f>Table1[[#This Row],[r_2_6]]/Table1[[#This Row],[Matches]]</f>
        <v>0</v>
      </c>
      <c r="CZ38">
        <v>1</v>
      </c>
      <c r="DA38" s="13">
        <f>Table1[[#This Row],[r_1_6]]/Table1[[#This Row],[Matches]]</f>
        <v>1.4285714285714286E-3</v>
      </c>
      <c r="DB38">
        <v>2</v>
      </c>
      <c r="DC38" s="13">
        <f>Table1[[#This Row],[r_0_6]]/Table1[[#This Row],[Matches]]</f>
        <v>2.8571428571428571E-3</v>
      </c>
      <c r="DD38">
        <v>697</v>
      </c>
      <c r="DE38">
        <v>3</v>
      </c>
      <c r="DF38">
        <v>50</v>
      </c>
      <c r="DG38" s="9">
        <f>Table1[[#This Row],[m0goals]]/Table1[[#This Row],[Matches]]</f>
        <v>7.1428571428571425E-2</v>
      </c>
      <c r="DH38">
        <v>137</v>
      </c>
      <c r="DI38" s="10">
        <f>Table1[[#This Row],[m1goal]]/Table1[[#This Row],[Matches]]</f>
        <v>0.1957142857142857</v>
      </c>
      <c r="DJ38">
        <v>147</v>
      </c>
      <c r="DK38" s="10">
        <f>Table1[[#This Row],[m2goals]]/Table1[[#This Row],[Matches]]</f>
        <v>0.21</v>
      </c>
      <c r="DL38">
        <v>149</v>
      </c>
      <c r="DM38" s="10">
        <f>Table1[[#This Row],[m3goals]]/Table1[[#This Row],[Matches]]</f>
        <v>0.21285714285714286</v>
      </c>
      <c r="DN38">
        <v>119</v>
      </c>
      <c r="DO38" s="10">
        <f>Table1[[#This Row],[m4goals]]/Table1[[#This Row],[Matches]]</f>
        <v>0.17</v>
      </c>
      <c r="DP38">
        <v>50</v>
      </c>
      <c r="DQ38" s="10">
        <f>Table1[[#This Row],[m5goals]]/Table1[[#This Row],[Matches]]</f>
        <v>7.1428571428571425E-2</v>
      </c>
      <c r="DR38">
        <v>32</v>
      </c>
      <c r="DS38" s="10">
        <f>Table1[[#This Row],[m6goals]]/Table1[[#This Row],[Matches]]</f>
        <v>4.5714285714285714E-2</v>
      </c>
      <c r="DT38" s="21">
        <v>11</v>
      </c>
      <c r="DU38" s="10">
        <f>Table1[[#This Row],[m7goals]]/Table1[[#This Row],[Matches]]</f>
        <v>1.5714285714285715E-2</v>
      </c>
      <c r="DV38">
        <v>3</v>
      </c>
      <c r="DW38" s="2">
        <f>Table1[[#This Row],[m8goals]]/Table1[[#This Row],[Matches]]</f>
        <v>4.2857142857142859E-3</v>
      </c>
      <c r="DX38">
        <v>2</v>
      </c>
      <c r="DY38" s="10">
        <f>Table1[[#This Row],[moregoals]]/Table1[[#This Row],[Matches]]</f>
        <v>2.8571428571428571E-3</v>
      </c>
    </row>
    <row r="39" spans="1:129" hidden="1" x14ac:dyDescent="0.45">
      <c r="A39" s="1">
        <v>37</v>
      </c>
      <c r="B39" s="12">
        <v>0.18</v>
      </c>
      <c r="C39">
        <v>676</v>
      </c>
      <c r="D39">
        <v>133</v>
      </c>
      <c r="E39" s="10">
        <f>Table1[[#This Row],[Home]]/Table1[[#This Row],[Matches]]</f>
        <v>0.19674556213017752</v>
      </c>
      <c r="F39">
        <v>176</v>
      </c>
      <c r="G39" s="10">
        <f>Table1[[#This Row],[Draws]]/Table1[[#This Row],[Matches]]</f>
        <v>0.26035502958579881</v>
      </c>
      <c r="H39">
        <v>367</v>
      </c>
      <c r="I39" s="10">
        <f>Table1[[#This Row],[Away]]/Table1[[#This Row],[Matches]]</f>
        <v>0.54289940828402372</v>
      </c>
      <c r="J39">
        <v>43</v>
      </c>
      <c r="K39" s="2">
        <f>Table1[[#This Row],[r_0_0]]/Table1[[#This Row],[Matches]]</f>
        <v>6.3609467455621307E-2</v>
      </c>
      <c r="L39">
        <v>45</v>
      </c>
      <c r="M39" s="2">
        <f>Table1[[#This Row],[r_1_0]]/Table1[[#This Row],[Matches]]</f>
        <v>6.6568047337278113E-2</v>
      </c>
      <c r="N39">
        <v>81</v>
      </c>
      <c r="O39" s="10">
        <f>Table1[[#This Row],[r_1_1]]/Table1[[#This Row],[Matches]]</f>
        <v>0.11982248520710059</v>
      </c>
      <c r="P39">
        <v>78</v>
      </c>
      <c r="Q39" s="10">
        <f>Table1[[#This Row],[r_0_1]]/Table1[[#This Row],[Matches]]</f>
        <v>0.11538461538461539</v>
      </c>
      <c r="R39">
        <v>19</v>
      </c>
      <c r="S39" s="10">
        <f>Table1[[#This Row],[r_2_0]]/Table1[[#This Row],[Matches]]</f>
        <v>2.8106508875739646E-2</v>
      </c>
      <c r="T39">
        <v>37</v>
      </c>
      <c r="U39" s="10">
        <f>Table1[[#This Row],[r_2_1]]/Table1[[#This Row],[Matches]]</f>
        <v>5.473372781065089E-2</v>
      </c>
      <c r="V39">
        <v>43</v>
      </c>
      <c r="W39" s="10">
        <f>Table1[[#This Row],[r_2_2]]/Table1[[#This Row],[Matches]]</f>
        <v>6.3609467455621307E-2</v>
      </c>
      <c r="X39">
        <v>61</v>
      </c>
      <c r="Y39" s="10">
        <f>Table1[[#This Row],[r_1_2]]/Table1[[#This Row],[Matches]]</f>
        <v>9.0236686390532547E-2</v>
      </c>
      <c r="Z39">
        <v>61</v>
      </c>
      <c r="AA39" s="2">
        <f>Table1[[#This Row],[r_0_2]]/Table1[[#This Row],[Matches]]</f>
        <v>9.0236686390532547E-2</v>
      </c>
      <c r="AB39">
        <v>3</v>
      </c>
      <c r="AC39" s="2">
        <f>Table1[[#This Row],[r_3_0]]/Table1[[#This Row],[Matches]]</f>
        <v>4.4378698224852072E-3</v>
      </c>
      <c r="AD39">
        <v>11</v>
      </c>
      <c r="AE39" s="2">
        <f>Table1[[#This Row],[r_3_1]]/Table1[[#This Row],[Matches]]</f>
        <v>1.6272189349112426E-2</v>
      </c>
      <c r="AF39">
        <v>6</v>
      </c>
      <c r="AG39" s="2">
        <f>Table1[[#This Row],[r_3_2]]/Table1[[#This Row],[Matches]]</f>
        <v>8.8757396449704144E-3</v>
      </c>
      <c r="AH39">
        <v>6</v>
      </c>
      <c r="AI39" s="2">
        <f>Table1[[#This Row],[r_3_3]]/Table1[[#This Row],[Matches]]</f>
        <v>8.8757396449704144E-3</v>
      </c>
      <c r="AJ39">
        <v>25</v>
      </c>
      <c r="AK39" s="2">
        <f>Table1[[#This Row],[r_2_3]]/Table1[[#This Row],[Matches]]</f>
        <v>3.6982248520710061E-2</v>
      </c>
      <c r="AL39">
        <v>33</v>
      </c>
      <c r="AM39" s="2">
        <f>Table1[[#This Row],[r_1_3]]/Table1[[#This Row],[Matches]]</f>
        <v>4.8816568047337278E-2</v>
      </c>
      <c r="AN39">
        <v>40</v>
      </c>
      <c r="AO39" s="2">
        <f>Table1[[#This Row],[r_0_3]]/Table1[[#This Row],[Matches]]</f>
        <v>5.9171597633136092E-2</v>
      </c>
      <c r="AP39">
        <v>2</v>
      </c>
      <c r="AQ39" s="2">
        <f>Table1[[#This Row],[r_4_0]]/Table1[[#This Row],[Matches]]</f>
        <v>2.9585798816568047E-3</v>
      </c>
      <c r="AR39">
        <v>2</v>
      </c>
      <c r="AS39" s="2">
        <f>Table1[[#This Row],[r_4_1]]/Table1[[#This Row],[Matches]]</f>
        <v>2.9585798816568047E-3</v>
      </c>
      <c r="AT39">
        <v>3</v>
      </c>
      <c r="AU39" s="2">
        <f>Table1[[#This Row],[r_4_2]]/Table1[[#This Row],[Matches]]</f>
        <v>4.4378698224852072E-3</v>
      </c>
      <c r="AV39">
        <v>3</v>
      </c>
      <c r="AW39" s="13">
        <f>Table1[[#This Row],[r_4_3]]/Table1[[#This Row],[Matches]]</f>
        <v>4.4378698224852072E-3</v>
      </c>
      <c r="AX39">
        <v>3</v>
      </c>
      <c r="AY39" s="13">
        <f>Table1[[#This Row],[r_4_4]]/Table1[[#This Row],[Matches]]</f>
        <v>4.4378698224852072E-3</v>
      </c>
      <c r="AZ39">
        <v>2</v>
      </c>
      <c r="BA39" s="13">
        <f>Table1[[#This Row],[r_3_4]]/Table1[[#This Row],[Matches]]</f>
        <v>2.9585798816568047E-3</v>
      </c>
      <c r="BB39">
        <v>11</v>
      </c>
      <c r="BC39" s="13">
        <f>Table1[[#This Row],[r_2_4]]/Table1[[#This Row],[Matches]]</f>
        <v>1.6272189349112426E-2</v>
      </c>
      <c r="BD39">
        <v>17</v>
      </c>
      <c r="BE39" s="13">
        <f>Table1[[#This Row],[r_1_4]]/Table1[[#This Row],[Matches]]</f>
        <v>2.514792899408284E-2</v>
      </c>
      <c r="BF39">
        <v>17</v>
      </c>
      <c r="BG39" s="13">
        <f>Table1[[#This Row],[r_0_4]]/Table1[[#This Row],[Matches]]</f>
        <v>2.514792899408284E-2</v>
      </c>
      <c r="BH39">
        <v>0</v>
      </c>
      <c r="BI39" s="13">
        <f>Table1[[#This Row],[r_5_0]]/Table1[[#This Row],[Matches]]</f>
        <v>0</v>
      </c>
      <c r="BJ39">
        <v>0</v>
      </c>
      <c r="BK39" s="13">
        <f>Table1[[#This Row],[r_5_1]]/Table1[[#This Row],[Matches]]</f>
        <v>0</v>
      </c>
      <c r="BL39">
        <v>0</v>
      </c>
      <c r="BM39" s="13">
        <f>Table1[[#This Row],[r_5_2]]/Table1[[#This Row],[Matches]]</f>
        <v>0</v>
      </c>
      <c r="BN39">
        <v>2</v>
      </c>
      <c r="BO39" s="13">
        <f>Table1[[#This Row],[r_5_3]]/Table1[[#This Row],[Matches]]</f>
        <v>2.9585798816568047E-3</v>
      </c>
      <c r="BP39">
        <v>0</v>
      </c>
      <c r="BQ39" s="13">
        <f>Table1[[#This Row],[r_5_4]]/Table1[[#This Row],[Matches]]</f>
        <v>0</v>
      </c>
      <c r="BR39">
        <v>0</v>
      </c>
      <c r="BS39" s="13">
        <f>Table1[[#This Row],[r_5_5]]/Table1[[#This Row],[Matches]]</f>
        <v>0</v>
      </c>
      <c r="BT39">
        <v>0</v>
      </c>
      <c r="BU39" s="13">
        <f>Table1[[#This Row],[r_4_5]]/Table1[[#This Row],[Matches]]</f>
        <v>0</v>
      </c>
      <c r="BV39">
        <v>2</v>
      </c>
      <c r="BW39" s="13">
        <f>Table1[[#This Row],[r_3_5]]/Table1[[#This Row],[Matches]]</f>
        <v>2.9585798816568047E-3</v>
      </c>
      <c r="BX39">
        <v>2</v>
      </c>
      <c r="BY39" s="13">
        <f>Table1[[#This Row],[r_2_5]]/Table1[[#This Row],[Matches]]</f>
        <v>2.9585798816568047E-3</v>
      </c>
      <c r="BZ39">
        <v>6</v>
      </c>
      <c r="CA39" s="13">
        <f>Table1[[#This Row],[r_1_5]]/Table1[[#This Row],[Matches]]</f>
        <v>8.8757396449704144E-3</v>
      </c>
      <c r="CB39">
        <v>10</v>
      </c>
      <c r="CC39" s="13">
        <f>Table1[[#This Row],[r_0_5]]/Table1[[#This Row],[Matches]]</f>
        <v>1.4792899408284023E-2</v>
      </c>
      <c r="CD39">
        <v>0</v>
      </c>
      <c r="CE39" s="13">
        <f>Table1[[#This Row],[r_6_0]]/Table1[[#This Row],[Matches]]</f>
        <v>0</v>
      </c>
      <c r="CF39">
        <v>0</v>
      </c>
      <c r="CG39" s="13">
        <f>Table1[[#This Row],[r_6_1]]/Table1[[#This Row],[Matches]]</f>
        <v>0</v>
      </c>
      <c r="CH39">
        <v>0</v>
      </c>
      <c r="CI39" s="13">
        <f>Table1[[#This Row],[r_6_2]]/Table1[[#This Row],[Matches]]</f>
        <v>0</v>
      </c>
      <c r="CJ39">
        <v>0</v>
      </c>
      <c r="CK39" s="13">
        <f>Table1[[#This Row],[r_6_3]]/Table1[[#This Row],[Matches]]</f>
        <v>0</v>
      </c>
      <c r="CL39">
        <v>0</v>
      </c>
      <c r="CM39" s="13">
        <f>Table1[[#This Row],[r_6_4]]/Table1[[#This Row],[Matches]]</f>
        <v>0</v>
      </c>
      <c r="CN39">
        <v>0</v>
      </c>
      <c r="CO39" s="13">
        <f>Table1[[#This Row],[r_6_5]]/Table1[[#This Row],[Matches]]</f>
        <v>0</v>
      </c>
      <c r="CP39">
        <v>0</v>
      </c>
      <c r="CQ39" s="13">
        <f>Table1[[#This Row],[r_6_6]]/Table1[[#This Row],[Matches]]</f>
        <v>0</v>
      </c>
      <c r="CR39">
        <v>0</v>
      </c>
      <c r="CS39" s="14">
        <f>Table1[[#This Row],[r_5_6]]/Table1[[#This Row],[Matches]]</f>
        <v>0</v>
      </c>
      <c r="CT39">
        <v>0</v>
      </c>
      <c r="CU39" s="13">
        <f>Table1[[#This Row],[r_4_6]]/Table1[[#This Row],[Matches]]</f>
        <v>0</v>
      </c>
      <c r="CV39">
        <v>0</v>
      </c>
      <c r="CW39" s="13">
        <f>Table1[[#This Row],[r_3_6]]/Table1[[#This Row],[Matches]]</f>
        <v>0</v>
      </c>
      <c r="CX39">
        <v>1</v>
      </c>
      <c r="CY39" s="14">
        <f>Table1[[#This Row],[r_2_6]]/Table1[[#This Row],[Matches]]</f>
        <v>1.4792899408284023E-3</v>
      </c>
      <c r="CZ39">
        <v>0</v>
      </c>
      <c r="DA39" s="13">
        <f>Table1[[#This Row],[r_1_6]]/Table1[[#This Row],[Matches]]</f>
        <v>0</v>
      </c>
      <c r="DB39">
        <v>0</v>
      </c>
      <c r="DC39" s="13">
        <f>Table1[[#This Row],[r_0_6]]/Table1[[#This Row],[Matches]]</f>
        <v>0</v>
      </c>
      <c r="DD39">
        <v>675</v>
      </c>
      <c r="DE39">
        <v>1</v>
      </c>
      <c r="DF39">
        <v>43</v>
      </c>
      <c r="DG39" s="9">
        <f>Table1[[#This Row],[m0goals]]/Table1[[#This Row],[Matches]]</f>
        <v>6.3609467455621307E-2</v>
      </c>
      <c r="DH39">
        <v>123</v>
      </c>
      <c r="DI39" s="10">
        <f>Table1[[#This Row],[m1goal]]/Table1[[#This Row],[Matches]]</f>
        <v>0.1819526627218935</v>
      </c>
      <c r="DJ39">
        <v>161</v>
      </c>
      <c r="DK39" s="10">
        <f>Table1[[#This Row],[m2goals]]/Table1[[#This Row],[Matches]]</f>
        <v>0.23816568047337278</v>
      </c>
      <c r="DL39">
        <v>141</v>
      </c>
      <c r="DM39" s="10">
        <f>Table1[[#This Row],[m3goals]]/Table1[[#This Row],[Matches]]</f>
        <v>0.20857988165680474</v>
      </c>
      <c r="DN39">
        <v>106</v>
      </c>
      <c r="DO39" s="10">
        <f>Table1[[#This Row],[m4goals]]/Table1[[#This Row],[Matches]]</f>
        <v>0.15680473372781065</v>
      </c>
      <c r="DP39">
        <v>60</v>
      </c>
      <c r="DQ39" s="10">
        <f>Table1[[#This Row],[m5goals]]/Table1[[#This Row],[Matches]]</f>
        <v>8.8757396449704137E-2</v>
      </c>
      <c r="DR39">
        <v>26</v>
      </c>
      <c r="DS39" s="10">
        <f>Table1[[#This Row],[m6goals]]/Table1[[#This Row],[Matches]]</f>
        <v>3.8461538461538464E-2</v>
      </c>
      <c r="DT39" s="21">
        <v>7</v>
      </c>
      <c r="DU39" s="10">
        <f>Table1[[#This Row],[m7goals]]/Table1[[#This Row],[Matches]]</f>
        <v>1.0355029585798817E-2</v>
      </c>
      <c r="DV39">
        <v>8</v>
      </c>
      <c r="DW39" s="2">
        <f>Table1[[#This Row],[m8goals]]/Table1[[#This Row],[Matches]]</f>
        <v>1.1834319526627219E-2</v>
      </c>
      <c r="DX39">
        <v>1</v>
      </c>
      <c r="DY39" s="10">
        <f>Table1[[#This Row],[moregoals]]/Table1[[#This Row],[Matches]]</f>
        <v>1.4792899408284023E-3</v>
      </c>
    </row>
    <row r="40" spans="1:129" hidden="1" x14ac:dyDescent="0.45">
      <c r="A40" s="1">
        <v>38</v>
      </c>
      <c r="B40" s="12">
        <v>0.16</v>
      </c>
      <c r="C40">
        <v>517</v>
      </c>
      <c r="D40">
        <v>113</v>
      </c>
      <c r="E40" s="10">
        <f>Table1[[#This Row],[Home]]/Table1[[#This Row],[Matches]]</f>
        <v>0.21856866537717601</v>
      </c>
      <c r="F40">
        <v>116</v>
      </c>
      <c r="G40" s="10">
        <f>Table1[[#This Row],[Draws]]/Table1[[#This Row],[Matches]]</f>
        <v>0.22437137330754353</v>
      </c>
      <c r="H40">
        <v>288</v>
      </c>
      <c r="I40" s="10">
        <f>Table1[[#This Row],[Away]]/Table1[[#This Row],[Matches]]</f>
        <v>0.55705996131528046</v>
      </c>
      <c r="J40">
        <v>30</v>
      </c>
      <c r="K40" s="2">
        <f>Table1[[#This Row],[r_0_0]]/Table1[[#This Row],[Matches]]</f>
        <v>5.8027079303675046E-2</v>
      </c>
      <c r="L40">
        <v>27</v>
      </c>
      <c r="M40" s="2">
        <f>Table1[[#This Row],[r_1_0]]/Table1[[#This Row],[Matches]]</f>
        <v>5.2224371373307543E-2</v>
      </c>
      <c r="N40">
        <v>60</v>
      </c>
      <c r="O40" s="10">
        <f>Table1[[#This Row],[r_1_1]]/Table1[[#This Row],[Matches]]</f>
        <v>0.11605415860735009</v>
      </c>
      <c r="P40">
        <v>51</v>
      </c>
      <c r="Q40" s="10">
        <f>Table1[[#This Row],[r_0_1]]/Table1[[#This Row],[Matches]]</f>
        <v>9.8646034816247577E-2</v>
      </c>
      <c r="R40">
        <v>19</v>
      </c>
      <c r="S40" s="10">
        <f>Table1[[#This Row],[r_2_0]]/Table1[[#This Row],[Matches]]</f>
        <v>3.6750483558994199E-2</v>
      </c>
      <c r="T40">
        <v>40</v>
      </c>
      <c r="U40" s="10">
        <f>Table1[[#This Row],[r_2_1]]/Table1[[#This Row],[Matches]]</f>
        <v>7.7369439071566737E-2</v>
      </c>
      <c r="V40">
        <v>21</v>
      </c>
      <c r="W40" s="10">
        <f>Table1[[#This Row],[r_2_2]]/Table1[[#This Row],[Matches]]</f>
        <v>4.0618955512572531E-2</v>
      </c>
      <c r="X40">
        <v>47</v>
      </c>
      <c r="Y40" s="10">
        <f>Table1[[#This Row],[r_1_2]]/Table1[[#This Row],[Matches]]</f>
        <v>9.0909090909090912E-2</v>
      </c>
      <c r="Z40">
        <v>54</v>
      </c>
      <c r="AA40" s="2">
        <f>Table1[[#This Row],[r_0_2]]/Table1[[#This Row],[Matches]]</f>
        <v>0.10444874274661509</v>
      </c>
      <c r="AB40">
        <v>3</v>
      </c>
      <c r="AC40" s="2">
        <f>Table1[[#This Row],[r_3_0]]/Table1[[#This Row],[Matches]]</f>
        <v>5.8027079303675051E-3</v>
      </c>
      <c r="AD40">
        <v>9</v>
      </c>
      <c r="AE40" s="2">
        <f>Table1[[#This Row],[r_3_1]]/Table1[[#This Row],[Matches]]</f>
        <v>1.7408123791102514E-2</v>
      </c>
      <c r="AF40">
        <v>10</v>
      </c>
      <c r="AG40" s="2">
        <f>Table1[[#This Row],[r_3_2]]/Table1[[#This Row],[Matches]]</f>
        <v>1.9342359767891684E-2</v>
      </c>
      <c r="AH40">
        <v>4</v>
      </c>
      <c r="AI40" s="2">
        <f>Table1[[#This Row],[r_3_3]]/Table1[[#This Row],[Matches]]</f>
        <v>7.7369439071566732E-3</v>
      </c>
      <c r="AJ40">
        <v>13</v>
      </c>
      <c r="AK40" s="2">
        <f>Table1[[#This Row],[r_2_3]]/Table1[[#This Row],[Matches]]</f>
        <v>2.5145067698259187E-2</v>
      </c>
      <c r="AL40">
        <v>35</v>
      </c>
      <c r="AM40" s="2">
        <f>Table1[[#This Row],[r_1_3]]/Table1[[#This Row],[Matches]]</f>
        <v>6.7698259187620888E-2</v>
      </c>
      <c r="AN40">
        <v>40</v>
      </c>
      <c r="AO40" s="2">
        <f>Table1[[#This Row],[r_0_3]]/Table1[[#This Row],[Matches]]</f>
        <v>7.7369439071566737E-2</v>
      </c>
      <c r="AP40">
        <v>0</v>
      </c>
      <c r="AQ40" s="2">
        <f>Table1[[#This Row],[r_4_0]]/Table1[[#This Row],[Matches]]</f>
        <v>0</v>
      </c>
      <c r="AR40">
        <v>2</v>
      </c>
      <c r="AS40" s="2">
        <f>Table1[[#This Row],[r_4_1]]/Table1[[#This Row],[Matches]]</f>
        <v>3.8684719535783366E-3</v>
      </c>
      <c r="AT40">
        <v>2</v>
      </c>
      <c r="AU40" s="2">
        <f>Table1[[#This Row],[r_4_2]]/Table1[[#This Row],[Matches]]</f>
        <v>3.8684719535783366E-3</v>
      </c>
      <c r="AV40">
        <v>1</v>
      </c>
      <c r="AW40" s="13">
        <f>Table1[[#This Row],[r_4_3]]/Table1[[#This Row],[Matches]]</f>
        <v>1.9342359767891683E-3</v>
      </c>
      <c r="AX40">
        <v>1</v>
      </c>
      <c r="AY40" s="13">
        <f>Table1[[#This Row],[r_4_4]]/Table1[[#This Row],[Matches]]</f>
        <v>1.9342359767891683E-3</v>
      </c>
      <c r="AZ40">
        <v>2</v>
      </c>
      <c r="BA40" s="13">
        <f>Table1[[#This Row],[r_3_4]]/Table1[[#This Row],[Matches]]</f>
        <v>3.8684719535783366E-3</v>
      </c>
      <c r="BB40">
        <v>4</v>
      </c>
      <c r="BC40" s="13">
        <f>Table1[[#This Row],[r_2_4]]/Table1[[#This Row],[Matches]]</f>
        <v>7.7369439071566732E-3</v>
      </c>
      <c r="BD40">
        <v>15</v>
      </c>
      <c r="BE40" s="13">
        <f>Table1[[#This Row],[r_1_4]]/Table1[[#This Row],[Matches]]</f>
        <v>2.9013539651837523E-2</v>
      </c>
      <c r="BF40">
        <v>13</v>
      </c>
      <c r="BG40" s="13">
        <f>Table1[[#This Row],[r_0_4]]/Table1[[#This Row],[Matches]]</f>
        <v>2.5145067698259187E-2</v>
      </c>
      <c r="BH40">
        <v>0</v>
      </c>
      <c r="BI40" s="13">
        <f>Table1[[#This Row],[r_5_0]]/Table1[[#This Row],[Matches]]</f>
        <v>0</v>
      </c>
      <c r="BJ40">
        <v>0</v>
      </c>
      <c r="BK40" s="13">
        <f>Table1[[#This Row],[r_5_1]]/Table1[[#This Row],[Matches]]</f>
        <v>0</v>
      </c>
      <c r="BL40">
        <v>0</v>
      </c>
      <c r="BM40" s="13">
        <f>Table1[[#This Row],[r_5_2]]/Table1[[#This Row],[Matches]]</f>
        <v>0</v>
      </c>
      <c r="BN40">
        <v>0</v>
      </c>
      <c r="BO40" s="13">
        <f>Table1[[#This Row],[r_5_3]]/Table1[[#This Row],[Matches]]</f>
        <v>0</v>
      </c>
      <c r="BP40">
        <v>0</v>
      </c>
      <c r="BQ40" s="13">
        <f>Table1[[#This Row],[r_5_4]]/Table1[[#This Row],[Matches]]</f>
        <v>0</v>
      </c>
      <c r="BR40">
        <v>0</v>
      </c>
      <c r="BS40" s="13">
        <f>Table1[[#This Row],[r_5_5]]/Table1[[#This Row],[Matches]]</f>
        <v>0</v>
      </c>
      <c r="BT40">
        <v>1</v>
      </c>
      <c r="BU40" s="13">
        <f>Table1[[#This Row],[r_4_5]]/Table1[[#This Row],[Matches]]</f>
        <v>1.9342359767891683E-3</v>
      </c>
      <c r="BV40">
        <v>1</v>
      </c>
      <c r="BW40" s="13">
        <f>Table1[[#This Row],[r_3_5]]/Table1[[#This Row],[Matches]]</f>
        <v>1.9342359767891683E-3</v>
      </c>
      <c r="BX40">
        <v>1</v>
      </c>
      <c r="BY40" s="13">
        <f>Table1[[#This Row],[r_2_5]]/Table1[[#This Row],[Matches]]</f>
        <v>1.9342359767891683E-3</v>
      </c>
      <c r="BZ40">
        <v>5</v>
      </c>
      <c r="CA40" s="13">
        <f>Table1[[#This Row],[r_1_5]]/Table1[[#This Row],[Matches]]</f>
        <v>9.6711798839458421E-3</v>
      </c>
      <c r="CB40">
        <v>3</v>
      </c>
      <c r="CC40" s="13">
        <f>Table1[[#This Row],[r_0_5]]/Table1[[#This Row],[Matches]]</f>
        <v>5.8027079303675051E-3</v>
      </c>
      <c r="CD40">
        <v>0</v>
      </c>
      <c r="CE40" s="13">
        <f>Table1[[#This Row],[r_6_0]]/Table1[[#This Row],[Matches]]</f>
        <v>0</v>
      </c>
      <c r="CF40">
        <v>0</v>
      </c>
      <c r="CG40" s="13">
        <f>Table1[[#This Row],[r_6_1]]/Table1[[#This Row],[Matches]]</f>
        <v>0</v>
      </c>
      <c r="CH40">
        <v>0</v>
      </c>
      <c r="CI40" s="13">
        <f>Table1[[#This Row],[r_6_2]]/Table1[[#This Row],[Matches]]</f>
        <v>0</v>
      </c>
      <c r="CJ40">
        <v>0</v>
      </c>
      <c r="CK40" s="13">
        <f>Table1[[#This Row],[r_6_3]]/Table1[[#This Row],[Matches]]</f>
        <v>0</v>
      </c>
      <c r="CL40">
        <v>0</v>
      </c>
      <c r="CM40" s="13">
        <f>Table1[[#This Row],[r_6_4]]/Table1[[#This Row],[Matches]]</f>
        <v>0</v>
      </c>
      <c r="CN40">
        <v>0</v>
      </c>
      <c r="CO40" s="13">
        <f>Table1[[#This Row],[r_6_5]]/Table1[[#This Row],[Matches]]</f>
        <v>0</v>
      </c>
      <c r="CP40">
        <v>0</v>
      </c>
      <c r="CQ40" s="13">
        <f>Table1[[#This Row],[r_6_6]]/Table1[[#This Row],[Matches]]</f>
        <v>0</v>
      </c>
      <c r="CR40">
        <v>0</v>
      </c>
      <c r="CS40" s="14">
        <f>Table1[[#This Row],[r_5_6]]/Table1[[#This Row],[Matches]]</f>
        <v>0</v>
      </c>
      <c r="CT40">
        <v>0</v>
      </c>
      <c r="CU40" s="13">
        <f>Table1[[#This Row],[r_4_6]]/Table1[[#This Row],[Matches]]</f>
        <v>0</v>
      </c>
      <c r="CV40">
        <v>0</v>
      </c>
      <c r="CW40" s="13">
        <f>Table1[[#This Row],[r_3_6]]/Table1[[#This Row],[Matches]]</f>
        <v>0</v>
      </c>
      <c r="CX40">
        <v>0</v>
      </c>
      <c r="CY40" s="14">
        <f>Table1[[#This Row],[r_2_6]]/Table1[[#This Row],[Matches]]</f>
        <v>0</v>
      </c>
      <c r="CZ40">
        <v>2</v>
      </c>
      <c r="DA40" s="13">
        <f>Table1[[#This Row],[r_1_6]]/Table1[[#This Row],[Matches]]</f>
        <v>3.8684719535783366E-3</v>
      </c>
      <c r="DB40">
        <v>1</v>
      </c>
      <c r="DC40" s="13">
        <f>Table1[[#This Row],[r_0_6]]/Table1[[#This Row],[Matches]]</f>
        <v>1.9342359767891683E-3</v>
      </c>
      <c r="DD40">
        <v>517</v>
      </c>
      <c r="DE40">
        <v>0</v>
      </c>
      <c r="DF40">
        <v>30</v>
      </c>
      <c r="DG40" s="9">
        <f>Table1[[#This Row],[m0goals]]/Table1[[#This Row],[Matches]]</f>
        <v>5.8027079303675046E-2</v>
      </c>
      <c r="DH40">
        <v>78</v>
      </c>
      <c r="DI40" s="10">
        <f>Table1[[#This Row],[m1goal]]/Table1[[#This Row],[Matches]]</f>
        <v>0.15087040618955513</v>
      </c>
      <c r="DJ40">
        <v>133</v>
      </c>
      <c r="DK40" s="10">
        <f>Table1[[#This Row],[m2goals]]/Table1[[#This Row],[Matches]]</f>
        <v>0.2572533849129594</v>
      </c>
      <c r="DL40">
        <v>130</v>
      </c>
      <c r="DM40" s="10">
        <f>Table1[[#This Row],[m3goals]]/Table1[[#This Row],[Matches]]</f>
        <v>0.25145067698259188</v>
      </c>
      <c r="DN40">
        <v>78</v>
      </c>
      <c r="DO40" s="10">
        <f>Table1[[#This Row],[m4goals]]/Table1[[#This Row],[Matches]]</f>
        <v>0.15087040618955513</v>
      </c>
      <c r="DP40">
        <v>43</v>
      </c>
      <c r="DQ40" s="10">
        <f>Table1[[#This Row],[m5goals]]/Table1[[#This Row],[Matches]]</f>
        <v>8.3172147001934232E-2</v>
      </c>
      <c r="DR40">
        <v>16</v>
      </c>
      <c r="DS40" s="10">
        <f>Table1[[#This Row],[m6goals]]/Table1[[#This Row],[Matches]]</f>
        <v>3.0947775628626693E-2</v>
      </c>
      <c r="DT40" s="21">
        <v>6</v>
      </c>
      <c r="DU40" s="10">
        <f>Table1[[#This Row],[m7goals]]/Table1[[#This Row],[Matches]]</f>
        <v>1.160541586073501E-2</v>
      </c>
      <c r="DV40">
        <v>2</v>
      </c>
      <c r="DW40" s="2">
        <f>Table1[[#This Row],[m8goals]]/Table1[[#This Row],[Matches]]</f>
        <v>3.8684719535783366E-3</v>
      </c>
      <c r="DX40">
        <v>1</v>
      </c>
      <c r="DY40" s="10">
        <f>Table1[[#This Row],[moregoals]]/Table1[[#This Row],[Matches]]</f>
        <v>1.9342359767891683E-3</v>
      </c>
    </row>
    <row r="41" spans="1:129" hidden="1" x14ac:dyDescent="0.45">
      <c r="A41" s="1">
        <v>39</v>
      </c>
      <c r="B41" s="12">
        <v>0.14000000000000001</v>
      </c>
      <c r="C41">
        <v>418</v>
      </c>
      <c r="D41">
        <v>65</v>
      </c>
      <c r="E41" s="10">
        <f>Table1[[#This Row],[Home]]/Table1[[#This Row],[Matches]]</f>
        <v>0.15550239234449761</v>
      </c>
      <c r="F41">
        <v>73</v>
      </c>
      <c r="G41" s="10">
        <f>Table1[[#This Row],[Draws]]/Table1[[#This Row],[Matches]]</f>
        <v>0.17464114832535885</v>
      </c>
      <c r="H41">
        <v>280</v>
      </c>
      <c r="I41" s="10">
        <f>Table1[[#This Row],[Away]]/Table1[[#This Row],[Matches]]</f>
        <v>0.66985645933014359</v>
      </c>
      <c r="J41">
        <v>17</v>
      </c>
      <c r="K41" s="2">
        <f>Table1[[#This Row],[r_0_0]]/Table1[[#This Row],[Matches]]</f>
        <v>4.0669856459330141E-2</v>
      </c>
      <c r="L41">
        <v>14</v>
      </c>
      <c r="M41" s="2">
        <f>Table1[[#This Row],[r_1_0]]/Table1[[#This Row],[Matches]]</f>
        <v>3.3492822966507178E-2</v>
      </c>
      <c r="N41">
        <v>26</v>
      </c>
      <c r="O41" s="10">
        <f>Table1[[#This Row],[r_1_1]]/Table1[[#This Row],[Matches]]</f>
        <v>6.2200956937799042E-2</v>
      </c>
      <c r="P41">
        <v>51</v>
      </c>
      <c r="Q41" s="10">
        <f>Table1[[#This Row],[r_0_1]]/Table1[[#This Row],[Matches]]</f>
        <v>0.12200956937799043</v>
      </c>
      <c r="R41">
        <v>7</v>
      </c>
      <c r="S41" s="10">
        <f>Table1[[#This Row],[r_2_0]]/Table1[[#This Row],[Matches]]</f>
        <v>1.6746411483253589E-2</v>
      </c>
      <c r="T41">
        <v>18</v>
      </c>
      <c r="U41" s="10">
        <f>Table1[[#This Row],[r_2_1]]/Table1[[#This Row],[Matches]]</f>
        <v>4.3062200956937802E-2</v>
      </c>
      <c r="V41">
        <v>22</v>
      </c>
      <c r="W41" s="10">
        <f>Table1[[#This Row],[r_2_2]]/Table1[[#This Row],[Matches]]</f>
        <v>5.2631578947368418E-2</v>
      </c>
      <c r="X41">
        <v>52</v>
      </c>
      <c r="Y41" s="10">
        <f>Table1[[#This Row],[r_1_2]]/Table1[[#This Row],[Matches]]</f>
        <v>0.12440191387559808</v>
      </c>
      <c r="Z41">
        <v>38</v>
      </c>
      <c r="AA41" s="2">
        <f>Table1[[#This Row],[r_0_2]]/Table1[[#This Row],[Matches]]</f>
        <v>9.0909090909090912E-2</v>
      </c>
      <c r="AB41">
        <v>6</v>
      </c>
      <c r="AC41" s="2">
        <f>Table1[[#This Row],[r_3_0]]/Table1[[#This Row],[Matches]]</f>
        <v>1.4354066985645933E-2</v>
      </c>
      <c r="AD41">
        <v>8</v>
      </c>
      <c r="AE41" s="2">
        <f>Table1[[#This Row],[r_3_1]]/Table1[[#This Row],[Matches]]</f>
        <v>1.9138755980861243E-2</v>
      </c>
      <c r="AF41">
        <v>7</v>
      </c>
      <c r="AG41" s="2">
        <f>Table1[[#This Row],[r_3_2]]/Table1[[#This Row],[Matches]]</f>
        <v>1.6746411483253589E-2</v>
      </c>
      <c r="AH41">
        <v>7</v>
      </c>
      <c r="AI41" s="2">
        <f>Table1[[#This Row],[r_3_3]]/Table1[[#This Row],[Matches]]</f>
        <v>1.6746411483253589E-2</v>
      </c>
      <c r="AJ41">
        <v>8</v>
      </c>
      <c r="AK41" s="2">
        <f>Table1[[#This Row],[r_2_3]]/Table1[[#This Row],[Matches]]</f>
        <v>1.9138755980861243E-2</v>
      </c>
      <c r="AL41">
        <v>26</v>
      </c>
      <c r="AM41" s="2">
        <f>Table1[[#This Row],[r_1_3]]/Table1[[#This Row],[Matches]]</f>
        <v>6.2200956937799042E-2</v>
      </c>
      <c r="AN41">
        <v>41</v>
      </c>
      <c r="AO41" s="2">
        <f>Table1[[#This Row],[r_0_3]]/Table1[[#This Row],[Matches]]</f>
        <v>9.8086124401913874E-2</v>
      </c>
      <c r="AP41">
        <v>0</v>
      </c>
      <c r="AQ41" s="2">
        <f>Table1[[#This Row],[r_4_0]]/Table1[[#This Row],[Matches]]</f>
        <v>0</v>
      </c>
      <c r="AR41">
        <v>5</v>
      </c>
      <c r="AS41" s="2">
        <f>Table1[[#This Row],[r_4_1]]/Table1[[#This Row],[Matches]]</f>
        <v>1.1961722488038277E-2</v>
      </c>
      <c r="AT41">
        <v>0</v>
      </c>
      <c r="AU41" s="2">
        <f>Table1[[#This Row],[r_4_2]]/Table1[[#This Row],[Matches]]</f>
        <v>0</v>
      </c>
      <c r="AV41">
        <v>0</v>
      </c>
      <c r="AW41" s="13">
        <f>Table1[[#This Row],[r_4_3]]/Table1[[#This Row],[Matches]]</f>
        <v>0</v>
      </c>
      <c r="AX41">
        <v>1</v>
      </c>
      <c r="AY41" s="13">
        <f>Table1[[#This Row],[r_4_4]]/Table1[[#This Row],[Matches]]</f>
        <v>2.3923444976076554E-3</v>
      </c>
      <c r="AZ41">
        <v>4</v>
      </c>
      <c r="BA41" s="13">
        <f>Table1[[#This Row],[r_3_4]]/Table1[[#This Row],[Matches]]</f>
        <v>9.5693779904306216E-3</v>
      </c>
      <c r="BB41">
        <v>7</v>
      </c>
      <c r="BC41" s="13">
        <f>Table1[[#This Row],[r_2_4]]/Table1[[#This Row],[Matches]]</f>
        <v>1.6746411483253589E-2</v>
      </c>
      <c r="BD41">
        <v>11</v>
      </c>
      <c r="BE41" s="13">
        <f>Table1[[#This Row],[r_1_4]]/Table1[[#This Row],[Matches]]</f>
        <v>2.6315789473684209E-2</v>
      </c>
      <c r="BF41">
        <v>23</v>
      </c>
      <c r="BG41" s="13">
        <f>Table1[[#This Row],[r_0_4]]/Table1[[#This Row],[Matches]]</f>
        <v>5.5023923444976079E-2</v>
      </c>
      <c r="BH41">
        <v>0</v>
      </c>
      <c r="BI41" s="13">
        <f>Table1[[#This Row],[r_5_0]]/Table1[[#This Row],[Matches]]</f>
        <v>0</v>
      </c>
      <c r="BJ41">
        <v>0</v>
      </c>
      <c r="BK41" s="13">
        <f>Table1[[#This Row],[r_5_1]]/Table1[[#This Row],[Matches]]</f>
        <v>0</v>
      </c>
      <c r="BL41">
        <v>0</v>
      </c>
      <c r="BM41" s="13">
        <f>Table1[[#This Row],[r_5_2]]/Table1[[#This Row],[Matches]]</f>
        <v>0</v>
      </c>
      <c r="BN41">
        <v>0</v>
      </c>
      <c r="BO41" s="13">
        <f>Table1[[#This Row],[r_5_3]]/Table1[[#This Row],[Matches]]</f>
        <v>0</v>
      </c>
      <c r="BP41">
        <v>0</v>
      </c>
      <c r="BQ41" s="13">
        <f>Table1[[#This Row],[r_5_4]]/Table1[[#This Row],[Matches]]</f>
        <v>0</v>
      </c>
      <c r="BR41">
        <v>0</v>
      </c>
      <c r="BS41" s="13">
        <f>Table1[[#This Row],[r_5_5]]/Table1[[#This Row],[Matches]]</f>
        <v>0</v>
      </c>
      <c r="BT41">
        <v>0</v>
      </c>
      <c r="BU41" s="13">
        <f>Table1[[#This Row],[r_4_5]]/Table1[[#This Row],[Matches]]</f>
        <v>0</v>
      </c>
      <c r="BV41">
        <v>0</v>
      </c>
      <c r="BW41" s="13">
        <f>Table1[[#This Row],[r_3_5]]/Table1[[#This Row],[Matches]]</f>
        <v>0</v>
      </c>
      <c r="BX41">
        <v>1</v>
      </c>
      <c r="BY41" s="13">
        <f>Table1[[#This Row],[r_2_5]]/Table1[[#This Row],[Matches]]</f>
        <v>2.3923444976076554E-3</v>
      </c>
      <c r="BZ41">
        <v>5</v>
      </c>
      <c r="CA41" s="13">
        <f>Table1[[#This Row],[r_1_5]]/Table1[[#This Row],[Matches]]</f>
        <v>1.1961722488038277E-2</v>
      </c>
      <c r="CB41">
        <v>5</v>
      </c>
      <c r="CC41" s="13">
        <f>Table1[[#This Row],[r_0_5]]/Table1[[#This Row],[Matches]]</f>
        <v>1.1961722488038277E-2</v>
      </c>
      <c r="CD41">
        <v>0</v>
      </c>
      <c r="CE41" s="13">
        <f>Table1[[#This Row],[r_6_0]]/Table1[[#This Row],[Matches]]</f>
        <v>0</v>
      </c>
      <c r="CF41">
        <v>0</v>
      </c>
      <c r="CG41" s="13">
        <f>Table1[[#This Row],[r_6_1]]/Table1[[#This Row],[Matches]]</f>
        <v>0</v>
      </c>
      <c r="CH41">
        <v>0</v>
      </c>
      <c r="CI41" s="13">
        <f>Table1[[#This Row],[r_6_2]]/Table1[[#This Row],[Matches]]</f>
        <v>0</v>
      </c>
      <c r="CJ41">
        <v>0</v>
      </c>
      <c r="CK41" s="13">
        <f>Table1[[#This Row],[r_6_3]]/Table1[[#This Row],[Matches]]</f>
        <v>0</v>
      </c>
      <c r="CL41">
        <v>0</v>
      </c>
      <c r="CM41" s="13">
        <f>Table1[[#This Row],[r_6_4]]/Table1[[#This Row],[Matches]]</f>
        <v>0</v>
      </c>
      <c r="CN41">
        <v>0</v>
      </c>
      <c r="CO41" s="13">
        <f>Table1[[#This Row],[r_6_5]]/Table1[[#This Row],[Matches]]</f>
        <v>0</v>
      </c>
      <c r="CP41">
        <v>0</v>
      </c>
      <c r="CQ41" s="13">
        <f>Table1[[#This Row],[r_6_6]]/Table1[[#This Row],[Matches]]</f>
        <v>0</v>
      </c>
      <c r="CR41">
        <v>0</v>
      </c>
      <c r="CS41" s="14">
        <f>Table1[[#This Row],[r_5_6]]/Table1[[#This Row],[Matches]]</f>
        <v>0</v>
      </c>
      <c r="CT41">
        <v>0</v>
      </c>
      <c r="CU41" s="13">
        <f>Table1[[#This Row],[r_4_6]]/Table1[[#This Row],[Matches]]</f>
        <v>0</v>
      </c>
      <c r="CV41">
        <v>0</v>
      </c>
      <c r="CW41" s="13">
        <f>Table1[[#This Row],[r_3_6]]/Table1[[#This Row],[Matches]]</f>
        <v>0</v>
      </c>
      <c r="CX41">
        <v>2</v>
      </c>
      <c r="CY41" s="14">
        <f>Table1[[#This Row],[r_2_6]]/Table1[[#This Row],[Matches]]</f>
        <v>4.7846889952153108E-3</v>
      </c>
      <c r="CZ41">
        <v>0</v>
      </c>
      <c r="DA41" s="13">
        <f>Table1[[#This Row],[r_1_6]]/Table1[[#This Row],[Matches]]</f>
        <v>0</v>
      </c>
      <c r="DB41">
        <v>1</v>
      </c>
      <c r="DC41" s="13">
        <f>Table1[[#This Row],[r_0_6]]/Table1[[#This Row],[Matches]]</f>
        <v>2.3923444976076554E-3</v>
      </c>
      <c r="DD41">
        <v>413</v>
      </c>
      <c r="DE41">
        <v>5</v>
      </c>
      <c r="DF41">
        <v>17</v>
      </c>
      <c r="DG41" s="9">
        <f>Table1[[#This Row],[m0goals]]/Table1[[#This Row],[Matches]]</f>
        <v>4.0669856459330141E-2</v>
      </c>
      <c r="DH41">
        <v>65</v>
      </c>
      <c r="DI41" s="10">
        <f>Table1[[#This Row],[m1goal]]/Table1[[#This Row],[Matches]]</f>
        <v>0.15550239234449761</v>
      </c>
      <c r="DJ41">
        <v>71</v>
      </c>
      <c r="DK41" s="10">
        <f>Table1[[#This Row],[m2goals]]/Table1[[#This Row],[Matches]]</f>
        <v>0.16985645933014354</v>
      </c>
      <c r="DL41">
        <v>117</v>
      </c>
      <c r="DM41" s="10">
        <f>Table1[[#This Row],[m3goals]]/Table1[[#This Row],[Matches]]</f>
        <v>0.27990430622009571</v>
      </c>
      <c r="DN41">
        <v>79</v>
      </c>
      <c r="DO41" s="10">
        <f>Table1[[#This Row],[m4goals]]/Table1[[#This Row],[Matches]]</f>
        <v>0.18899521531100477</v>
      </c>
      <c r="DP41">
        <v>36</v>
      </c>
      <c r="DQ41" s="10">
        <f>Table1[[#This Row],[m5goals]]/Table1[[#This Row],[Matches]]</f>
        <v>8.6124401913875603E-2</v>
      </c>
      <c r="DR41">
        <v>20</v>
      </c>
      <c r="DS41" s="10">
        <f>Table1[[#This Row],[m6goals]]/Table1[[#This Row],[Matches]]</f>
        <v>4.784688995215311E-2</v>
      </c>
      <c r="DT41" s="21">
        <v>8</v>
      </c>
      <c r="DU41" s="10">
        <f>Table1[[#This Row],[m7goals]]/Table1[[#This Row],[Matches]]</f>
        <v>1.9138755980861243E-2</v>
      </c>
      <c r="DV41">
        <v>5</v>
      </c>
      <c r="DW41" s="2">
        <f>Table1[[#This Row],[m8goals]]/Table1[[#This Row],[Matches]]</f>
        <v>1.1961722488038277E-2</v>
      </c>
      <c r="DX41">
        <v>0</v>
      </c>
      <c r="DY41" s="10">
        <f>Table1[[#This Row],[moregoals]]/Table1[[#This Row],[Matches]]</f>
        <v>0</v>
      </c>
    </row>
    <row r="42" spans="1:129" hidden="1" x14ac:dyDescent="0.45">
      <c r="A42" s="1">
        <v>40</v>
      </c>
      <c r="B42" s="12">
        <v>0.12</v>
      </c>
      <c r="C42">
        <v>444</v>
      </c>
      <c r="D42">
        <v>64</v>
      </c>
      <c r="E42" s="10">
        <f>Table1[[#This Row],[Home]]/Table1[[#This Row],[Matches]]</f>
        <v>0.14414414414414414</v>
      </c>
      <c r="F42">
        <v>67</v>
      </c>
      <c r="G42" s="10">
        <f>Table1[[#This Row],[Draws]]/Table1[[#This Row],[Matches]]</f>
        <v>0.15090090090090091</v>
      </c>
      <c r="H42">
        <v>313</v>
      </c>
      <c r="I42" s="10">
        <f>Table1[[#This Row],[Away]]/Table1[[#This Row],[Matches]]</f>
        <v>0.70495495495495497</v>
      </c>
      <c r="J42">
        <v>19</v>
      </c>
      <c r="K42" s="2">
        <f>Table1[[#This Row],[r_0_0]]/Table1[[#This Row],[Matches]]</f>
        <v>4.2792792792792793E-2</v>
      </c>
      <c r="L42">
        <v>20</v>
      </c>
      <c r="M42" s="2">
        <f>Table1[[#This Row],[r_1_0]]/Table1[[#This Row],[Matches]]</f>
        <v>4.5045045045045043E-2</v>
      </c>
      <c r="N42">
        <v>32</v>
      </c>
      <c r="O42" s="10">
        <f>Table1[[#This Row],[r_1_1]]/Table1[[#This Row],[Matches]]</f>
        <v>7.2072072072072071E-2</v>
      </c>
      <c r="P42">
        <v>64</v>
      </c>
      <c r="Q42" s="10">
        <f>Table1[[#This Row],[r_0_1]]/Table1[[#This Row],[Matches]]</f>
        <v>0.14414414414414414</v>
      </c>
      <c r="R42">
        <v>9</v>
      </c>
      <c r="S42" s="10">
        <f>Table1[[#This Row],[r_2_0]]/Table1[[#This Row],[Matches]]</f>
        <v>2.0270270270270271E-2</v>
      </c>
      <c r="T42">
        <v>23</v>
      </c>
      <c r="U42" s="10">
        <f>Table1[[#This Row],[r_2_1]]/Table1[[#This Row],[Matches]]</f>
        <v>5.18018018018018E-2</v>
      </c>
      <c r="V42">
        <v>14</v>
      </c>
      <c r="W42" s="10">
        <f>Table1[[#This Row],[r_2_2]]/Table1[[#This Row],[Matches]]</f>
        <v>3.1531531531531529E-2</v>
      </c>
      <c r="X42">
        <v>46</v>
      </c>
      <c r="Y42" s="10">
        <f>Table1[[#This Row],[r_1_2]]/Table1[[#This Row],[Matches]]</f>
        <v>0.1036036036036036</v>
      </c>
      <c r="Z42">
        <v>59</v>
      </c>
      <c r="AA42" s="2">
        <f>Table1[[#This Row],[r_0_2]]/Table1[[#This Row],[Matches]]</f>
        <v>0.13288288288288289</v>
      </c>
      <c r="AB42">
        <v>4</v>
      </c>
      <c r="AC42" s="2">
        <f>Table1[[#This Row],[r_3_0]]/Table1[[#This Row],[Matches]]</f>
        <v>9.0090090090090089E-3</v>
      </c>
      <c r="AD42">
        <v>2</v>
      </c>
      <c r="AE42" s="2">
        <f>Table1[[#This Row],[r_3_1]]/Table1[[#This Row],[Matches]]</f>
        <v>4.5045045045045045E-3</v>
      </c>
      <c r="AF42">
        <v>3</v>
      </c>
      <c r="AG42" s="2">
        <f>Table1[[#This Row],[r_3_2]]/Table1[[#This Row],[Matches]]</f>
        <v>6.7567567567567571E-3</v>
      </c>
      <c r="AH42">
        <v>2</v>
      </c>
      <c r="AI42" s="2">
        <f>Table1[[#This Row],[r_3_3]]/Table1[[#This Row],[Matches]]</f>
        <v>4.5045045045045045E-3</v>
      </c>
      <c r="AJ42">
        <v>17</v>
      </c>
      <c r="AK42" s="2">
        <f>Table1[[#This Row],[r_2_3]]/Table1[[#This Row],[Matches]]</f>
        <v>3.8288288288288286E-2</v>
      </c>
      <c r="AL42">
        <v>28</v>
      </c>
      <c r="AM42" s="2">
        <f>Table1[[#This Row],[r_1_3]]/Table1[[#This Row],[Matches]]</f>
        <v>6.3063063063063057E-2</v>
      </c>
      <c r="AN42">
        <v>34</v>
      </c>
      <c r="AO42" s="2">
        <f>Table1[[#This Row],[r_0_3]]/Table1[[#This Row],[Matches]]</f>
        <v>7.6576576576576572E-2</v>
      </c>
      <c r="AP42">
        <v>0</v>
      </c>
      <c r="AQ42" s="2">
        <f>Table1[[#This Row],[r_4_0]]/Table1[[#This Row],[Matches]]</f>
        <v>0</v>
      </c>
      <c r="AR42">
        <v>2</v>
      </c>
      <c r="AS42" s="2">
        <f>Table1[[#This Row],[r_4_1]]/Table1[[#This Row],[Matches]]</f>
        <v>4.5045045045045045E-3</v>
      </c>
      <c r="AT42">
        <v>0</v>
      </c>
      <c r="AU42" s="2">
        <f>Table1[[#This Row],[r_4_2]]/Table1[[#This Row],[Matches]]</f>
        <v>0</v>
      </c>
      <c r="AV42">
        <v>0</v>
      </c>
      <c r="AW42" s="13">
        <f>Table1[[#This Row],[r_4_3]]/Table1[[#This Row],[Matches]]</f>
        <v>0</v>
      </c>
      <c r="AX42">
        <v>0</v>
      </c>
      <c r="AY42" s="13">
        <f>Table1[[#This Row],[r_4_4]]/Table1[[#This Row],[Matches]]</f>
        <v>0</v>
      </c>
      <c r="AZ42">
        <v>4</v>
      </c>
      <c r="BA42" s="13">
        <f>Table1[[#This Row],[r_3_4]]/Table1[[#This Row],[Matches]]</f>
        <v>9.0090090090090089E-3</v>
      </c>
      <c r="BB42">
        <v>7</v>
      </c>
      <c r="BC42" s="13">
        <f>Table1[[#This Row],[r_2_4]]/Table1[[#This Row],[Matches]]</f>
        <v>1.5765765765765764E-2</v>
      </c>
      <c r="BD42">
        <v>19</v>
      </c>
      <c r="BE42" s="13">
        <f>Table1[[#This Row],[r_1_4]]/Table1[[#This Row],[Matches]]</f>
        <v>4.2792792792792793E-2</v>
      </c>
      <c r="BF42">
        <v>15</v>
      </c>
      <c r="BG42" s="13">
        <f>Table1[[#This Row],[r_0_4]]/Table1[[#This Row],[Matches]]</f>
        <v>3.3783783783783786E-2</v>
      </c>
      <c r="BH42">
        <v>0</v>
      </c>
      <c r="BI42" s="13">
        <f>Table1[[#This Row],[r_5_0]]/Table1[[#This Row],[Matches]]</f>
        <v>0</v>
      </c>
      <c r="BJ42">
        <v>1</v>
      </c>
      <c r="BK42" s="13">
        <f>Table1[[#This Row],[r_5_1]]/Table1[[#This Row],[Matches]]</f>
        <v>2.2522522522522522E-3</v>
      </c>
      <c r="BL42">
        <v>0</v>
      </c>
      <c r="BM42" s="13">
        <f>Table1[[#This Row],[r_5_2]]/Table1[[#This Row],[Matches]]</f>
        <v>0</v>
      </c>
      <c r="BN42">
        <v>0</v>
      </c>
      <c r="BO42" s="13">
        <f>Table1[[#This Row],[r_5_3]]/Table1[[#This Row],[Matches]]</f>
        <v>0</v>
      </c>
      <c r="BP42">
        <v>0</v>
      </c>
      <c r="BQ42" s="13">
        <f>Table1[[#This Row],[r_5_4]]/Table1[[#This Row],[Matches]]</f>
        <v>0</v>
      </c>
      <c r="BR42">
        <v>0</v>
      </c>
      <c r="BS42" s="13">
        <f>Table1[[#This Row],[r_5_5]]/Table1[[#This Row],[Matches]]</f>
        <v>0</v>
      </c>
      <c r="BT42">
        <v>0</v>
      </c>
      <c r="BU42" s="13">
        <f>Table1[[#This Row],[r_4_5]]/Table1[[#This Row],[Matches]]</f>
        <v>0</v>
      </c>
      <c r="BV42">
        <v>0</v>
      </c>
      <c r="BW42" s="13">
        <f>Table1[[#This Row],[r_3_5]]/Table1[[#This Row],[Matches]]</f>
        <v>0</v>
      </c>
      <c r="BX42">
        <v>5</v>
      </c>
      <c r="BY42" s="13">
        <f>Table1[[#This Row],[r_2_5]]/Table1[[#This Row],[Matches]]</f>
        <v>1.1261261261261261E-2</v>
      </c>
      <c r="BZ42">
        <v>2</v>
      </c>
      <c r="CA42" s="13">
        <f>Table1[[#This Row],[r_1_5]]/Table1[[#This Row],[Matches]]</f>
        <v>4.5045045045045045E-3</v>
      </c>
      <c r="CB42">
        <v>6</v>
      </c>
      <c r="CC42" s="13">
        <f>Table1[[#This Row],[r_0_5]]/Table1[[#This Row],[Matches]]</f>
        <v>1.3513513513513514E-2</v>
      </c>
      <c r="CD42">
        <v>0</v>
      </c>
      <c r="CE42" s="13">
        <f>Table1[[#This Row],[r_6_0]]/Table1[[#This Row],[Matches]]</f>
        <v>0</v>
      </c>
      <c r="CF42">
        <v>0</v>
      </c>
      <c r="CG42" s="13">
        <f>Table1[[#This Row],[r_6_1]]/Table1[[#This Row],[Matches]]</f>
        <v>0</v>
      </c>
      <c r="CH42">
        <v>0</v>
      </c>
      <c r="CI42" s="13">
        <f>Table1[[#This Row],[r_6_2]]/Table1[[#This Row],[Matches]]</f>
        <v>0</v>
      </c>
      <c r="CJ42">
        <v>0</v>
      </c>
      <c r="CK42" s="13">
        <f>Table1[[#This Row],[r_6_3]]/Table1[[#This Row],[Matches]]</f>
        <v>0</v>
      </c>
      <c r="CL42">
        <v>0</v>
      </c>
      <c r="CM42" s="13">
        <f>Table1[[#This Row],[r_6_4]]/Table1[[#This Row],[Matches]]</f>
        <v>0</v>
      </c>
      <c r="CN42">
        <v>0</v>
      </c>
      <c r="CO42" s="13">
        <f>Table1[[#This Row],[r_6_5]]/Table1[[#This Row],[Matches]]</f>
        <v>0</v>
      </c>
      <c r="CP42">
        <v>0</v>
      </c>
      <c r="CQ42" s="13">
        <f>Table1[[#This Row],[r_6_6]]/Table1[[#This Row],[Matches]]</f>
        <v>0</v>
      </c>
      <c r="CR42">
        <v>0</v>
      </c>
      <c r="CS42" s="14">
        <f>Table1[[#This Row],[r_5_6]]/Table1[[#This Row],[Matches]]</f>
        <v>0</v>
      </c>
      <c r="CT42">
        <v>0</v>
      </c>
      <c r="CU42" s="13">
        <f>Table1[[#This Row],[r_4_6]]/Table1[[#This Row],[Matches]]</f>
        <v>0</v>
      </c>
      <c r="CV42">
        <v>0</v>
      </c>
      <c r="CW42" s="13">
        <f>Table1[[#This Row],[r_3_6]]/Table1[[#This Row],[Matches]]</f>
        <v>0</v>
      </c>
      <c r="CX42">
        <v>1</v>
      </c>
      <c r="CY42" s="14">
        <f>Table1[[#This Row],[r_2_6]]/Table1[[#This Row],[Matches]]</f>
        <v>2.2522522522522522E-3</v>
      </c>
      <c r="CZ42">
        <v>0</v>
      </c>
      <c r="DA42" s="13">
        <f>Table1[[#This Row],[r_1_6]]/Table1[[#This Row],[Matches]]</f>
        <v>0</v>
      </c>
      <c r="DB42">
        <v>2</v>
      </c>
      <c r="DC42" s="13">
        <f>Table1[[#This Row],[r_0_6]]/Table1[[#This Row],[Matches]]</f>
        <v>4.5045045045045045E-3</v>
      </c>
      <c r="DD42">
        <v>440</v>
      </c>
      <c r="DE42">
        <v>4</v>
      </c>
      <c r="DF42">
        <v>19</v>
      </c>
      <c r="DG42" s="9">
        <f>Table1[[#This Row],[m0goals]]/Table1[[#This Row],[Matches]]</f>
        <v>4.2792792792792793E-2</v>
      </c>
      <c r="DH42">
        <v>84</v>
      </c>
      <c r="DI42" s="10">
        <f>Table1[[#This Row],[m1goal]]/Table1[[#This Row],[Matches]]</f>
        <v>0.1891891891891892</v>
      </c>
      <c r="DJ42">
        <v>100</v>
      </c>
      <c r="DK42" s="10">
        <f>Table1[[#This Row],[m2goals]]/Table1[[#This Row],[Matches]]</f>
        <v>0.22522522522522523</v>
      </c>
      <c r="DL42">
        <v>107</v>
      </c>
      <c r="DM42" s="10">
        <f>Table1[[#This Row],[m3goals]]/Table1[[#This Row],[Matches]]</f>
        <v>0.240990990990991</v>
      </c>
      <c r="DN42">
        <v>59</v>
      </c>
      <c r="DO42" s="10">
        <f>Table1[[#This Row],[m4goals]]/Table1[[#This Row],[Matches]]</f>
        <v>0.13288288288288289</v>
      </c>
      <c r="DP42">
        <v>47</v>
      </c>
      <c r="DQ42" s="10">
        <f>Table1[[#This Row],[m5goals]]/Table1[[#This Row],[Matches]]</f>
        <v>0.10585585585585586</v>
      </c>
      <c r="DR42">
        <v>14</v>
      </c>
      <c r="DS42" s="10">
        <f>Table1[[#This Row],[m6goals]]/Table1[[#This Row],[Matches]]</f>
        <v>3.1531531531531529E-2</v>
      </c>
      <c r="DT42" s="21">
        <v>10</v>
      </c>
      <c r="DU42" s="10">
        <f>Table1[[#This Row],[m7goals]]/Table1[[#This Row],[Matches]]</f>
        <v>2.2522522522522521E-2</v>
      </c>
      <c r="DV42">
        <v>3</v>
      </c>
      <c r="DW42" s="2">
        <f>Table1[[#This Row],[m8goals]]/Table1[[#This Row],[Matches]]</f>
        <v>6.7567567567567571E-3</v>
      </c>
      <c r="DX42">
        <v>1</v>
      </c>
      <c r="DY42" s="10">
        <f>Table1[[#This Row],[moregoals]]/Table1[[#This Row],[Matches]]</f>
        <v>2.2522522522522522E-3</v>
      </c>
    </row>
    <row r="43" spans="1:129" hidden="1" x14ac:dyDescent="0.45">
      <c r="A43" s="1">
        <v>41</v>
      </c>
      <c r="B43" s="12">
        <v>0.1</v>
      </c>
      <c r="C43">
        <v>301</v>
      </c>
      <c r="D43">
        <v>40</v>
      </c>
      <c r="E43" s="10">
        <f>Table1[[#This Row],[Home]]/Table1[[#This Row],[Matches]]</f>
        <v>0.13289036544850499</v>
      </c>
      <c r="F43">
        <v>67</v>
      </c>
      <c r="G43" s="10">
        <f>Table1[[#This Row],[Draws]]/Table1[[#This Row],[Matches]]</f>
        <v>0.22259136212624583</v>
      </c>
      <c r="H43">
        <v>194</v>
      </c>
      <c r="I43" s="10">
        <f>Table1[[#This Row],[Away]]/Table1[[#This Row],[Matches]]</f>
        <v>0.64451827242524917</v>
      </c>
      <c r="J43">
        <v>13</v>
      </c>
      <c r="K43" s="2">
        <f>Table1[[#This Row],[r_0_0]]/Table1[[#This Row],[Matches]]</f>
        <v>4.3189368770764118E-2</v>
      </c>
      <c r="L43">
        <v>9</v>
      </c>
      <c r="M43" s="2">
        <f>Table1[[#This Row],[r_1_0]]/Table1[[#This Row],[Matches]]</f>
        <v>2.9900332225913623E-2</v>
      </c>
      <c r="N43">
        <v>36</v>
      </c>
      <c r="O43" s="10">
        <f>Table1[[#This Row],[r_1_1]]/Table1[[#This Row],[Matches]]</f>
        <v>0.11960132890365449</v>
      </c>
      <c r="P43">
        <v>29</v>
      </c>
      <c r="Q43" s="10">
        <f>Table1[[#This Row],[r_0_1]]/Table1[[#This Row],[Matches]]</f>
        <v>9.634551495016612E-2</v>
      </c>
      <c r="R43">
        <v>4</v>
      </c>
      <c r="S43" s="10">
        <f>Table1[[#This Row],[r_2_0]]/Table1[[#This Row],[Matches]]</f>
        <v>1.3289036544850499E-2</v>
      </c>
      <c r="T43">
        <v>11</v>
      </c>
      <c r="U43" s="10">
        <f>Table1[[#This Row],[r_2_1]]/Table1[[#This Row],[Matches]]</f>
        <v>3.6544850498338874E-2</v>
      </c>
      <c r="V43">
        <v>16</v>
      </c>
      <c r="W43" s="10">
        <f>Table1[[#This Row],[r_2_2]]/Table1[[#This Row],[Matches]]</f>
        <v>5.3156146179401995E-2</v>
      </c>
      <c r="X43">
        <v>26</v>
      </c>
      <c r="Y43" s="10">
        <f>Table1[[#This Row],[r_1_2]]/Table1[[#This Row],[Matches]]</f>
        <v>8.6378737541528236E-2</v>
      </c>
      <c r="Z43">
        <v>36</v>
      </c>
      <c r="AA43" s="2">
        <f>Table1[[#This Row],[r_0_2]]/Table1[[#This Row],[Matches]]</f>
        <v>0.11960132890365449</v>
      </c>
      <c r="AB43">
        <v>2</v>
      </c>
      <c r="AC43" s="2">
        <f>Table1[[#This Row],[r_3_0]]/Table1[[#This Row],[Matches]]</f>
        <v>6.6445182724252493E-3</v>
      </c>
      <c r="AD43">
        <v>2</v>
      </c>
      <c r="AE43" s="2">
        <f>Table1[[#This Row],[r_3_1]]/Table1[[#This Row],[Matches]]</f>
        <v>6.6445182724252493E-3</v>
      </c>
      <c r="AF43">
        <v>7</v>
      </c>
      <c r="AG43" s="2">
        <f>Table1[[#This Row],[r_3_2]]/Table1[[#This Row],[Matches]]</f>
        <v>2.3255813953488372E-2</v>
      </c>
      <c r="AH43">
        <v>2</v>
      </c>
      <c r="AI43" s="2">
        <f>Table1[[#This Row],[r_3_3]]/Table1[[#This Row],[Matches]]</f>
        <v>6.6445182724252493E-3</v>
      </c>
      <c r="AJ43">
        <v>6</v>
      </c>
      <c r="AK43" s="2">
        <f>Table1[[#This Row],[r_2_3]]/Table1[[#This Row],[Matches]]</f>
        <v>1.9933554817275746E-2</v>
      </c>
      <c r="AL43">
        <v>21</v>
      </c>
      <c r="AM43" s="2">
        <f>Table1[[#This Row],[r_1_3]]/Table1[[#This Row],[Matches]]</f>
        <v>6.9767441860465115E-2</v>
      </c>
      <c r="AN43">
        <v>18</v>
      </c>
      <c r="AO43" s="2">
        <f>Table1[[#This Row],[r_0_3]]/Table1[[#This Row],[Matches]]</f>
        <v>5.9800664451827246E-2</v>
      </c>
      <c r="AP43">
        <v>1</v>
      </c>
      <c r="AQ43" s="2">
        <f>Table1[[#This Row],[r_4_0]]/Table1[[#This Row],[Matches]]</f>
        <v>3.3222591362126247E-3</v>
      </c>
      <c r="AR43">
        <v>0</v>
      </c>
      <c r="AS43" s="2">
        <f>Table1[[#This Row],[r_4_1]]/Table1[[#This Row],[Matches]]</f>
        <v>0</v>
      </c>
      <c r="AT43">
        <v>3</v>
      </c>
      <c r="AU43" s="2">
        <f>Table1[[#This Row],[r_4_2]]/Table1[[#This Row],[Matches]]</f>
        <v>9.9667774086378731E-3</v>
      </c>
      <c r="AV43">
        <v>1</v>
      </c>
      <c r="AW43" s="13">
        <f>Table1[[#This Row],[r_4_3]]/Table1[[#This Row],[Matches]]</f>
        <v>3.3222591362126247E-3</v>
      </c>
      <c r="AX43">
        <v>0</v>
      </c>
      <c r="AY43" s="13">
        <f>Table1[[#This Row],[r_4_4]]/Table1[[#This Row],[Matches]]</f>
        <v>0</v>
      </c>
      <c r="AZ43">
        <v>1</v>
      </c>
      <c r="BA43" s="13">
        <f>Table1[[#This Row],[r_3_4]]/Table1[[#This Row],[Matches]]</f>
        <v>3.3222591362126247E-3</v>
      </c>
      <c r="BB43">
        <v>4</v>
      </c>
      <c r="BC43" s="13">
        <f>Table1[[#This Row],[r_2_4]]/Table1[[#This Row],[Matches]]</f>
        <v>1.3289036544850499E-2</v>
      </c>
      <c r="BD43">
        <v>13</v>
      </c>
      <c r="BE43" s="13">
        <f>Table1[[#This Row],[r_1_4]]/Table1[[#This Row],[Matches]]</f>
        <v>4.3189368770764118E-2</v>
      </c>
      <c r="BF43">
        <v>15</v>
      </c>
      <c r="BG43" s="13">
        <f>Table1[[#This Row],[r_0_4]]/Table1[[#This Row],[Matches]]</f>
        <v>4.9833887043189369E-2</v>
      </c>
      <c r="BH43">
        <v>0</v>
      </c>
      <c r="BI43" s="13">
        <f>Table1[[#This Row],[r_5_0]]/Table1[[#This Row],[Matches]]</f>
        <v>0</v>
      </c>
      <c r="BJ43">
        <v>0</v>
      </c>
      <c r="BK43" s="13">
        <f>Table1[[#This Row],[r_5_1]]/Table1[[#This Row],[Matches]]</f>
        <v>0</v>
      </c>
      <c r="BL43">
        <v>0</v>
      </c>
      <c r="BM43" s="13">
        <f>Table1[[#This Row],[r_5_2]]/Table1[[#This Row],[Matches]]</f>
        <v>0</v>
      </c>
      <c r="BN43">
        <v>0</v>
      </c>
      <c r="BO43" s="13">
        <f>Table1[[#This Row],[r_5_3]]/Table1[[#This Row],[Matches]]</f>
        <v>0</v>
      </c>
      <c r="BP43">
        <v>0</v>
      </c>
      <c r="BQ43" s="13">
        <f>Table1[[#This Row],[r_5_4]]/Table1[[#This Row],[Matches]]</f>
        <v>0</v>
      </c>
      <c r="BR43">
        <v>0</v>
      </c>
      <c r="BS43" s="13">
        <f>Table1[[#This Row],[r_5_5]]/Table1[[#This Row],[Matches]]</f>
        <v>0</v>
      </c>
      <c r="BT43">
        <v>0</v>
      </c>
      <c r="BU43" s="13">
        <f>Table1[[#This Row],[r_4_5]]/Table1[[#This Row],[Matches]]</f>
        <v>0</v>
      </c>
      <c r="BV43">
        <v>2</v>
      </c>
      <c r="BW43" s="13">
        <f>Table1[[#This Row],[r_3_5]]/Table1[[#This Row],[Matches]]</f>
        <v>6.6445182724252493E-3</v>
      </c>
      <c r="BX43">
        <v>2</v>
      </c>
      <c r="BY43" s="13">
        <f>Table1[[#This Row],[r_2_5]]/Table1[[#This Row],[Matches]]</f>
        <v>6.6445182724252493E-3</v>
      </c>
      <c r="BZ43">
        <v>4</v>
      </c>
      <c r="CA43" s="13">
        <f>Table1[[#This Row],[r_1_5]]/Table1[[#This Row],[Matches]]</f>
        <v>1.3289036544850499E-2</v>
      </c>
      <c r="CB43">
        <v>8</v>
      </c>
      <c r="CC43" s="13">
        <f>Table1[[#This Row],[r_0_5]]/Table1[[#This Row],[Matches]]</f>
        <v>2.6578073089700997E-2</v>
      </c>
      <c r="CD43">
        <v>0</v>
      </c>
      <c r="CE43" s="13">
        <f>Table1[[#This Row],[r_6_0]]/Table1[[#This Row],[Matches]]</f>
        <v>0</v>
      </c>
      <c r="CF43">
        <v>0</v>
      </c>
      <c r="CG43" s="13">
        <f>Table1[[#This Row],[r_6_1]]/Table1[[#This Row],[Matches]]</f>
        <v>0</v>
      </c>
      <c r="CH43">
        <v>0</v>
      </c>
      <c r="CI43" s="13">
        <f>Table1[[#This Row],[r_6_2]]/Table1[[#This Row],[Matches]]</f>
        <v>0</v>
      </c>
      <c r="CJ43">
        <v>0</v>
      </c>
      <c r="CK43" s="13">
        <f>Table1[[#This Row],[r_6_3]]/Table1[[#This Row],[Matches]]</f>
        <v>0</v>
      </c>
      <c r="CL43">
        <v>0</v>
      </c>
      <c r="CM43" s="13">
        <f>Table1[[#This Row],[r_6_4]]/Table1[[#This Row],[Matches]]</f>
        <v>0</v>
      </c>
      <c r="CN43">
        <v>0</v>
      </c>
      <c r="CO43" s="13">
        <f>Table1[[#This Row],[r_6_5]]/Table1[[#This Row],[Matches]]</f>
        <v>0</v>
      </c>
      <c r="CP43">
        <v>0</v>
      </c>
      <c r="CQ43" s="13">
        <f>Table1[[#This Row],[r_6_6]]/Table1[[#This Row],[Matches]]</f>
        <v>0</v>
      </c>
      <c r="CR43">
        <v>0</v>
      </c>
      <c r="CS43" s="14">
        <f>Table1[[#This Row],[r_5_6]]/Table1[[#This Row],[Matches]]</f>
        <v>0</v>
      </c>
      <c r="CT43">
        <v>0</v>
      </c>
      <c r="CU43" s="13">
        <f>Table1[[#This Row],[r_4_6]]/Table1[[#This Row],[Matches]]</f>
        <v>0</v>
      </c>
      <c r="CV43">
        <v>0</v>
      </c>
      <c r="CW43" s="13">
        <f>Table1[[#This Row],[r_3_6]]/Table1[[#This Row],[Matches]]</f>
        <v>0</v>
      </c>
      <c r="CX43">
        <v>1</v>
      </c>
      <c r="CY43" s="14">
        <f>Table1[[#This Row],[r_2_6]]/Table1[[#This Row],[Matches]]</f>
        <v>3.3222591362126247E-3</v>
      </c>
      <c r="CZ43">
        <v>5</v>
      </c>
      <c r="DA43" s="13">
        <f>Table1[[#This Row],[r_1_6]]/Table1[[#This Row],[Matches]]</f>
        <v>1.6611295681063124E-2</v>
      </c>
      <c r="DB43">
        <v>2</v>
      </c>
      <c r="DC43" s="13">
        <f>Table1[[#This Row],[r_0_6]]/Table1[[#This Row],[Matches]]</f>
        <v>6.6445182724252493E-3</v>
      </c>
      <c r="DD43">
        <v>300</v>
      </c>
      <c r="DE43">
        <v>1</v>
      </c>
      <c r="DF43">
        <v>13</v>
      </c>
      <c r="DG43" s="9">
        <f>Table1[[#This Row],[m0goals]]/Table1[[#This Row],[Matches]]</f>
        <v>4.3189368770764118E-2</v>
      </c>
      <c r="DH43">
        <v>38</v>
      </c>
      <c r="DI43" s="10">
        <f>Table1[[#This Row],[m1goal]]/Table1[[#This Row],[Matches]]</f>
        <v>0.12624584717607973</v>
      </c>
      <c r="DJ43">
        <v>76</v>
      </c>
      <c r="DK43" s="10">
        <f>Table1[[#This Row],[m2goals]]/Table1[[#This Row],[Matches]]</f>
        <v>0.25249169435215946</v>
      </c>
      <c r="DL43">
        <v>57</v>
      </c>
      <c r="DM43" s="10">
        <f>Table1[[#This Row],[m3goals]]/Table1[[#This Row],[Matches]]</f>
        <v>0.18936877076411959</v>
      </c>
      <c r="DN43">
        <v>55</v>
      </c>
      <c r="DO43" s="10">
        <f>Table1[[#This Row],[m4goals]]/Table1[[#This Row],[Matches]]</f>
        <v>0.18272425249169436</v>
      </c>
      <c r="DP43">
        <v>34</v>
      </c>
      <c r="DQ43" s="10">
        <f>Table1[[#This Row],[m5goals]]/Table1[[#This Row],[Matches]]</f>
        <v>0.11295681063122924</v>
      </c>
      <c r="DR43">
        <v>15</v>
      </c>
      <c r="DS43" s="10">
        <f>Table1[[#This Row],[m6goals]]/Table1[[#This Row],[Matches]]</f>
        <v>4.9833887043189369E-2</v>
      </c>
      <c r="DT43" s="21">
        <v>9</v>
      </c>
      <c r="DU43" s="10">
        <f>Table1[[#This Row],[m7goals]]/Table1[[#This Row],[Matches]]</f>
        <v>2.9900332225913623E-2</v>
      </c>
      <c r="DV43">
        <v>3</v>
      </c>
      <c r="DW43" s="2">
        <f>Table1[[#This Row],[m8goals]]/Table1[[#This Row],[Matches]]</f>
        <v>9.9667774086378731E-3</v>
      </c>
      <c r="DX43">
        <v>1</v>
      </c>
      <c r="DY43" s="10">
        <f>Table1[[#This Row],[moregoals]]/Table1[[#This Row],[Matches]]</f>
        <v>3.3222591362126247E-3</v>
      </c>
    </row>
    <row r="44" spans="1:129" hidden="1" x14ac:dyDescent="0.45">
      <c r="A44" s="1">
        <v>42</v>
      </c>
      <c r="B44" s="12">
        <v>0.08</v>
      </c>
      <c r="C44">
        <v>333</v>
      </c>
      <c r="D44">
        <v>33</v>
      </c>
      <c r="E44" s="10">
        <f>Table1[[#This Row],[Home]]/Table1[[#This Row],[Matches]]</f>
        <v>9.90990990990991E-2</v>
      </c>
      <c r="F44">
        <v>48</v>
      </c>
      <c r="G44" s="10">
        <f>Table1[[#This Row],[Draws]]/Table1[[#This Row],[Matches]]</f>
        <v>0.14414414414414414</v>
      </c>
      <c r="H44">
        <v>252</v>
      </c>
      <c r="I44" s="10">
        <f>Table1[[#This Row],[Away]]/Table1[[#This Row],[Matches]]</f>
        <v>0.7567567567567568</v>
      </c>
      <c r="J44">
        <v>11</v>
      </c>
      <c r="K44" s="2">
        <f>Table1[[#This Row],[r_0_0]]/Table1[[#This Row],[Matches]]</f>
        <v>3.3033033033033031E-2</v>
      </c>
      <c r="L44">
        <v>9</v>
      </c>
      <c r="M44" s="2">
        <f>Table1[[#This Row],[r_1_0]]/Table1[[#This Row],[Matches]]</f>
        <v>2.7027027027027029E-2</v>
      </c>
      <c r="N44">
        <v>23</v>
      </c>
      <c r="O44" s="10">
        <f>Table1[[#This Row],[r_1_1]]/Table1[[#This Row],[Matches]]</f>
        <v>6.9069069069069067E-2</v>
      </c>
      <c r="P44">
        <v>36</v>
      </c>
      <c r="Q44" s="10">
        <f>Table1[[#This Row],[r_0_1]]/Table1[[#This Row],[Matches]]</f>
        <v>0.10810810810810811</v>
      </c>
      <c r="R44">
        <v>4</v>
      </c>
      <c r="S44" s="10">
        <f>Table1[[#This Row],[r_2_0]]/Table1[[#This Row],[Matches]]</f>
        <v>1.2012012012012012E-2</v>
      </c>
      <c r="T44">
        <v>11</v>
      </c>
      <c r="U44" s="10">
        <f>Table1[[#This Row],[r_2_1]]/Table1[[#This Row],[Matches]]</f>
        <v>3.3033033033033031E-2</v>
      </c>
      <c r="V44">
        <v>12</v>
      </c>
      <c r="W44" s="10">
        <f>Table1[[#This Row],[r_2_2]]/Table1[[#This Row],[Matches]]</f>
        <v>3.6036036036036036E-2</v>
      </c>
      <c r="X44">
        <v>51</v>
      </c>
      <c r="Y44" s="10">
        <f>Table1[[#This Row],[r_1_2]]/Table1[[#This Row],[Matches]]</f>
        <v>0.15315315315315314</v>
      </c>
      <c r="Z44">
        <v>44</v>
      </c>
      <c r="AA44" s="2">
        <f>Table1[[#This Row],[r_0_2]]/Table1[[#This Row],[Matches]]</f>
        <v>0.13213213213213212</v>
      </c>
      <c r="AB44">
        <v>1</v>
      </c>
      <c r="AC44" s="2">
        <f>Table1[[#This Row],[r_3_0]]/Table1[[#This Row],[Matches]]</f>
        <v>3.003003003003003E-3</v>
      </c>
      <c r="AD44">
        <v>3</v>
      </c>
      <c r="AE44" s="2">
        <f>Table1[[#This Row],[r_3_1]]/Table1[[#This Row],[Matches]]</f>
        <v>9.0090090090090089E-3</v>
      </c>
      <c r="AF44">
        <v>1</v>
      </c>
      <c r="AG44" s="2">
        <f>Table1[[#This Row],[r_3_2]]/Table1[[#This Row],[Matches]]</f>
        <v>3.003003003003003E-3</v>
      </c>
      <c r="AH44">
        <v>1</v>
      </c>
      <c r="AI44" s="2">
        <f>Table1[[#This Row],[r_3_3]]/Table1[[#This Row],[Matches]]</f>
        <v>3.003003003003003E-3</v>
      </c>
      <c r="AJ44">
        <v>8</v>
      </c>
      <c r="AK44" s="2">
        <f>Table1[[#This Row],[r_2_3]]/Table1[[#This Row],[Matches]]</f>
        <v>2.4024024024024024E-2</v>
      </c>
      <c r="AL44">
        <v>23</v>
      </c>
      <c r="AM44" s="2">
        <f>Table1[[#This Row],[r_1_3]]/Table1[[#This Row],[Matches]]</f>
        <v>6.9069069069069067E-2</v>
      </c>
      <c r="AN44">
        <v>24</v>
      </c>
      <c r="AO44" s="2">
        <f>Table1[[#This Row],[r_0_3]]/Table1[[#This Row],[Matches]]</f>
        <v>7.2072072072072071E-2</v>
      </c>
      <c r="AP44">
        <v>0</v>
      </c>
      <c r="AQ44" s="2">
        <f>Table1[[#This Row],[r_4_0]]/Table1[[#This Row],[Matches]]</f>
        <v>0</v>
      </c>
      <c r="AR44">
        <v>0</v>
      </c>
      <c r="AS44" s="2">
        <f>Table1[[#This Row],[r_4_1]]/Table1[[#This Row],[Matches]]</f>
        <v>0</v>
      </c>
      <c r="AT44">
        <v>0</v>
      </c>
      <c r="AU44" s="2">
        <f>Table1[[#This Row],[r_4_2]]/Table1[[#This Row],[Matches]]</f>
        <v>0</v>
      </c>
      <c r="AV44">
        <v>0</v>
      </c>
      <c r="AW44" s="13">
        <f>Table1[[#This Row],[r_4_3]]/Table1[[#This Row],[Matches]]</f>
        <v>0</v>
      </c>
      <c r="AX44">
        <v>1</v>
      </c>
      <c r="AY44" s="13">
        <f>Table1[[#This Row],[r_4_4]]/Table1[[#This Row],[Matches]]</f>
        <v>3.003003003003003E-3</v>
      </c>
      <c r="AZ44">
        <v>0</v>
      </c>
      <c r="BA44" s="13">
        <f>Table1[[#This Row],[r_3_4]]/Table1[[#This Row],[Matches]]</f>
        <v>0</v>
      </c>
      <c r="BB44">
        <v>3</v>
      </c>
      <c r="BC44" s="13">
        <f>Table1[[#This Row],[r_2_4]]/Table1[[#This Row],[Matches]]</f>
        <v>9.0090090090090089E-3</v>
      </c>
      <c r="BD44">
        <v>15</v>
      </c>
      <c r="BE44" s="13">
        <f>Table1[[#This Row],[r_1_4]]/Table1[[#This Row],[Matches]]</f>
        <v>4.5045045045045043E-2</v>
      </c>
      <c r="BF44">
        <v>22</v>
      </c>
      <c r="BG44" s="13">
        <f>Table1[[#This Row],[r_0_4]]/Table1[[#This Row],[Matches]]</f>
        <v>6.6066066066066062E-2</v>
      </c>
      <c r="BH44">
        <v>1</v>
      </c>
      <c r="BI44" s="13">
        <f>Table1[[#This Row],[r_5_0]]/Table1[[#This Row],[Matches]]</f>
        <v>3.003003003003003E-3</v>
      </c>
      <c r="BJ44">
        <v>0</v>
      </c>
      <c r="BK44" s="13">
        <f>Table1[[#This Row],[r_5_1]]/Table1[[#This Row],[Matches]]</f>
        <v>0</v>
      </c>
      <c r="BL44">
        <v>0</v>
      </c>
      <c r="BM44" s="13">
        <f>Table1[[#This Row],[r_5_2]]/Table1[[#This Row],[Matches]]</f>
        <v>0</v>
      </c>
      <c r="BN44">
        <v>0</v>
      </c>
      <c r="BO44" s="13">
        <f>Table1[[#This Row],[r_5_3]]/Table1[[#This Row],[Matches]]</f>
        <v>0</v>
      </c>
      <c r="BP44">
        <v>1</v>
      </c>
      <c r="BQ44" s="13">
        <f>Table1[[#This Row],[r_5_4]]/Table1[[#This Row],[Matches]]</f>
        <v>3.003003003003003E-3</v>
      </c>
      <c r="BR44">
        <v>0</v>
      </c>
      <c r="BS44" s="13">
        <f>Table1[[#This Row],[r_5_5]]/Table1[[#This Row],[Matches]]</f>
        <v>0</v>
      </c>
      <c r="BT44">
        <v>1</v>
      </c>
      <c r="BU44" s="13">
        <f>Table1[[#This Row],[r_4_5]]/Table1[[#This Row],[Matches]]</f>
        <v>3.003003003003003E-3</v>
      </c>
      <c r="BV44">
        <v>0</v>
      </c>
      <c r="BW44" s="13">
        <f>Table1[[#This Row],[r_3_5]]/Table1[[#This Row],[Matches]]</f>
        <v>0</v>
      </c>
      <c r="BX44">
        <v>4</v>
      </c>
      <c r="BY44" s="13">
        <f>Table1[[#This Row],[r_2_5]]/Table1[[#This Row],[Matches]]</f>
        <v>1.2012012012012012E-2</v>
      </c>
      <c r="BZ44">
        <v>5</v>
      </c>
      <c r="CA44" s="13">
        <f>Table1[[#This Row],[r_1_5]]/Table1[[#This Row],[Matches]]</f>
        <v>1.5015015015015015E-2</v>
      </c>
      <c r="CB44">
        <v>9</v>
      </c>
      <c r="CC44" s="13">
        <f>Table1[[#This Row],[r_0_5]]/Table1[[#This Row],[Matches]]</f>
        <v>2.7027027027027029E-2</v>
      </c>
      <c r="CD44">
        <v>0</v>
      </c>
      <c r="CE44" s="13">
        <f>Table1[[#This Row],[r_6_0]]/Table1[[#This Row],[Matches]]</f>
        <v>0</v>
      </c>
      <c r="CF44">
        <v>1</v>
      </c>
      <c r="CG44" s="13">
        <f>Table1[[#This Row],[r_6_1]]/Table1[[#This Row],[Matches]]</f>
        <v>3.003003003003003E-3</v>
      </c>
      <c r="CH44">
        <v>0</v>
      </c>
      <c r="CI44" s="13">
        <f>Table1[[#This Row],[r_6_2]]/Table1[[#This Row],[Matches]]</f>
        <v>0</v>
      </c>
      <c r="CJ44">
        <v>0</v>
      </c>
      <c r="CK44" s="13">
        <f>Table1[[#This Row],[r_6_3]]/Table1[[#This Row],[Matches]]</f>
        <v>0</v>
      </c>
      <c r="CL44">
        <v>0</v>
      </c>
      <c r="CM44" s="13">
        <f>Table1[[#This Row],[r_6_4]]/Table1[[#This Row],[Matches]]</f>
        <v>0</v>
      </c>
      <c r="CN44">
        <v>0</v>
      </c>
      <c r="CO44" s="13">
        <f>Table1[[#This Row],[r_6_5]]/Table1[[#This Row],[Matches]]</f>
        <v>0</v>
      </c>
      <c r="CP44">
        <v>0</v>
      </c>
      <c r="CQ44" s="13">
        <f>Table1[[#This Row],[r_6_6]]/Table1[[#This Row],[Matches]]</f>
        <v>0</v>
      </c>
      <c r="CR44">
        <v>0</v>
      </c>
      <c r="CS44" s="14">
        <f>Table1[[#This Row],[r_5_6]]/Table1[[#This Row],[Matches]]</f>
        <v>0</v>
      </c>
      <c r="CT44">
        <v>0</v>
      </c>
      <c r="CU44" s="13">
        <f>Table1[[#This Row],[r_4_6]]/Table1[[#This Row],[Matches]]</f>
        <v>0</v>
      </c>
      <c r="CV44">
        <v>1</v>
      </c>
      <c r="CW44" s="13">
        <f>Table1[[#This Row],[r_3_6]]/Table1[[#This Row],[Matches]]</f>
        <v>3.003003003003003E-3</v>
      </c>
      <c r="CX44">
        <v>0</v>
      </c>
      <c r="CY44" s="14">
        <f>Table1[[#This Row],[r_2_6]]/Table1[[#This Row],[Matches]]</f>
        <v>0</v>
      </c>
      <c r="CZ44">
        <v>1</v>
      </c>
      <c r="DA44" s="13">
        <f>Table1[[#This Row],[r_1_6]]/Table1[[#This Row],[Matches]]</f>
        <v>3.003003003003003E-3</v>
      </c>
      <c r="DB44">
        <v>3</v>
      </c>
      <c r="DC44" s="13">
        <f>Table1[[#This Row],[r_0_6]]/Table1[[#This Row],[Matches]]</f>
        <v>9.0090090090090089E-3</v>
      </c>
      <c r="DD44">
        <v>330</v>
      </c>
      <c r="DE44">
        <v>3</v>
      </c>
      <c r="DF44">
        <v>11</v>
      </c>
      <c r="DG44" s="9">
        <f>Table1[[#This Row],[m0goals]]/Table1[[#This Row],[Matches]]</f>
        <v>3.3033033033033031E-2</v>
      </c>
      <c r="DH44">
        <v>45</v>
      </c>
      <c r="DI44" s="10">
        <f>Table1[[#This Row],[m1goal]]/Table1[[#This Row],[Matches]]</f>
        <v>0.13513513513513514</v>
      </c>
      <c r="DJ44">
        <v>71</v>
      </c>
      <c r="DK44" s="10">
        <f>Table1[[#This Row],[m2goals]]/Table1[[#This Row],[Matches]]</f>
        <v>0.21321321321321321</v>
      </c>
      <c r="DL44">
        <v>87</v>
      </c>
      <c r="DM44" s="10">
        <f>Table1[[#This Row],[m3goals]]/Table1[[#This Row],[Matches]]</f>
        <v>0.26126126126126126</v>
      </c>
      <c r="DN44">
        <v>60</v>
      </c>
      <c r="DO44" s="10">
        <f>Table1[[#This Row],[m4goals]]/Table1[[#This Row],[Matches]]</f>
        <v>0.18018018018018017</v>
      </c>
      <c r="DP44">
        <v>34</v>
      </c>
      <c r="DQ44" s="10">
        <f>Table1[[#This Row],[m5goals]]/Table1[[#This Row],[Matches]]</f>
        <v>0.1021021021021021</v>
      </c>
      <c r="DR44">
        <v>12</v>
      </c>
      <c r="DS44" s="10">
        <f>Table1[[#This Row],[m6goals]]/Table1[[#This Row],[Matches]]</f>
        <v>3.6036036036036036E-2</v>
      </c>
      <c r="DT44" s="21">
        <v>7</v>
      </c>
      <c r="DU44" s="10">
        <f>Table1[[#This Row],[m7goals]]/Table1[[#This Row],[Matches]]</f>
        <v>2.1021021021021023E-2</v>
      </c>
      <c r="DV44">
        <v>1</v>
      </c>
      <c r="DW44" s="2">
        <f>Table1[[#This Row],[m8goals]]/Table1[[#This Row],[Matches]]</f>
        <v>3.003003003003003E-3</v>
      </c>
      <c r="DX44">
        <v>5</v>
      </c>
      <c r="DY44" s="10">
        <f>Table1[[#This Row],[moregoals]]/Table1[[#This Row],[Matches]]</f>
        <v>1.5015015015015015E-2</v>
      </c>
    </row>
    <row r="45" spans="1:129" hidden="1" x14ac:dyDescent="0.45">
      <c r="A45" s="1" t="s">
        <v>63</v>
      </c>
      <c r="B45">
        <v>21.5</v>
      </c>
      <c r="C45">
        <v>46960</v>
      </c>
      <c r="D45">
        <v>20584</v>
      </c>
      <c r="E45">
        <f>Table1[[#This Row],[Home]]/Table1[[#This Row],[Matches]]</f>
        <v>0.4383304940374787</v>
      </c>
      <c r="F45">
        <v>12304</v>
      </c>
      <c r="G45">
        <f>Table1[[#This Row],[Draws]]/Table1[[#This Row],[Matches]]</f>
        <v>0.26201022146507669</v>
      </c>
      <c r="H45">
        <v>14072</v>
      </c>
      <c r="I45">
        <f>Table1[[#This Row],[Away]]/Table1[[#This Row],[Matches]]</f>
        <v>0.29965928449744461</v>
      </c>
      <c r="J45">
        <v>3596</v>
      </c>
      <c r="K45">
        <f>Table1[[#This Row],[r_0_0]]/Table1[[#This Row],[Matches]]</f>
        <v>7.657580919931857E-2</v>
      </c>
      <c r="L45">
        <v>4822</v>
      </c>
      <c r="M45">
        <f>Table1[[#This Row],[r_1_0]]/Table1[[#This Row],[Matches]]</f>
        <v>0.10268313458262351</v>
      </c>
      <c r="N45">
        <v>5760</v>
      </c>
      <c r="O45">
        <f>Table1[[#This Row],[r_1_1]]/Table1[[#This Row],[Matches]]</f>
        <v>0.12265758091993186</v>
      </c>
      <c r="P45">
        <v>3737</v>
      </c>
      <c r="Q45">
        <f>Table1[[#This Row],[r_0_1]]/Table1[[#This Row],[Matches]]</f>
        <v>7.9578364565587728E-2</v>
      </c>
      <c r="R45">
        <v>3537</v>
      </c>
      <c r="S45">
        <f>Table1[[#This Row],[r_2_0]]/Table1[[#This Row],[Matches]]</f>
        <v>7.531942078364566E-2</v>
      </c>
      <c r="T45">
        <v>4102</v>
      </c>
      <c r="U45">
        <f>Table1[[#This Row],[r_2_1]]/Table1[[#This Row],[Matches]]</f>
        <v>8.7350936967632034E-2</v>
      </c>
      <c r="V45">
        <v>2417</v>
      </c>
      <c r="W45">
        <f>Table1[[#This Row],[r_2_2]]/Table1[[#This Row],[Matches]]</f>
        <v>5.1469335604770017E-2</v>
      </c>
      <c r="X45">
        <v>3270</v>
      </c>
      <c r="Y45">
        <f>Table1[[#This Row],[r_1_2]]/Table1[[#This Row],[Matches]]</f>
        <v>6.963373083475298E-2</v>
      </c>
      <c r="Z45">
        <v>2200</v>
      </c>
      <c r="AA45">
        <f>Table1[[#This Row],[r_0_2]]/Table1[[#This Row],[Matches]]</f>
        <v>4.6848381601362864E-2</v>
      </c>
      <c r="AB45">
        <v>1934</v>
      </c>
      <c r="AC45">
        <f>Table1[[#This Row],[r_3_0]]/Table1[[#This Row],[Matches]]</f>
        <v>4.1183986371379898E-2</v>
      </c>
      <c r="AD45">
        <v>1935</v>
      </c>
      <c r="AE45">
        <f>Table1[[#This Row],[r_3_1]]/Table1[[#This Row],[Matches]]</f>
        <v>4.1205281090289606E-2</v>
      </c>
      <c r="AF45">
        <v>1172</v>
      </c>
      <c r="AG45">
        <f>Table1[[#This Row],[r_3_2]]/Table1[[#This Row],[Matches]]</f>
        <v>2.4957410562180579E-2</v>
      </c>
      <c r="AH45">
        <v>480</v>
      </c>
      <c r="AI45">
        <f>Table1[[#This Row],[r_3_3]]/Table1[[#This Row],[Matches]]</f>
        <v>1.0221465076660987E-2</v>
      </c>
      <c r="AJ45">
        <v>931</v>
      </c>
      <c r="AK45">
        <f>Table1[[#This Row],[r_2_3]]/Table1[[#This Row],[Matches]]</f>
        <v>1.9825383304940374E-2</v>
      </c>
      <c r="AL45">
        <v>1258</v>
      </c>
      <c r="AM45">
        <f>Table1[[#This Row],[r_1_3]]/Table1[[#This Row],[Matches]]</f>
        <v>2.6788756388415672E-2</v>
      </c>
      <c r="AN45">
        <v>1036</v>
      </c>
      <c r="AO45">
        <f>Table1[[#This Row],[r_0_3]]/Table1[[#This Row],[Matches]]</f>
        <v>2.2061328790459966E-2</v>
      </c>
      <c r="AP45">
        <v>778</v>
      </c>
      <c r="AQ45">
        <f>Table1[[#This Row],[r_4_0]]/Table1[[#This Row],[Matches]]</f>
        <v>1.6567291311754686E-2</v>
      </c>
      <c r="AR45">
        <v>746</v>
      </c>
      <c r="AS45">
        <f>Table1[[#This Row],[r_4_1]]/Table1[[#This Row],[Matches]]</f>
        <v>1.5885860306643951E-2</v>
      </c>
      <c r="AT45">
        <v>370</v>
      </c>
      <c r="AU45">
        <f>Table1[[#This Row],[r_4_2]]/Table1[[#This Row],[Matches]]</f>
        <v>7.8790459965928442E-3</v>
      </c>
      <c r="AV45">
        <v>156</v>
      </c>
      <c r="AW45">
        <f>Table1[[#This Row],[r_4_3]]/Table1[[#This Row],[Matches]]</f>
        <v>3.3219761499148209E-3</v>
      </c>
      <c r="AX45">
        <v>46</v>
      </c>
      <c r="AY45">
        <f>Table1[[#This Row],[r_4_4]]/Table1[[#This Row],[Matches]]</f>
        <v>9.7955706984667796E-4</v>
      </c>
      <c r="AZ45">
        <v>126</v>
      </c>
      <c r="BA45">
        <f>Table1[[#This Row],[r_3_4]]/Table1[[#This Row],[Matches]]</f>
        <v>2.6831345826235095E-3</v>
      </c>
      <c r="BB45">
        <v>263</v>
      </c>
      <c r="BC45">
        <f>Table1[[#This Row],[r_2_4]]/Table1[[#This Row],[Matches]]</f>
        <v>5.6005110732538334E-3</v>
      </c>
      <c r="BD45">
        <v>433</v>
      </c>
      <c r="BE45">
        <f>Table1[[#This Row],[r_1_4]]/Table1[[#This Row],[Matches]]</f>
        <v>9.2206132879046002E-3</v>
      </c>
      <c r="BF45">
        <v>372</v>
      </c>
      <c r="BG45">
        <f>Table1[[#This Row],[r_0_4]]/Table1[[#This Row],[Matches]]</f>
        <v>7.9216354344122664E-3</v>
      </c>
      <c r="BH45">
        <v>291</v>
      </c>
      <c r="BI45">
        <f>Table1[[#This Row],[r_5_0]]/Table1[[#This Row],[Matches]]</f>
        <v>6.1967632027257243E-3</v>
      </c>
      <c r="BJ45">
        <v>276</v>
      </c>
      <c r="BK45">
        <f>Table1[[#This Row],[r_5_1]]/Table1[[#This Row],[Matches]]</f>
        <v>5.8773424190800682E-3</v>
      </c>
      <c r="BL45">
        <v>105</v>
      </c>
      <c r="BM45">
        <f>Table1[[#This Row],[r_5_2]]/Table1[[#This Row],[Matches]]</f>
        <v>2.2359454855195911E-3</v>
      </c>
      <c r="BN45">
        <v>45</v>
      </c>
      <c r="BO45">
        <f>Table1[[#This Row],[r_5_3]]/Table1[[#This Row],[Matches]]</f>
        <v>9.5826235093696762E-4</v>
      </c>
      <c r="BP45">
        <v>14</v>
      </c>
      <c r="BQ45">
        <f>Table1[[#This Row],[r_5_4]]/Table1[[#This Row],[Matches]]</f>
        <v>2.9812606473594551E-4</v>
      </c>
      <c r="BR45">
        <v>5</v>
      </c>
      <c r="BS45">
        <f>Table1[[#This Row],[r_5_5]]/Table1[[#This Row],[Matches]]</f>
        <v>1.0647359454855196E-4</v>
      </c>
      <c r="BT45">
        <v>14</v>
      </c>
      <c r="BU45">
        <f>Table1[[#This Row],[r_4_5]]/Table1[[#This Row],[Matches]]</f>
        <v>2.9812606473594551E-4</v>
      </c>
      <c r="BV45">
        <v>30</v>
      </c>
      <c r="BW45">
        <f>Table1[[#This Row],[r_3_5]]/Table1[[#This Row],[Matches]]</f>
        <v>6.3884156729131171E-4</v>
      </c>
      <c r="BX45">
        <v>72</v>
      </c>
      <c r="BY45">
        <f>Table1[[#This Row],[r_2_5]]/Table1[[#This Row],[Matches]]</f>
        <v>1.5332197614991482E-3</v>
      </c>
      <c r="BZ45">
        <v>130</v>
      </c>
      <c r="CA45">
        <f>Table1[[#This Row],[r_1_5]]/Table1[[#This Row],[Matches]]</f>
        <v>2.7683134582623509E-3</v>
      </c>
      <c r="CB45">
        <v>101</v>
      </c>
      <c r="CC45">
        <f>Table1[[#This Row],[r_0_5]]/Table1[[#This Row],[Matches]]</f>
        <v>2.1507666098807498E-3</v>
      </c>
      <c r="CD45">
        <v>96</v>
      </c>
      <c r="CE45">
        <f>Table1[[#This Row],[r_6_0]]/Table1[[#This Row],[Matches]]</f>
        <v>2.0442930153321977E-3</v>
      </c>
      <c r="CF45">
        <v>80</v>
      </c>
      <c r="CG45">
        <f>Table1[[#This Row],[r_6_1]]/Table1[[#This Row],[Matches]]</f>
        <v>1.7035775127768314E-3</v>
      </c>
      <c r="CH45">
        <v>37</v>
      </c>
      <c r="CI45">
        <f>Table1[[#This Row],[r_6_2]]/Table1[[#This Row],[Matches]]</f>
        <v>7.8790459965928455E-4</v>
      </c>
      <c r="CJ45">
        <v>6</v>
      </c>
      <c r="CK45">
        <f>Table1[[#This Row],[r_6_3]]/Table1[[#This Row],[Matches]]</f>
        <v>1.2776831345826236E-4</v>
      </c>
      <c r="CL45">
        <v>2</v>
      </c>
      <c r="CM45">
        <f>Table1[[#This Row],[r_6_4]]/Table1[[#This Row],[Matches]]</f>
        <v>4.2589437819420782E-5</v>
      </c>
      <c r="CN45">
        <v>0</v>
      </c>
      <c r="CO45">
        <f>Table1[[#This Row],[r_6_5]]/Table1[[#This Row],[Matches]]</f>
        <v>0</v>
      </c>
      <c r="CP45">
        <v>0</v>
      </c>
      <c r="CQ45">
        <f>Table1[[#This Row],[r_6_6]]/Table1[[#This Row],[Matches]]</f>
        <v>0</v>
      </c>
      <c r="CR45">
        <v>1</v>
      </c>
      <c r="CS45">
        <f>Table1[[#This Row],[r_5_6]]/Table1[[#This Row],[Matches]]</f>
        <v>2.1294718909710391E-5</v>
      </c>
      <c r="CT45">
        <v>0</v>
      </c>
      <c r="CU45">
        <f>Table1[[#This Row],[r_4_6]]/Table1[[#This Row],[Matches]]</f>
        <v>0</v>
      </c>
      <c r="CV45">
        <v>6</v>
      </c>
      <c r="CW45">
        <f>Table1[[#This Row],[r_3_6]]/Table1[[#This Row],[Matches]]</f>
        <v>1.2776831345826236E-4</v>
      </c>
      <c r="CX45">
        <v>20</v>
      </c>
      <c r="CY45">
        <f>Table1[[#This Row],[r_2_6]]/Table1[[#This Row],[Matches]]</f>
        <v>4.2589437819420784E-4</v>
      </c>
      <c r="CZ45">
        <v>18</v>
      </c>
      <c r="DA45">
        <f>Table1[[#This Row],[r_1_6]]/Table1[[#This Row],[Matches]]</f>
        <v>3.8330494037478705E-4</v>
      </c>
      <c r="DB45">
        <v>26</v>
      </c>
      <c r="DC45">
        <f>Table1[[#This Row],[r_0_6]]/Table1[[#This Row],[Matches]]</f>
        <v>5.5366269165247023E-4</v>
      </c>
      <c r="DD45">
        <v>46852</v>
      </c>
      <c r="DE45">
        <v>108</v>
      </c>
      <c r="DF45">
        <v>3596</v>
      </c>
      <c r="DG45">
        <f>Table1[[#This Row],[m0goals]]/Table1[[#This Row],[Matches]]</f>
        <v>7.657580919931857E-2</v>
      </c>
      <c r="DH45">
        <v>8559</v>
      </c>
      <c r="DI45">
        <f>Table1[[#This Row],[m1goal]]/Table1[[#This Row],[Matches]]</f>
        <v>0.18226149914821124</v>
      </c>
      <c r="DJ45">
        <v>11497</v>
      </c>
      <c r="DK45">
        <f>Table1[[#This Row],[m2goals]]/Table1[[#This Row],[Matches]]</f>
        <v>0.24482538330494039</v>
      </c>
      <c r="DL45">
        <v>10342</v>
      </c>
      <c r="DM45">
        <f>Table1[[#This Row],[m3goals]]/Table1[[#This Row],[Matches]]</f>
        <v>0.22022998296422489</v>
      </c>
      <c r="DN45">
        <v>6760</v>
      </c>
      <c r="DO45">
        <f>Table1[[#This Row],[m4goals]]/Table1[[#This Row],[Matches]]</f>
        <v>0.14395229982964225</v>
      </c>
      <c r="DP45">
        <v>3674</v>
      </c>
      <c r="DQ45">
        <f>Table1[[#This Row],[m5goals]]/Table1[[#This Row],[Matches]]</f>
        <v>7.8236797274275974E-2</v>
      </c>
      <c r="DR45">
        <v>1641</v>
      </c>
      <c r="DS45">
        <f>Table1[[#This Row],[m6goals]]/Table1[[#This Row],[Matches]]</f>
        <v>3.494463373083475E-2</v>
      </c>
      <c r="DT45" s="22">
        <v>7</v>
      </c>
      <c r="DU45" s="5">
        <f>Table1[[#This Row],[m7goals]]/Table1[[#This Row],[Matches]]</f>
        <v>1.4906303236797276E-4</v>
      </c>
      <c r="DV45">
        <v>1</v>
      </c>
      <c r="DW45" s="2">
        <f>Table1[[#This Row],[m8goals]]/Table1[[#This Row],[Matches]]</f>
        <v>2.1294718909710391E-5</v>
      </c>
      <c r="DX45">
        <v>81</v>
      </c>
      <c r="DY45" s="5">
        <f>Table1[[#This Row],[moregoals]]/Table1[[#This Row],[Matches]]</f>
        <v>1.7248722316865418E-3</v>
      </c>
    </row>
  </sheetData>
  <phoneticPr fontId="6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539B-254C-478C-BF0E-EFD2926C4F51}">
  <sheetPr codeName="Sheet2"/>
  <dimension ref="A1:BR45"/>
  <sheetViews>
    <sheetView topLeftCell="AH1" workbookViewId="0">
      <selection activeCell="AI6" sqref="AI6"/>
    </sheetView>
  </sheetViews>
  <sheetFormatPr defaultRowHeight="14.25" x14ac:dyDescent="0.45"/>
  <sheetData>
    <row r="1" spans="1:70" x14ac:dyDescent="0.45">
      <c r="A1" t="s">
        <v>64</v>
      </c>
      <c r="B1" t="s">
        <v>0</v>
      </c>
      <c r="C1" t="s">
        <v>1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54</v>
      </c>
      <c r="BB1" t="s">
        <v>55</v>
      </c>
      <c r="BC1" t="s">
        <v>56</v>
      </c>
      <c r="BD1" t="s">
        <v>115</v>
      </c>
      <c r="BE1" t="s">
        <v>57</v>
      </c>
      <c r="BF1" t="s">
        <v>116</v>
      </c>
      <c r="BG1" t="s">
        <v>58</v>
      </c>
      <c r="BH1" t="s">
        <v>117</v>
      </c>
      <c r="BI1" t="s">
        <v>59</v>
      </c>
      <c r="BJ1" t="s">
        <v>118</v>
      </c>
      <c r="BK1" t="s">
        <v>60</v>
      </c>
      <c r="BL1" t="s">
        <v>122</v>
      </c>
      <c r="BM1" t="s">
        <v>61</v>
      </c>
      <c r="BN1" t="s">
        <v>120</v>
      </c>
      <c r="BO1" t="s">
        <v>119</v>
      </c>
      <c r="BP1" t="s">
        <v>121</v>
      </c>
      <c r="BQ1" t="s">
        <v>62</v>
      </c>
      <c r="BR1" t="s">
        <v>123</v>
      </c>
    </row>
    <row r="2" spans="1:70" x14ac:dyDescent="0.45">
      <c r="A2">
        <v>0</v>
      </c>
      <c r="B2">
        <v>0.92</v>
      </c>
      <c r="C2">
        <v>57</v>
      </c>
      <c r="D2">
        <v>1.7543859649122806E-2</v>
      </c>
      <c r="E2">
        <v>3.5087719298245612E-2</v>
      </c>
      <c r="F2">
        <v>0</v>
      </c>
      <c r="G2">
        <v>0</v>
      </c>
      <c r="H2">
        <v>0.15789473684210525</v>
      </c>
      <c r="I2">
        <v>0.12280701754385964</v>
      </c>
      <c r="J2">
        <v>1.7543859649122806E-2</v>
      </c>
      <c r="K2">
        <v>1.7543859649122806E-2</v>
      </c>
      <c r="L2">
        <v>0</v>
      </c>
      <c r="M2">
        <v>0.10526315789473684</v>
      </c>
      <c r="N2">
        <v>8.771929824561403E-2</v>
      </c>
      <c r="O2">
        <v>3.5087719298245612E-2</v>
      </c>
      <c r="P2">
        <v>0</v>
      </c>
      <c r="Q2">
        <v>0</v>
      </c>
      <c r="R2">
        <v>0</v>
      </c>
      <c r="S2">
        <v>0</v>
      </c>
      <c r="T2">
        <v>0.10526315789473684</v>
      </c>
      <c r="U2">
        <v>3.5087719298245612E-2</v>
      </c>
      <c r="V2">
        <v>0</v>
      </c>
      <c r="W2">
        <v>0</v>
      </c>
      <c r="X2">
        <v>1.7543859649122806E-2</v>
      </c>
      <c r="Y2">
        <v>0</v>
      </c>
      <c r="Z2">
        <v>0</v>
      </c>
      <c r="AA2">
        <v>0</v>
      </c>
      <c r="AB2">
        <v>0</v>
      </c>
      <c r="AC2">
        <v>8.771929824561403E-2</v>
      </c>
      <c r="AD2">
        <v>3.5087719298245612E-2</v>
      </c>
      <c r="AE2">
        <v>1.7543859649122806E-2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1.7543859649122806E-2</v>
      </c>
      <c r="AO2">
        <v>1.7543859649122806E-2</v>
      </c>
      <c r="AP2">
        <v>1.7543859649122806E-2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54</v>
      </c>
      <c r="BB2">
        <v>3</v>
      </c>
      <c r="BC2">
        <v>1</v>
      </c>
      <c r="BD2">
        <v>1.7543859649122806E-2</v>
      </c>
      <c r="BE2">
        <v>2</v>
      </c>
      <c r="BF2">
        <v>3.5087719298245612E-2</v>
      </c>
      <c r="BG2">
        <v>9</v>
      </c>
      <c r="BH2">
        <v>0.15789473684210525</v>
      </c>
      <c r="BI2">
        <v>14</v>
      </c>
      <c r="BJ2">
        <v>0.24561403508771928</v>
      </c>
      <c r="BK2">
        <v>12</v>
      </c>
      <c r="BL2">
        <v>0.21052631578947367</v>
      </c>
      <c r="BM2">
        <v>9</v>
      </c>
      <c r="BN2">
        <v>0.15789473684210525</v>
      </c>
      <c r="BO2">
        <v>3</v>
      </c>
      <c r="BP2">
        <v>5.2631578947368418E-2</v>
      </c>
      <c r="BQ2">
        <v>7</v>
      </c>
      <c r="BR2">
        <v>0.12280701754385964</v>
      </c>
    </row>
    <row r="3" spans="1:70" x14ac:dyDescent="0.45">
      <c r="A3">
        <v>1</v>
      </c>
      <c r="B3">
        <v>0.9</v>
      </c>
      <c r="C3">
        <v>87</v>
      </c>
      <c r="D3">
        <v>0</v>
      </c>
      <c r="E3">
        <v>4.5977011494252873E-2</v>
      </c>
      <c r="F3">
        <v>2.2988505747126436E-2</v>
      </c>
      <c r="G3">
        <v>0</v>
      </c>
      <c r="H3">
        <v>0.11494252873563218</v>
      </c>
      <c r="I3">
        <v>9.1954022988505746E-2</v>
      </c>
      <c r="J3">
        <v>3.4482758620689655E-2</v>
      </c>
      <c r="K3">
        <v>0</v>
      </c>
      <c r="L3">
        <v>1.1494252873563218E-2</v>
      </c>
      <c r="M3">
        <v>0.16091954022988506</v>
      </c>
      <c r="N3">
        <v>8.0459770114942528E-2</v>
      </c>
      <c r="O3">
        <v>1.1494252873563218E-2</v>
      </c>
      <c r="P3">
        <v>1.1494252873563218E-2</v>
      </c>
      <c r="Q3">
        <v>0</v>
      </c>
      <c r="R3">
        <v>0</v>
      </c>
      <c r="S3">
        <v>0</v>
      </c>
      <c r="T3">
        <v>5.7471264367816091E-2</v>
      </c>
      <c r="U3">
        <v>5.7471264367816091E-2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8.0459770114942528E-2</v>
      </c>
      <c r="AD3">
        <v>5.7471264367816091E-2</v>
      </c>
      <c r="AE3">
        <v>1.1494252873563218E-2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3.4482758620689655E-2</v>
      </c>
      <c r="AO3">
        <v>4.5977011494252873E-2</v>
      </c>
      <c r="AP3">
        <v>2.2988505747126436E-2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83</v>
      </c>
      <c r="BB3">
        <v>4</v>
      </c>
      <c r="BC3">
        <v>0</v>
      </c>
      <c r="BD3">
        <v>0</v>
      </c>
      <c r="BE3">
        <v>4</v>
      </c>
      <c r="BF3">
        <v>4.5977011494252873E-2</v>
      </c>
      <c r="BG3">
        <v>13</v>
      </c>
      <c r="BH3">
        <v>0.14942528735632185</v>
      </c>
      <c r="BI3">
        <v>22</v>
      </c>
      <c r="BJ3">
        <v>0.25287356321839083</v>
      </c>
      <c r="BK3">
        <v>15</v>
      </c>
      <c r="BL3">
        <v>0.17241379310344829</v>
      </c>
      <c r="BM3">
        <v>13</v>
      </c>
      <c r="BN3">
        <v>0.14942528735632185</v>
      </c>
      <c r="BO3">
        <v>9</v>
      </c>
      <c r="BP3">
        <v>0.10344827586206896</v>
      </c>
      <c r="BQ3">
        <v>11</v>
      </c>
      <c r="BR3">
        <v>0.12643678160919541</v>
      </c>
    </row>
    <row r="4" spans="1:70" x14ac:dyDescent="0.45">
      <c r="A4">
        <v>2</v>
      </c>
      <c r="B4">
        <v>0.88</v>
      </c>
      <c r="C4">
        <v>141</v>
      </c>
      <c r="D4">
        <v>7.0921985815602835E-3</v>
      </c>
      <c r="E4">
        <v>5.6737588652482268E-2</v>
      </c>
      <c r="F4">
        <v>2.8368794326241134E-2</v>
      </c>
      <c r="G4">
        <v>1.4184397163120567E-2</v>
      </c>
      <c r="H4">
        <v>0.1702127659574468</v>
      </c>
      <c r="I4">
        <v>1.4184397163120567E-2</v>
      </c>
      <c r="J4">
        <v>2.8368794326241134E-2</v>
      </c>
      <c r="K4">
        <v>7.0921985815602835E-3</v>
      </c>
      <c r="L4">
        <v>7.0921985815602835E-3</v>
      </c>
      <c r="M4">
        <v>9.9290780141843976E-2</v>
      </c>
      <c r="N4">
        <v>0.10638297872340426</v>
      </c>
      <c r="O4">
        <v>4.2553191489361701E-2</v>
      </c>
      <c r="P4">
        <v>7.0921985815602835E-3</v>
      </c>
      <c r="Q4">
        <v>0</v>
      </c>
      <c r="R4">
        <v>0</v>
      </c>
      <c r="S4">
        <v>0</v>
      </c>
      <c r="T4">
        <v>9.9290780141843976E-2</v>
      </c>
      <c r="U4">
        <v>9.9290780141843976E-2</v>
      </c>
      <c r="V4">
        <v>1.4184397163120567E-2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7.8014184397163122E-2</v>
      </c>
      <c r="AD4">
        <v>1.4184397163120567E-2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4.9645390070921988E-2</v>
      </c>
      <c r="AO4">
        <v>2.1276595744680851E-2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136</v>
      </c>
      <c r="BB4">
        <v>5</v>
      </c>
      <c r="BC4">
        <v>1</v>
      </c>
      <c r="BD4">
        <v>7.0921985815602835E-3</v>
      </c>
      <c r="BE4">
        <v>10</v>
      </c>
      <c r="BF4">
        <v>7.0921985815602842E-2</v>
      </c>
      <c r="BG4">
        <v>29</v>
      </c>
      <c r="BH4">
        <v>0.20567375886524822</v>
      </c>
      <c r="BI4">
        <v>17</v>
      </c>
      <c r="BJ4">
        <v>0.12056737588652482</v>
      </c>
      <c r="BK4">
        <v>33</v>
      </c>
      <c r="BL4">
        <v>0.23404255319148937</v>
      </c>
      <c r="BM4">
        <v>31</v>
      </c>
      <c r="BN4">
        <v>0.21985815602836881</v>
      </c>
      <c r="BO4">
        <v>12</v>
      </c>
      <c r="BP4">
        <v>8.5106382978723402E-2</v>
      </c>
      <c r="BQ4">
        <v>8</v>
      </c>
      <c r="BR4">
        <v>5.6737588652482268E-2</v>
      </c>
    </row>
    <row r="5" spans="1:70" x14ac:dyDescent="0.45">
      <c r="A5">
        <v>3</v>
      </c>
      <c r="B5">
        <v>0.86</v>
      </c>
      <c r="C5">
        <v>198</v>
      </c>
      <c r="D5">
        <v>3.0303030303030304E-2</v>
      </c>
      <c r="E5">
        <v>0.12121212121212122</v>
      </c>
      <c r="F5">
        <v>2.5252525252525252E-2</v>
      </c>
      <c r="G5">
        <v>1.0101010101010102E-2</v>
      </c>
      <c r="H5">
        <v>0.11616161616161616</v>
      </c>
      <c r="I5">
        <v>4.0404040404040407E-2</v>
      </c>
      <c r="J5">
        <v>2.0202020202020204E-2</v>
      </c>
      <c r="K5">
        <v>3.0303030303030304E-2</v>
      </c>
      <c r="L5">
        <v>5.0505050505050509E-3</v>
      </c>
      <c r="M5">
        <v>0.10101010101010101</v>
      </c>
      <c r="N5">
        <v>9.0909090909090912E-2</v>
      </c>
      <c r="O5">
        <v>1.0101010101010102E-2</v>
      </c>
      <c r="P5">
        <v>1.0101010101010102E-2</v>
      </c>
      <c r="Q5">
        <v>1.5151515151515152E-2</v>
      </c>
      <c r="R5">
        <v>0</v>
      </c>
      <c r="S5">
        <v>0</v>
      </c>
      <c r="T5">
        <v>0.10606060606060606</v>
      </c>
      <c r="U5">
        <v>3.5353535353535352E-2</v>
      </c>
      <c r="V5">
        <v>5.0505050505050509E-3</v>
      </c>
      <c r="W5">
        <v>5.0505050505050509E-3</v>
      </c>
      <c r="X5">
        <v>0</v>
      </c>
      <c r="Y5">
        <v>0</v>
      </c>
      <c r="Z5">
        <v>0</v>
      </c>
      <c r="AA5">
        <v>0</v>
      </c>
      <c r="AB5">
        <v>0</v>
      </c>
      <c r="AC5">
        <v>6.5656565656565663E-2</v>
      </c>
      <c r="AD5">
        <v>3.5353535353535352E-2</v>
      </c>
      <c r="AE5">
        <v>3.0303030303030304E-2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2.5252525252525252E-2</v>
      </c>
      <c r="AO5">
        <v>2.0202020202020204E-2</v>
      </c>
      <c r="AP5">
        <v>2.0202020202020204E-2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193</v>
      </c>
      <c r="BB5">
        <v>5</v>
      </c>
      <c r="BC5">
        <v>6</v>
      </c>
      <c r="BD5">
        <v>3.0303030303030304E-2</v>
      </c>
      <c r="BE5">
        <v>26</v>
      </c>
      <c r="BF5">
        <v>0.13131313131313133</v>
      </c>
      <c r="BG5">
        <v>29</v>
      </c>
      <c r="BH5">
        <v>0.14646464646464646</v>
      </c>
      <c r="BI5">
        <v>34</v>
      </c>
      <c r="BJ5">
        <v>0.17171717171717171</v>
      </c>
      <c r="BK5">
        <v>43</v>
      </c>
      <c r="BL5">
        <v>0.21717171717171718</v>
      </c>
      <c r="BM5">
        <v>25</v>
      </c>
      <c r="BN5">
        <v>0.12626262626262627</v>
      </c>
      <c r="BO5">
        <v>15</v>
      </c>
      <c r="BP5">
        <v>7.575757575757576E-2</v>
      </c>
      <c r="BQ5">
        <v>20</v>
      </c>
      <c r="BR5">
        <v>0.10101010101010101</v>
      </c>
    </row>
    <row r="6" spans="1:70" x14ac:dyDescent="0.45">
      <c r="A6">
        <v>4</v>
      </c>
      <c r="B6">
        <v>0.84</v>
      </c>
      <c r="C6">
        <v>270</v>
      </c>
      <c r="D6">
        <v>2.9629629629629631E-2</v>
      </c>
      <c r="E6">
        <v>0.1037037037037037</v>
      </c>
      <c r="F6">
        <v>4.0740740740740744E-2</v>
      </c>
      <c r="G6">
        <v>7.4074074074074077E-3</v>
      </c>
      <c r="H6">
        <v>0.18888888888888888</v>
      </c>
      <c r="I6">
        <v>9.2592592592592587E-2</v>
      </c>
      <c r="J6">
        <v>1.8518518518518517E-2</v>
      </c>
      <c r="K6">
        <v>7.4074074074074077E-3</v>
      </c>
      <c r="L6">
        <v>7.4074074074074077E-3</v>
      </c>
      <c r="M6">
        <v>0.1111111111111111</v>
      </c>
      <c r="N6">
        <v>4.4444444444444446E-2</v>
      </c>
      <c r="O6">
        <v>2.2222222222222223E-2</v>
      </c>
      <c r="P6">
        <v>3.7037037037037038E-3</v>
      </c>
      <c r="Q6">
        <v>1.1111111111111112E-2</v>
      </c>
      <c r="R6">
        <v>3.7037037037037038E-3</v>
      </c>
      <c r="S6">
        <v>3.7037037037037038E-3</v>
      </c>
      <c r="T6">
        <v>8.8888888888888892E-2</v>
      </c>
      <c r="U6">
        <v>4.0740740740740744E-2</v>
      </c>
      <c r="V6">
        <v>1.4814814814814815E-2</v>
      </c>
      <c r="W6">
        <v>7.4074074074074077E-3</v>
      </c>
      <c r="X6">
        <v>0</v>
      </c>
      <c r="Y6">
        <v>0</v>
      </c>
      <c r="Z6">
        <v>0</v>
      </c>
      <c r="AA6">
        <v>3.7037037037037038E-3</v>
      </c>
      <c r="AB6">
        <v>0</v>
      </c>
      <c r="AC6">
        <v>6.2962962962962957E-2</v>
      </c>
      <c r="AD6">
        <v>4.0740740740740744E-2</v>
      </c>
      <c r="AE6">
        <v>1.4814814814814815E-2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1.4814814814814815E-2</v>
      </c>
      <c r="AO6">
        <v>0</v>
      </c>
      <c r="AP6">
        <v>3.7037037037037038E-3</v>
      </c>
      <c r="AQ6">
        <v>3.7037037037037038E-3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268</v>
      </c>
      <c r="BB6">
        <v>2</v>
      </c>
      <c r="BC6">
        <v>8</v>
      </c>
      <c r="BD6">
        <v>2.9629629629629631E-2</v>
      </c>
      <c r="BE6">
        <v>30</v>
      </c>
      <c r="BF6">
        <v>0.1111111111111111</v>
      </c>
      <c r="BG6">
        <v>64</v>
      </c>
      <c r="BH6">
        <v>0.23703703703703705</v>
      </c>
      <c r="BI6">
        <v>58</v>
      </c>
      <c r="BJ6">
        <v>0.21481481481481482</v>
      </c>
      <c r="BK6">
        <v>42</v>
      </c>
      <c r="BL6">
        <v>0.15555555555555556</v>
      </c>
      <c r="BM6">
        <v>38</v>
      </c>
      <c r="BN6">
        <v>0.14074074074074075</v>
      </c>
      <c r="BO6">
        <v>20</v>
      </c>
      <c r="BP6">
        <v>7.407407407407407E-2</v>
      </c>
      <c r="BQ6">
        <v>10</v>
      </c>
      <c r="BR6">
        <v>3.7037037037037035E-2</v>
      </c>
    </row>
    <row r="7" spans="1:70" x14ac:dyDescent="0.45">
      <c r="A7">
        <v>5</v>
      </c>
      <c r="B7">
        <v>0.82</v>
      </c>
      <c r="C7">
        <v>279</v>
      </c>
      <c r="D7">
        <v>3.2258064516129031E-2</v>
      </c>
      <c r="E7">
        <v>9.3189964157706098E-2</v>
      </c>
      <c r="F7">
        <v>6.4516129032258063E-2</v>
      </c>
      <c r="G7">
        <v>2.5089605734767026E-2</v>
      </c>
      <c r="H7">
        <v>0.11827956989247312</v>
      </c>
      <c r="I7">
        <v>8.2437275985663083E-2</v>
      </c>
      <c r="J7">
        <v>1.7921146953405017E-2</v>
      </c>
      <c r="K7">
        <v>2.8673835125448029E-2</v>
      </c>
      <c r="L7">
        <v>3.5842293906810036E-3</v>
      </c>
      <c r="M7">
        <v>0.1003584229390681</v>
      </c>
      <c r="N7">
        <v>9.6774193548387094E-2</v>
      </c>
      <c r="O7">
        <v>3.5842293906810034E-2</v>
      </c>
      <c r="P7">
        <v>7.1684587813620072E-3</v>
      </c>
      <c r="Q7">
        <v>0</v>
      </c>
      <c r="R7">
        <v>0</v>
      </c>
      <c r="S7">
        <v>3.5842293906810036E-3</v>
      </c>
      <c r="T7">
        <v>8.2437275985663083E-2</v>
      </c>
      <c r="U7">
        <v>4.6594982078853049E-2</v>
      </c>
      <c r="V7">
        <v>2.1505376344086023E-2</v>
      </c>
      <c r="W7">
        <v>1.7921146953405017E-2</v>
      </c>
      <c r="X7">
        <v>0</v>
      </c>
      <c r="Y7">
        <v>3.5842293906810036E-3</v>
      </c>
      <c r="Z7">
        <v>0</v>
      </c>
      <c r="AA7">
        <v>0</v>
      </c>
      <c r="AB7">
        <v>0</v>
      </c>
      <c r="AC7">
        <v>5.0179211469534052E-2</v>
      </c>
      <c r="AD7">
        <v>3.5842293906810034E-2</v>
      </c>
      <c r="AE7">
        <v>1.0752688172043012E-2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7.1684587813620072E-3</v>
      </c>
      <c r="AO7">
        <v>3.5842293906810036E-3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276</v>
      </c>
      <c r="BB7">
        <v>3</v>
      </c>
      <c r="BC7">
        <v>9</v>
      </c>
      <c r="BD7">
        <v>3.2258064516129031E-2</v>
      </c>
      <c r="BE7">
        <v>33</v>
      </c>
      <c r="BF7">
        <v>0.11827956989247312</v>
      </c>
      <c r="BG7">
        <v>52</v>
      </c>
      <c r="BH7">
        <v>0.1863799283154122</v>
      </c>
      <c r="BI7">
        <v>60</v>
      </c>
      <c r="BJ7">
        <v>0.21505376344086022</v>
      </c>
      <c r="BK7">
        <v>55</v>
      </c>
      <c r="BL7">
        <v>0.1971326164874552</v>
      </c>
      <c r="BM7">
        <v>37</v>
      </c>
      <c r="BN7">
        <v>0.13261648745519714</v>
      </c>
      <c r="BO7">
        <v>20</v>
      </c>
      <c r="BP7">
        <v>7.1684587813620068E-2</v>
      </c>
      <c r="BQ7">
        <v>13</v>
      </c>
      <c r="BR7">
        <v>4.6594982078853049E-2</v>
      </c>
    </row>
    <row r="8" spans="1:70" x14ac:dyDescent="0.45">
      <c r="A8">
        <v>6</v>
      </c>
      <c r="B8">
        <v>0.8</v>
      </c>
      <c r="C8">
        <v>321</v>
      </c>
      <c r="D8">
        <v>1.5576323987538941E-2</v>
      </c>
      <c r="E8">
        <v>0.14018691588785046</v>
      </c>
      <c r="F8">
        <v>5.9190031152647975E-2</v>
      </c>
      <c r="G8">
        <v>1.5576323987538941E-2</v>
      </c>
      <c r="H8">
        <v>0.11214953271028037</v>
      </c>
      <c r="I8">
        <v>0.10903426791277258</v>
      </c>
      <c r="J8">
        <v>3.4267912772585667E-2</v>
      </c>
      <c r="K8">
        <v>2.1806853582554516E-2</v>
      </c>
      <c r="L8">
        <v>9.3457943925233638E-3</v>
      </c>
      <c r="M8">
        <v>0.12461059190031153</v>
      </c>
      <c r="N8">
        <v>6.8535825545171333E-2</v>
      </c>
      <c r="O8">
        <v>1.8691588785046728E-2</v>
      </c>
      <c r="P8">
        <v>3.1152647975077881E-3</v>
      </c>
      <c r="Q8">
        <v>9.3457943925233638E-3</v>
      </c>
      <c r="R8">
        <v>3.1152647975077881E-3</v>
      </c>
      <c r="S8">
        <v>0</v>
      </c>
      <c r="T8">
        <v>6.5420560747663545E-2</v>
      </c>
      <c r="U8">
        <v>4.6728971962616821E-2</v>
      </c>
      <c r="V8">
        <v>3.1152647975077882E-2</v>
      </c>
      <c r="W8">
        <v>6.2305295950155761E-3</v>
      </c>
      <c r="X8">
        <v>0</v>
      </c>
      <c r="Y8">
        <v>0</v>
      </c>
      <c r="Z8">
        <v>0</v>
      </c>
      <c r="AA8">
        <v>0</v>
      </c>
      <c r="AB8">
        <v>0</v>
      </c>
      <c r="AC8">
        <v>3.4267912772585667E-2</v>
      </c>
      <c r="AD8">
        <v>1.8691588785046728E-2</v>
      </c>
      <c r="AE8">
        <v>3.1152647975077881E-3</v>
      </c>
      <c r="AF8">
        <v>0</v>
      </c>
      <c r="AG8">
        <v>0</v>
      </c>
      <c r="AH8">
        <v>0</v>
      </c>
      <c r="AI8">
        <v>0</v>
      </c>
      <c r="AJ8">
        <v>0</v>
      </c>
      <c r="AK8">
        <v>3.1152647975077881E-3</v>
      </c>
      <c r="AL8">
        <v>0</v>
      </c>
      <c r="AM8">
        <v>0</v>
      </c>
      <c r="AN8">
        <v>1.2461059190031152E-2</v>
      </c>
      <c r="AO8">
        <v>6.2305295950155761E-3</v>
      </c>
      <c r="AP8">
        <v>6.2305295950155761E-3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314</v>
      </c>
      <c r="BB8">
        <v>7</v>
      </c>
      <c r="BC8">
        <v>5</v>
      </c>
      <c r="BD8">
        <v>1.5576323987538941E-2</v>
      </c>
      <c r="BE8">
        <v>50</v>
      </c>
      <c r="BF8">
        <v>0.1557632398753894</v>
      </c>
      <c r="BG8">
        <v>58</v>
      </c>
      <c r="BH8">
        <v>0.18068535825545171</v>
      </c>
      <c r="BI8">
        <v>82</v>
      </c>
      <c r="BJ8">
        <v>0.2554517133956386</v>
      </c>
      <c r="BK8">
        <v>55</v>
      </c>
      <c r="BL8">
        <v>0.17133956386292834</v>
      </c>
      <c r="BM8">
        <v>35</v>
      </c>
      <c r="BN8">
        <v>0.10903426791277258</v>
      </c>
      <c r="BO8">
        <v>21</v>
      </c>
      <c r="BP8">
        <v>6.5420560747663545E-2</v>
      </c>
      <c r="BQ8">
        <v>15</v>
      </c>
      <c r="BR8">
        <v>4.6728971962616821E-2</v>
      </c>
    </row>
    <row r="9" spans="1:70" x14ac:dyDescent="0.45">
      <c r="A9">
        <v>7</v>
      </c>
      <c r="B9">
        <v>0.78</v>
      </c>
      <c r="C9">
        <v>309</v>
      </c>
      <c r="D9">
        <v>2.2653721682847898E-2</v>
      </c>
      <c r="E9">
        <v>0.12621359223300971</v>
      </c>
      <c r="F9">
        <v>6.1488673139158574E-2</v>
      </c>
      <c r="G9">
        <v>2.2653721682847898E-2</v>
      </c>
      <c r="H9">
        <v>9.3851132686084138E-2</v>
      </c>
      <c r="I9">
        <v>0.12944983818770225</v>
      </c>
      <c r="J9">
        <v>3.5598705501618123E-2</v>
      </c>
      <c r="K9">
        <v>1.2944983818770227E-2</v>
      </c>
      <c r="L9">
        <v>1.2944983818770227E-2</v>
      </c>
      <c r="M9">
        <v>0.11003236245954692</v>
      </c>
      <c r="N9">
        <v>9.7087378640776698E-2</v>
      </c>
      <c r="O9">
        <v>2.2653721682847898E-2</v>
      </c>
      <c r="P9">
        <v>0</v>
      </c>
      <c r="Q9">
        <v>1.2944983818770227E-2</v>
      </c>
      <c r="R9">
        <v>0</v>
      </c>
      <c r="S9">
        <v>3.2362459546925568E-3</v>
      </c>
      <c r="T9">
        <v>6.1488673139158574E-2</v>
      </c>
      <c r="U9">
        <v>4.5307443365695796E-2</v>
      </c>
      <c r="V9">
        <v>2.5889967637540454E-2</v>
      </c>
      <c r="W9">
        <v>3.2362459546925568E-3</v>
      </c>
      <c r="X9">
        <v>0</v>
      </c>
      <c r="Y9">
        <v>0</v>
      </c>
      <c r="Z9">
        <v>0</v>
      </c>
      <c r="AA9">
        <v>3.2362459546925568E-3</v>
      </c>
      <c r="AB9">
        <v>0</v>
      </c>
      <c r="AC9">
        <v>3.2362459546925564E-2</v>
      </c>
      <c r="AD9">
        <v>2.5889967637540454E-2</v>
      </c>
      <c r="AE9">
        <v>9.7087378640776691E-3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9.7087378640776691E-3</v>
      </c>
      <c r="AO9">
        <v>9.7087378640776691E-3</v>
      </c>
      <c r="AP9">
        <v>3.2362459546925568E-3</v>
      </c>
      <c r="AQ9">
        <v>3.2362459546925568E-3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308</v>
      </c>
      <c r="BB9">
        <v>1</v>
      </c>
      <c r="BC9">
        <v>7</v>
      </c>
      <c r="BD9">
        <v>2.2653721682847898E-2</v>
      </c>
      <c r="BE9">
        <v>46</v>
      </c>
      <c r="BF9">
        <v>0.14886731391585761</v>
      </c>
      <c r="BG9">
        <v>52</v>
      </c>
      <c r="BH9">
        <v>0.16828478964401294</v>
      </c>
      <c r="BI9">
        <v>79</v>
      </c>
      <c r="BJ9">
        <v>0.25566343042071199</v>
      </c>
      <c r="BK9">
        <v>60</v>
      </c>
      <c r="BL9">
        <v>0.1941747572815534</v>
      </c>
      <c r="BM9">
        <v>36</v>
      </c>
      <c r="BN9">
        <v>0.11650485436893204</v>
      </c>
      <c r="BO9">
        <v>19</v>
      </c>
      <c r="BP9">
        <v>6.1488673139158574E-2</v>
      </c>
      <c r="BQ9">
        <v>10</v>
      </c>
      <c r="BR9">
        <v>3.2362459546925564E-2</v>
      </c>
    </row>
    <row r="10" spans="1:70" x14ac:dyDescent="0.45">
      <c r="A10">
        <v>8</v>
      </c>
      <c r="B10">
        <v>0.76</v>
      </c>
      <c r="C10">
        <v>270</v>
      </c>
      <c r="D10">
        <v>3.7037037037037035E-2</v>
      </c>
      <c r="E10">
        <v>0.14074074074074075</v>
      </c>
      <c r="F10">
        <v>4.0740740740740744E-2</v>
      </c>
      <c r="G10">
        <v>1.8518518518518517E-2</v>
      </c>
      <c r="H10">
        <v>0.12592592592592591</v>
      </c>
      <c r="I10">
        <v>0.14074074074074075</v>
      </c>
      <c r="J10">
        <v>3.3333333333333333E-2</v>
      </c>
      <c r="K10">
        <v>2.5925925925925925E-2</v>
      </c>
      <c r="L10">
        <v>2.2222222222222223E-2</v>
      </c>
      <c r="M10">
        <v>8.1481481481481488E-2</v>
      </c>
      <c r="N10">
        <v>7.407407407407407E-2</v>
      </c>
      <c r="O10">
        <v>3.3333333333333333E-2</v>
      </c>
      <c r="P10">
        <v>3.7037037037037038E-3</v>
      </c>
      <c r="Q10">
        <v>7.4074074074074077E-3</v>
      </c>
      <c r="R10">
        <v>0</v>
      </c>
      <c r="S10">
        <v>3.7037037037037038E-3</v>
      </c>
      <c r="T10">
        <v>6.2962962962962957E-2</v>
      </c>
      <c r="U10">
        <v>2.5925925925925925E-2</v>
      </c>
      <c r="V10">
        <v>1.8518518518518517E-2</v>
      </c>
      <c r="W10">
        <v>7.4074074074074077E-3</v>
      </c>
      <c r="X10">
        <v>0</v>
      </c>
      <c r="Y10">
        <v>3.7037037037037038E-3</v>
      </c>
      <c r="Z10">
        <v>0</v>
      </c>
      <c r="AA10">
        <v>7.4074074074074077E-3</v>
      </c>
      <c r="AB10">
        <v>0</v>
      </c>
      <c r="AC10">
        <v>2.5925925925925925E-2</v>
      </c>
      <c r="AD10">
        <v>3.7037037037037035E-2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3.7037037037037038E-3</v>
      </c>
      <c r="AL10">
        <v>0</v>
      </c>
      <c r="AM10">
        <v>0</v>
      </c>
      <c r="AN10">
        <v>1.1111111111111112E-2</v>
      </c>
      <c r="AO10">
        <v>3.7037037037037038E-3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269</v>
      </c>
      <c r="BB10">
        <v>1</v>
      </c>
      <c r="BC10">
        <v>10</v>
      </c>
      <c r="BD10">
        <v>3.7037037037037035E-2</v>
      </c>
      <c r="BE10">
        <v>43</v>
      </c>
      <c r="BF10">
        <v>0.15925925925925927</v>
      </c>
      <c r="BG10">
        <v>51</v>
      </c>
      <c r="BH10">
        <v>0.18888888888888888</v>
      </c>
      <c r="BI10">
        <v>68</v>
      </c>
      <c r="BJ10">
        <v>0.25185185185185183</v>
      </c>
      <c r="BK10">
        <v>46</v>
      </c>
      <c r="BL10">
        <v>0.17037037037037037</v>
      </c>
      <c r="BM10">
        <v>27</v>
      </c>
      <c r="BN10">
        <v>0.1</v>
      </c>
      <c r="BO10">
        <v>19</v>
      </c>
      <c r="BP10">
        <v>7.0370370370370375E-2</v>
      </c>
      <c r="BQ10">
        <v>6</v>
      </c>
      <c r="BR10">
        <v>2.2222222222222223E-2</v>
      </c>
    </row>
    <row r="11" spans="1:70" x14ac:dyDescent="0.45">
      <c r="A11">
        <v>9</v>
      </c>
      <c r="B11">
        <v>0.74</v>
      </c>
      <c r="C11">
        <v>272</v>
      </c>
      <c r="D11">
        <v>4.0441176470588237E-2</v>
      </c>
      <c r="E11">
        <v>0.15441176470588236</v>
      </c>
      <c r="F11">
        <v>8.8235294117647065E-2</v>
      </c>
      <c r="G11">
        <v>1.4705882352941176E-2</v>
      </c>
      <c r="H11">
        <v>0.12867647058823528</v>
      </c>
      <c r="I11">
        <v>0.10661764705882353</v>
      </c>
      <c r="J11">
        <v>2.9411764705882353E-2</v>
      </c>
      <c r="K11">
        <v>2.5735294117647058E-2</v>
      </c>
      <c r="L11">
        <v>1.4705882352941176E-2</v>
      </c>
      <c r="M11">
        <v>6.25E-2</v>
      </c>
      <c r="N11">
        <v>5.1470588235294115E-2</v>
      </c>
      <c r="O11">
        <v>4.0441176470588237E-2</v>
      </c>
      <c r="P11">
        <v>3.6764705882352941E-3</v>
      </c>
      <c r="Q11">
        <v>7.3529411764705881E-3</v>
      </c>
      <c r="R11">
        <v>3.6764705882352941E-3</v>
      </c>
      <c r="S11">
        <v>3.6764705882352941E-3</v>
      </c>
      <c r="T11">
        <v>6.6176470588235295E-2</v>
      </c>
      <c r="U11">
        <v>4.0441176470588237E-2</v>
      </c>
      <c r="V11">
        <v>1.8382352941176471E-2</v>
      </c>
      <c r="W11">
        <v>3.6764705882352941E-3</v>
      </c>
      <c r="X11">
        <v>0</v>
      </c>
      <c r="Y11">
        <v>3.6764705882352941E-3</v>
      </c>
      <c r="Z11">
        <v>3.6764705882352941E-3</v>
      </c>
      <c r="AA11">
        <v>0</v>
      </c>
      <c r="AB11">
        <v>0</v>
      </c>
      <c r="AC11">
        <v>2.9411764705882353E-2</v>
      </c>
      <c r="AD11">
        <v>1.8382352941176471E-2</v>
      </c>
      <c r="AE11">
        <v>7.3529411764705881E-3</v>
      </c>
      <c r="AF11">
        <v>0</v>
      </c>
      <c r="AG11">
        <v>3.6764705882352941E-3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1.4705882352941176E-2</v>
      </c>
      <c r="AO11">
        <v>0</v>
      </c>
      <c r="AP11">
        <v>3.6764705882352941E-3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269</v>
      </c>
      <c r="BB11">
        <v>3</v>
      </c>
      <c r="BC11">
        <v>11</v>
      </c>
      <c r="BD11">
        <v>4.0441176470588237E-2</v>
      </c>
      <c r="BE11">
        <v>46</v>
      </c>
      <c r="BF11">
        <v>0.16911764705882354</v>
      </c>
      <c r="BG11">
        <v>63</v>
      </c>
      <c r="BH11">
        <v>0.23161764705882354</v>
      </c>
      <c r="BI11">
        <v>54</v>
      </c>
      <c r="BJ11">
        <v>0.19852941176470587</v>
      </c>
      <c r="BK11">
        <v>41</v>
      </c>
      <c r="BL11">
        <v>0.15073529411764705</v>
      </c>
      <c r="BM11">
        <v>32</v>
      </c>
      <c r="BN11">
        <v>0.11764705882352941</v>
      </c>
      <c r="BO11">
        <v>16</v>
      </c>
      <c r="BP11">
        <v>5.8823529411764705E-2</v>
      </c>
      <c r="BQ11">
        <v>9</v>
      </c>
      <c r="BR11">
        <v>3.3088235294117647E-2</v>
      </c>
    </row>
    <row r="12" spans="1:70" x14ac:dyDescent="0.45">
      <c r="A12">
        <v>10</v>
      </c>
      <c r="B12">
        <v>0.72</v>
      </c>
      <c r="C12">
        <v>568</v>
      </c>
      <c r="D12">
        <v>5.1056338028169015E-2</v>
      </c>
      <c r="E12">
        <v>0.10211267605633803</v>
      </c>
      <c r="F12">
        <v>7.3943661971830985E-2</v>
      </c>
      <c r="G12">
        <v>2.6408450704225352E-2</v>
      </c>
      <c r="H12">
        <v>0.15845070422535212</v>
      </c>
      <c r="I12">
        <v>8.8028169014084501E-2</v>
      </c>
      <c r="J12">
        <v>5.2816901408450703E-2</v>
      </c>
      <c r="K12">
        <v>4.2253521126760563E-2</v>
      </c>
      <c r="L12">
        <v>1.4084507042253521E-2</v>
      </c>
      <c r="M12">
        <v>9.3309859154929578E-2</v>
      </c>
      <c r="N12">
        <v>7.5704225352112672E-2</v>
      </c>
      <c r="O12">
        <v>2.1126760563380281E-2</v>
      </c>
      <c r="P12">
        <v>1.232394366197183E-2</v>
      </c>
      <c r="Q12">
        <v>5.2816901408450703E-3</v>
      </c>
      <c r="R12">
        <v>1.0563380281690141E-2</v>
      </c>
      <c r="S12">
        <v>5.2816901408450703E-3</v>
      </c>
      <c r="T12">
        <v>3.6971830985915492E-2</v>
      </c>
      <c r="U12">
        <v>3.5211267605633804E-2</v>
      </c>
      <c r="V12">
        <v>1.5845070422535211E-2</v>
      </c>
      <c r="W12">
        <v>3.5211267605633804E-3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2.2887323943661973E-2</v>
      </c>
      <c r="AD12">
        <v>1.232394366197183E-2</v>
      </c>
      <c r="AE12">
        <v>8.8028169014084511E-3</v>
      </c>
      <c r="AF12">
        <v>3.5211267605633804E-3</v>
      </c>
      <c r="AG12">
        <v>0</v>
      </c>
      <c r="AH12">
        <v>0</v>
      </c>
      <c r="AI12">
        <v>0</v>
      </c>
      <c r="AJ12">
        <v>1.7605633802816902E-3</v>
      </c>
      <c r="AK12">
        <v>0</v>
      </c>
      <c r="AL12">
        <v>1.7605633802816902E-3</v>
      </c>
      <c r="AM12">
        <v>0</v>
      </c>
      <c r="AN12">
        <v>8.8028169014084511E-3</v>
      </c>
      <c r="AO12">
        <v>8.8028169014084511E-3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564</v>
      </c>
      <c r="BB12">
        <v>4</v>
      </c>
      <c r="BC12">
        <v>29</v>
      </c>
      <c r="BD12">
        <v>5.1056338028169015E-2</v>
      </c>
      <c r="BE12">
        <v>73</v>
      </c>
      <c r="BF12">
        <v>0.12852112676056338</v>
      </c>
      <c r="BG12">
        <v>140</v>
      </c>
      <c r="BH12">
        <v>0.24647887323943662</v>
      </c>
      <c r="BI12">
        <v>130</v>
      </c>
      <c r="BJ12">
        <v>0.22887323943661972</v>
      </c>
      <c r="BK12">
        <v>100</v>
      </c>
      <c r="BL12">
        <v>0.176056338028169</v>
      </c>
      <c r="BM12">
        <v>48</v>
      </c>
      <c r="BN12">
        <v>8.4507042253521125E-2</v>
      </c>
      <c r="BO12">
        <v>29</v>
      </c>
      <c r="BP12">
        <v>5.1056338028169015E-2</v>
      </c>
      <c r="BQ12">
        <v>19</v>
      </c>
      <c r="BR12">
        <v>3.345070422535211E-2</v>
      </c>
    </row>
    <row r="13" spans="1:70" x14ac:dyDescent="0.45">
      <c r="A13">
        <v>11</v>
      </c>
      <c r="B13">
        <v>0.7</v>
      </c>
      <c r="C13">
        <v>478</v>
      </c>
      <c r="D13">
        <v>5.8577405857740586E-2</v>
      </c>
      <c r="E13">
        <v>0.13179916317991633</v>
      </c>
      <c r="F13">
        <v>8.1589958158995821E-2</v>
      </c>
      <c r="G13">
        <v>2.9288702928870293E-2</v>
      </c>
      <c r="H13">
        <v>0.13389121338912133</v>
      </c>
      <c r="I13">
        <v>0.11087866108786611</v>
      </c>
      <c r="J13">
        <v>4.8117154811715482E-2</v>
      </c>
      <c r="K13">
        <v>2.9288702928870293E-2</v>
      </c>
      <c r="L13">
        <v>6.2761506276150627E-3</v>
      </c>
      <c r="M13">
        <v>0.100418410041841</v>
      </c>
      <c r="N13">
        <v>7.9497907949790794E-2</v>
      </c>
      <c r="O13">
        <v>2.3012552301255231E-2</v>
      </c>
      <c r="P13">
        <v>8.368200836820083E-3</v>
      </c>
      <c r="Q13">
        <v>1.2552301255230125E-2</v>
      </c>
      <c r="R13">
        <v>6.2761506276150627E-3</v>
      </c>
      <c r="S13">
        <v>0</v>
      </c>
      <c r="T13">
        <v>3.7656903765690378E-2</v>
      </c>
      <c r="U13">
        <v>2.9288702928870293E-2</v>
      </c>
      <c r="V13">
        <v>8.368200836820083E-3</v>
      </c>
      <c r="W13">
        <v>2.0920502092050207E-3</v>
      </c>
      <c r="X13">
        <v>0</v>
      </c>
      <c r="Y13">
        <v>0</v>
      </c>
      <c r="Z13">
        <v>2.0920502092050207E-3</v>
      </c>
      <c r="AA13">
        <v>0</v>
      </c>
      <c r="AB13">
        <v>0</v>
      </c>
      <c r="AC13">
        <v>2.3012552301255231E-2</v>
      </c>
      <c r="AD13">
        <v>1.4644351464435146E-2</v>
      </c>
      <c r="AE13">
        <v>2.0920502092050207E-3</v>
      </c>
      <c r="AF13">
        <v>2.0920502092050207E-3</v>
      </c>
      <c r="AG13">
        <v>0</v>
      </c>
      <c r="AH13">
        <v>0</v>
      </c>
      <c r="AI13">
        <v>0</v>
      </c>
      <c r="AJ13">
        <v>0</v>
      </c>
      <c r="AK13">
        <v>2.0920502092050207E-3</v>
      </c>
      <c r="AL13">
        <v>0</v>
      </c>
      <c r="AM13">
        <v>0</v>
      </c>
      <c r="AN13">
        <v>2.0920502092050207E-3</v>
      </c>
      <c r="AO13">
        <v>2.0920502092050207E-3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472</v>
      </c>
      <c r="BB13">
        <v>6</v>
      </c>
      <c r="BC13">
        <v>28</v>
      </c>
      <c r="BD13">
        <v>5.8577405857740586E-2</v>
      </c>
      <c r="BE13">
        <v>77</v>
      </c>
      <c r="BF13">
        <v>0.16108786610878661</v>
      </c>
      <c r="BG13">
        <v>106</v>
      </c>
      <c r="BH13">
        <v>0.22175732217573221</v>
      </c>
      <c r="BI13">
        <v>115</v>
      </c>
      <c r="BJ13">
        <v>0.2405857740585774</v>
      </c>
      <c r="BK13">
        <v>82</v>
      </c>
      <c r="BL13">
        <v>0.17154811715481172</v>
      </c>
      <c r="BM13">
        <v>42</v>
      </c>
      <c r="BN13">
        <v>8.7866108786610872E-2</v>
      </c>
      <c r="BO13">
        <v>17</v>
      </c>
      <c r="BP13">
        <v>3.5564853556485358E-2</v>
      </c>
      <c r="BQ13">
        <v>11</v>
      </c>
      <c r="BR13">
        <v>2.3012552301255231E-2</v>
      </c>
    </row>
    <row r="14" spans="1:70" x14ac:dyDescent="0.45">
      <c r="A14">
        <v>12</v>
      </c>
      <c r="B14">
        <v>0.68</v>
      </c>
      <c r="C14">
        <v>579</v>
      </c>
      <c r="D14">
        <v>5.6994818652849742E-2</v>
      </c>
      <c r="E14">
        <v>0.1157167530224525</v>
      </c>
      <c r="F14">
        <v>7.426597582037997E-2</v>
      </c>
      <c r="G14">
        <v>3.6269430051813469E-2</v>
      </c>
      <c r="H14">
        <v>0.14162348877374784</v>
      </c>
      <c r="I14">
        <v>0.1157167530224525</v>
      </c>
      <c r="J14">
        <v>3.4542314335060449E-2</v>
      </c>
      <c r="K14">
        <v>2.9360967184801381E-2</v>
      </c>
      <c r="L14">
        <v>1.3816925734024179E-2</v>
      </c>
      <c r="M14">
        <v>8.46286701208981E-2</v>
      </c>
      <c r="N14">
        <v>7.7720207253886009E-2</v>
      </c>
      <c r="O14">
        <v>3.7996545768566495E-2</v>
      </c>
      <c r="P14">
        <v>1.7271157167530224E-3</v>
      </c>
      <c r="Q14">
        <v>3.4542314335060447E-3</v>
      </c>
      <c r="R14">
        <v>1.0362694300518135E-2</v>
      </c>
      <c r="S14">
        <v>3.4542314335060447E-3</v>
      </c>
      <c r="T14">
        <v>5.0086355785837651E-2</v>
      </c>
      <c r="U14">
        <v>3.1088082901554404E-2</v>
      </c>
      <c r="V14">
        <v>1.0362694300518135E-2</v>
      </c>
      <c r="W14">
        <v>3.4542314335060447E-3</v>
      </c>
      <c r="X14">
        <v>0</v>
      </c>
      <c r="Y14">
        <v>0</v>
      </c>
      <c r="Z14">
        <v>3.4542314335060447E-3</v>
      </c>
      <c r="AA14">
        <v>3.4542314335060447E-3</v>
      </c>
      <c r="AB14">
        <v>0</v>
      </c>
      <c r="AC14">
        <v>1.3816925734024179E-2</v>
      </c>
      <c r="AD14">
        <v>1.5544041450777202E-2</v>
      </c>
      <c r="AE14">
        <v>3.4542314335060447E-3</v>
      </c>
      <c r="AF14">
        <v>0</v>
      </c>
      <c r="AG14">
        <v>0</v>
      </c>
      <c r="AH14">
        <v>0</v>
      </c>
      <c r="AI14">
        <v>0</v>
      </c>
      <c r="AJ14">
        <v>1.7271157167530224E-3</v>
      </c>
      <c r="AK14">
        <v>1.7271157167530224E-3</v>
      </c>
      <c r="AL14">
        <v>0</v>
      </c>
      <c r="AM14">
        <v>0</v>
      </c>
      <c r="AN14">
        <v>6.9084628670120895E-3</v>
      </c>
      <c r="AO14">
        <v>1.0362694300518135E-2</v>
      </c>
      <c r="AP14">
        <v>1.7271157167530224E-3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576</v>
      </c>
      <c r="BB14">
        <v>3</v>
      </c>
      <c r="BC14">
        <v>33</v>
      </c>
      <c r="BD14">
        <v>5.6994818652849742E-2</v>
      </c>
      <c r="BE14">
        <v>88</v>
      </c>
      <c r="BF14">
        <v>0.15198618307426598</v>
      </c>
      <c r="BG14">
        <v>133</v>
      </c>
      <c r="BH14">
        <v>0.22970639032815199</v>
      </c>
      <c r="BI14">
        <v>135</v>
      </c>
      <c r="BJ14">
        <v>0.23316062176165803</v>
      </c>
      <c r="BK14">
        <v>100</v>
      </c>
      <c r="BL14">
        <v>0.17271157167530224</v>
      </c>
      <c r="BM14">
        <v>52</v>
      </c>
      <c r="BN14">
        <v>8.9810017271157172E-2</v>
      </c>
      <c r="BO14">
        <v>22</v>
      </c>
      <c r="BP14">
        <v>3.7996545768566495E-2</v>
      </c>
      <c r="BQ14">
        <v>16</v>
      </c>
      <c r="BR14">
        <v>2.7633851468048358E-2</v>
      </c>
    </row>
    <row r="15" spans="1:70" x14ac:dyDescent="0.45">
      <c r="A15">
        <v>13</v>
      </c>
      <c r="B15">
        <v>0.66</v>
      </c>
      <c r="C15">
        <v>737</v>
      </c>
      <c r="D15">
        <v>4.8846675712347354E-2</v>
      </c>
      <c r="E15">
        <v>0.11261872455902307</v>
      </c>
      <c r="F15">
        <v>0.11668928086838534</v>
      </c>
      <c r="G15">
        <v>3.5278154681139755E-2</v>
      </c>
      <c r="H15">
        <v>0.12618724559023067</v>
      </c>
      <c r="I15">
        <v>0.10312075983717775</v>
      </c>
      <c r="J15">
        <v>4.4776119402985072E-2</v>
      </c>
      <c r="K15">
        <v>3.1207598371777476E-2</v>
      </c>
      <c r="L15">
        <v>2.7137042062415198E-2</v>
      </c>
      <c r="M15">
        <v>8.0054274084124827E-2</v>
      </c>
      <c r="N15">
        <v>6.5128900949796467E-2</v>
      </c>
      <c r="O15">
        <v>2.8493894165535955E-2</v>
      </c>
      <c r="P15">
        <v>1.3568521031207599E-2</v>
      </c>
      <c r="Q15">
        <v>1.2211668928086838E-2</v>
      </c>
      <c r="R15">
        <v>5.4274084124830389E-3</v>
      </c>
      <c r="S15">
        <v>2.7137042062415195E-3</v>
      </c>
      <c r="T15">
        <v>3.1207598371777476E-2</v>
      </c>
      <c r="U15">
        <v>4.0705563093622797E-2</v>
      </c>
      <c r="V15">
        <v>9.497964721845319E-3</v>
      </c>
      <c r="W15">
        <v>4.0705563093622792E-3</v>
      </c>
      <c r="X15">
        <v>1.3568521031207597E-3</v>
      </c>
      <c r="Y15">
        <v>1.3568521031207597E-3</v>
      </c>
      <c r="Z15">
        <v>0</v>
      </c>
      <c r="AA15">
        <v>4.0705563093622792E-3</v>
      </c>
      <c r="AB15">
        <v>0</v>
      </c>
      <c r="AC15">
        <v>1.2211668928086838E-2</v>
      </c>
      <c r="AD15">
        <v>1.4925373134328358E-2</v>
      </c>
      <c r="AE15">
        <v>2.7137042062415195E-3</v>
      </c>
      <c r="AF15">
        <v>1.3568521031207597E-3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8.1411126187245584E-3</v>
      </c>
      <c r="AO15">
        <v>6.7842605156037995E-3</v>
      </c>
      <c r="AP15">
        <v>1.3568521031207597E-3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732</v>
      </c>
      <c r="BB15">
        <v>5</v>
      </c>
      <c r="BC15">
        <v>36</v>
      </c>
      <c r="BD15">
        <v>4.8846675712347354E-2</v>
      </c>
      <c r="BE15">
        <v>109</v>
      </c>
      <c r="BF15">
        <v>0.14789687924016282</v>
      </c>
      <c r="BG15">
        <v>199</v>
      </c>
      <c r="BH15">
        <v>0.2700135685210312</v>
      </c>
      <c r="BI15">
        <v>160</v>
      </c>
      <c r="BJ15">
        <v>0.21709633649932158</v>
      </c>
      <c r="BK15">
        <v>108</v>
      </c>
      <c r="BL15">
        <v>0.14654002713704206</v>
      </c>
      <c r="BM15">
        <v>72</v>
      </c>
      <c r="BN15">
        <v>9.7693351424694708E-2</v>
      </c>
      <c r="BO15">
        <v>34</v>
      </c>
      <c r="BP15">
        <v>4.6132971506105833E-2</v>
      </c>
      <c r="BQ15">
        <v>19</v>
      </c>
      <c r="BR15">
        <v>2.5780189959294438E-2</v>
      </c>
    </row>
    <row r="16" spans="1:70" x14ac:dyDescent="0.45">
      <c r="A16">
        <v>14</v>
      </c>
      <c r="B16">
        <v>0.64</v>
      </c>
      <c r="C16">
        <v>792</v>
      </c>
      <c r="D16">
        <v>5.1767676767676768E-2</v>
      </c>
      <c r="E16">
        <v>0.1111111111111111</v>
      </c>
      <c r="F16">
        <v>9.4696969696969696E-2</v>
      </c>
      <c r="G16">
        <v>4.7979797979797977E-2</v>
      </c>
      <c r="H16">
        <v>0.12752525252525251</v>
      </c>
      <c r="I16">
        <v>0.11994949494949494</v>
      </c>
      <c r="J16">
        <v>4.924242424242424E-2</v>
      </c>
      <c r="K16">
        <v>3.9141414141414144E-2</v>
      </c>
      <c r="L16">
        <v>2.0202020202020204E-2</v>
      </c>
      <c r="M16">
        <v>6.9444444444444448E-2</v>
      </c>
      <c r="N16">
        <v>6.0606060606060608E-2</v>
      </c>
      <c r="O16">
        <v>2.904040404040404E-2</v>
      </c>
      <c r="P16">
        <v>1.1363636363636364E-2</v>
      </c>
      <c r="Q16">
        <v>8.8383838383838381E-3</v>
      </c>
      <c r="R16">
        <v>8.8383838383838381E-3</v>
      </c>
      <c r="S16">
        <v>8.8383838383838381E-3</v>
      </c>
      <c r="T16">
        <v>2.3989898989898988E-2</v>
      </c>
      <c r="U16">
        <v>3.6616161616161616E-2</v>
      </c>
      <c r="V16">
        <v>1.2626262626262626E-2</v>
      </c>
      <c r="W16">
        <v>5.0505050505050509E-3</v>
      </c>
      <c r="X16">
        <v>0</v>
      </c>
      <c r="Y16">
        <v>1.2626262626262627E-3</v>
      </c>
      <c r="Z16">
        <v>1.2626262626262627E-3</v>
      </c>
      <c r="AA16">
        <v>0</v>
      </c>
      <c r="AB16">
        <v>1.2626262626262627E-3</v>
      </c>
      <c r="AC16">
        <v>2.1464646464646464E-2</v>
      </c>
      <c r="AD16">
        <v>1.3888888888888888E-2</v>
      </c>
      <c r="AE16">
        <v>5.0505050505050509E-3</v>
      </c>
      <c r="AF16">
        <v>3.787878787878788E-3</v>
      </c>
      <c r="AG16">
        <v>0</v>
      </c>
      <c r="AH16">
        <v>0</v>
      </c>
      <c r="AI16">
        <v>0</v>
      </c>
      <c r="AJ16">
        <v>1.2626262626262627E-3</v>
      </c>
      <c r="AK16">
        <v>1.2626262626262627E-3</v>
      </c>
      <c r="AL16">
        <v>1.2626262626262627E-3</v>
      </c>
      <c r="AM16">
        <v>0</v>
      </c>
      <c r="AN16">
        <v>6.313131313131313E-3</v>
      </c>
      <c r="AO16">
        <v>2.5252525252525255E-3</v>
      </c>
      <c r="AP16">
        <v>1.2626262626262627E-3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791</v>
      </c>
      <c r="BB16">
        <v>1</v>
      </c>
      <c r="BC16">
        <v>41</v>
      </c>
      <c r="BD16">
        <v>5.1767676767676768E-2</v>
      </c>
      <c r="BE16">
        <v>126</v>
      </c>
      <c r="BF16">
        <v>0.15909090909090909</v>
      </c>
      <c r="BG16">
        <v>192</v>
      </c>
      <c r="BH16">
        <v>0.24242424242424243</v>
      </c>
      <c r="BI16">
        <v>188</v>
      </c>
      <c r="BJ16">
        <v>0.23737373737373738</v>
      </c>
      <c r="BK16">
        <v>114</v>
      </c>
      <c r="BL16">
        <v>0.14393939393939395</v>
      </c>
      <c r="BM16">
        <v>76</v>
      </c>
      <c r="BN16">
        <v>9.5959595959595953E-2</v>
      </c>
      <c r="BO16">
        <v>37</v>
      </c>
      <c r="BP16">
        <v>4.671717171717172E-2</v>
      </c>
      <c r="BQ16">
        <v>18</v>
      </c>
      <c r="BR16">
        <v>2.2727272727272728E-2</v>
      </c>
    </row>
    <row r="17" spans="1:70" x14ac:dyDescent="0.45">
      <c r="A17">
        <v>15</v>
      </c>
      <c r="B17">
        <v>0.62</v>
      </c>
      <c r="C17">
        <v>913</v>
      </c>
      <c r="D17">
        <v>4.8192771084337352E-2</v>
      </c>
      <c r="E17">
        <v>0.12157721796276014</v>
      </c>
      <c r="F17">
        <v>0.10952902519167579</v>
      </c>
      <c r="G17">
        <v>5.4764512595837894E-2</v>
      </c>
      <c r="H17">
        <v>0.10405257393209201</v>
      </c>
      <c r="I17">
        <v>0.10624315443592552</v>
      </c>
      <c r="J17">
        <v>5.9145673603504929E-2</v>
      </c>
      <c r="K17">
        <v>4.4906900328587074E-2</v>
      </c>
      <c r="L17">
        <v>1.8619934282584884E-2</v>
      </c>
      <c r="M17">
        <v>7.8860898138006577E-2</v>
      </c>
      <c r="N17">
        <v>6.0240963855421686E-2</v>
      </c>
      <c r="O17">
        <v>1.8619934282584884E-2</v>
      </c>
      <c r="P17">
        <v>1.3143483023001095E-2</v>
      </c>
      <c r="Q17">
        <v>8.7623220153340634E-3</v>
      </c>
      <c r="R17">
        <v>1.4238773274917854E-2</v>
      </c>
      <c r="S17">
        <v>9.8576122672508221E-3</v>
      </c>
      <c r="T17">
        <v>3.1763417305585982E-2</v>
      </c>
      <c r="U17">
        <v>2.9572836801752465E-2</v>
      </c>
      <c r="V17">
        <v>7.6670317634173054E-3</v>
      </c>
      <c r="W17">
        <v>3.2858707557502738E-3</v>
      </c>
      <c r="X17">
        <v>0</v>
      </c>
      <c r="Y17">
        <v>1.0952902519167579E-3</v>
      </c>
      <c r="Z17">
        <v>5.4764512595837896E-3</v>
      </c>
      <c r="AA17">
        <v>1.0952902519167579E-3</v>
      </c>
      <c r="AB17">
        <v>0</v>
      </c>
      <c r="AC17">
        <v>1.9715224534501644E-2</v>
      </c>
      <c r="AD17">
        <v>1.0952902519167579E-2</v>
      </c>
      <c r="AE17">
        <v>2.1905805038335158E-3</v>
      </c>
      <c r="AF17">
        <v>1.0952902519167579E-3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1.0952902519167579E-3</v>
      </c>
      <c r="AM17">
        <v>1.0952902519167579E-3</v>
      </c>
      <c r="AN17">
        <v>4.3811610076670317E-3</v>
      </c>
      <c r="AO17">
        <v>5.4764512595837896E-3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910</v>
      </c>
      <c r="BB17">
        <v>3</v>
      </c>
      <c r="BC17">
        <v>44</v>
      </c>
      <c r="BD17">
        <v>4.8192771084337352E-2</v>
      </c>
      <c r="BE17">
        <v>161</v>
      </c>
      <c r="BF17">
        <v>0.17634173055859803</v>
      </c>
      <c r="BG17">
        <v>212</v>
      </c>
      <c r="BH17">
        <v>0.23220153340635269</v>
      </c>
      <c r="BI17">
        <v>219</v>
      </c>
      <c r="BJ17">
        <v>0.23986856516976998</v>
      </c>
      <c r="BK17">
        <v>151</v>
      </c>
      <c r="BL17">
        <v>0.16538882803943045</v>
      </c>
      <c r="BM17">
        <v>72</v>
      </c>
      <c r="BN17">
        <v>7.8860898138006577E-2</v>
      </c>
      <c r="BO17">
        <v>39</v>
      </c>
      <c r="BP17">
        <v>4.271631982475356E-2</v>
      </c>
      <c r="BQ17">
        <v>15</v>
      </c>
      <c r="BR17">
        <v>1.642935377875137E-2</v>
      </c>
    </row>
    <row r="18" spans="1:70" x14ac:dyDescent="0.45">
      <c r="A18">
        <v>16</v>
      </c>
      <c r="B18">
        <v>0.6</v>
      </c>
      <c r="C18">
        <v>1264</v>
      </c>
      <c r="D18">
        <v>7.0411392405063292E-2</v>
      </c>
      <c r="E18">
        <v>0.11787974683544304</v>
      </c>
      <c r="F18">
        <v>0.11234177215189874</v>
      </c>
      <c r="G18">
        <v>5.2215189873417722E-2</v>
      </c>
      <c r="H18">
        <v>9.0981012658227847E-2</v>
      </c>
      <c r="I18">
        <v>0.11313291139240507</v>
      </c>
      <c r="J18">
        <v>5.1424050632911396E-2</v>
      </c>
      <c r="K18">
        <v>4.1139240506329111E-2</v>
      </c>
      <c r="L18">
        <v>1.8987341772151899E-2</v>
      </c>
      <c r="M18">
        <v>6.4873417721518986E-2</v>
      </c>
      <c r="N18">
        <v>6.4873417721518986E-2</v>
      </c>
      <c r="O18">
        <v>4.2721518987341771E-2</v>
      </c>
      <c r="P18">
        <v>7.1202531645569618E-3</v>
      </c>
      <c r="Q18">
        <v>1.661392405063291E-2</v>
      </c>
      <c r="R18">
        <v>1.1075949367088608E-2</v>
      </c>
      <c r="S18">
        <v>5.5379746835443038E-3</v>
      </c>
      <c r="T18">
        <v>2.6898734177215191E-2</v>
      </c>
      <c r="U18">
        <v>3.0063291139240507E-2</v>
      </c>
      <c r="V18">
        <v>9.4936708860759497E-3</v>
      </c>
      <c r="W18">
        <v>6.3291139240506328E-3</v>
      </c>
      <c r="X18">
        <v>7.911392405063291E-4</v>
      </c>
      <c r="Y18">
        <v>7.911392405063291E-4</v>
      </c>
      <c r="Z18">
        <v>7.911392405063291E-4</v>
      </c>
      <c r="AA18">
        <v>7.911392405063291E-4</v>
      </c>
      <c r="AB18">
        <v>3.1645569620253164E-3</v>
      </c>
      <c r="AC18">
        <v>6.3291139240506328E-3</v>
      </c>
      <c r="AD18">
        <v>9.4936708860759497E-3</v>
      </c>
      <c r="AE18">
        <v>2.3734177215189874E-3</v>
      </c>
      <c r="AF18">
        <v>1.5822784810126582E-3</v>
      </c>
      <c r="AG18">
        <v>0</v>
      </c>
      <c r="AH18">
        <v>0</v>
      </c>
      <c r="AI18">
        <v>0</v>
      </c>
      <c r="AJ18">
        <v>7.911392405063291E-4</v>
      </c>
      <c r="AK18">
        <v>7.911392405063291E-4</v>
      </c>
      <c r="AL18">
        <v>2.3734177215189874E-3</v>
      </c>
      <c r="AM18">
        <v>7.911392405063291E-4</v>
      </c>
      <c r="AN18">
        <v>6.3291139240506328E-3</v>
      </c>
      <c r="AO18">
        <v>3.1645569620253164E-3</v>
      </c>
      <c r="AP18">
        <v>1.5822784810126582E-3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1259</v>
      </c>
      <c r="BB18">
        <v>5</v>
      </c>
      <c r="BC18">
        <v>89</v>
      </c>
      <c r="BD18">
        <v>7.0411392405063292E-2</v>
      </c>
      <c r="BE18">
        <v>215</v>
      </c>
      <c r="BF18">
        <v>0.17009493670886075</v>
      </c>
      <c r="BG18">
        <v>281</v>
      </c>
      <c r="BH18">
        <v>0.22231012658227847</v>
      </c>
      <c r="BI18">
        <v>284</v>
      </c>
      <c r="BJ18">
        <v>0.22468354430379747</v>
      </c>
      <c r="BK18">
        <v>199</v>
      </c>
      <c r="BL18">
        <v>0.1574367088607595</v>
      </c>
      <c r="BM18">
        <v>123</v>
      </c>
      <c r="BN18">
        <v>9.7310126582278486E-2</v>
      </c>
      <c r="BO18">
        <v>45</v>
      </c>
      <c r="BP18">
        <v>3.5601265822784812E-2</v>
      </c>
      <c r="BQ18">
        <v>28</v>
      </c>
      <c r="BR18">
        <v>2.2151898734177215E-2</v>
      </c>
    </row>
    <row r="19" spans="1:70" x14ac:dyDescent="0.45">
      <c r="A19">
        <v>17</v>
      </c>
      <c r="B19">
        <v>0.57999999999999996</v>
      </c>
      <c r="C19">
        <v>404</v>
      </c>
      <c r="D19">
        <v>4.4554455445544552E-2</v>
      </c>
      <c r="E19">
        <v>0.11881188118811881</v>
      </c>
      <c r="F19">
        <v>0.11386138613861387</v>
      </c>
      <c r="G19">
        <v>6.9306930693069313E-2</v>
      </c>
      <c r="H19">
        <v>0.11386138613861387</v>
      </c>
      <c r="I19">
        <v>0.10148514851485149</v>
      </c>
      <c r="J19">
        <v>4.4554455445544552E-2</v>
      </c>
      <c r="K19">
        <v>6.1881188118811881E-2</v>
      </c>
      <c r="L19">
        <v>1.9801980198019802E-2</v>
      </c>
      <c r="M19">
        <v>5.1980198019801978E-2</v>
      </c>
      <c r="N19">
        <v>4.2079207920792082E-2</v>
      </c>
      <c r="O19">
        <v>3.2178217821782179E-2</v>
      </c>
      <c r="P19">
        <v>9.9009900990099011E-3</v>
      </c>
      <c r="Q19">
        <v>9.9009900990099011E-3</v>
      </c>
      <c r="R19">
        <v>7.4257425742574254E-3</v>
      </c>
      <c r="S19">
        <v>1.7326732673267328E-2</v>
      </c>
      <c r="T19">
        <v>3.4653465346534656E-2</v>
      </c>
      <c r="U19">
        <v>3.9603960396039604E-2</v>
      </c>
      <c r="V19">
        <v>9.9009900990099011E-3</v>
      </c>
      <c r="W19">
        <v>7.4257425742574254E-3</v>
      </c>
      <c r="X19">
        <v>0</v>
      </c>
      <c r="Y19">
        <v>0</v>
      </c>
      <c r="Z19">
        <v>4.9504950495049506E-3</v>
      </c>
      <c r="AA19">
        <v>4.9504950495049506E-3</v>
      </c>
      <c r="AB19">
        <v>4.9504950495049506E-3</v>
      </c>
      <c r="AC19">
        <v>7.4257425742574254E-3</v>
      </c>
      <c r="AD19">
        <v>2.4752475247524753E-3</v>
      </c>
      <c r="AE19">
        <v>9.9009900990099011E-3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2.4752475247524753E-3</v>
      </c>
      <c r="AM19">
        <v>0</v>
      </c>
      <c r="AN19">
        <v>4.9504950495049506E-3</v>
      </c>
      <c r="AO19">
        <v>0</v>
      </c>
      <c r="AP19">
        <v>0</v>
      </c>
      <c r="AQ19">
        <v>2.4752475247524753E-3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402</v>
      </c>
      <c r="BB19">
        <v>2</v>
      </c>
      <c r="BC19">
        <v>18</v>
      </c>
      <c r="BD19">
        <v>4.4554455445544552E-2</v>
      </c>
      <c r="BE19">
        <v>76</v>
      </c>
      <c r="BF19">
        <v>0.18811881188118812</v>
      </c>
      <c r="BG19">
        <v>100</v>
      </c>
      <c r="BH19">
        <v>0.24752475247524752</v>
      </c>
      <c r="BI19">
        <v>94</v>
      </c>
      <c r="BJ19">
        <v>0.23267326732673269</v>
      </c>
      <c r="BK19">
        <v>54</v>
      </c>
      <c r="BL19">
        <v>0.13366336633663367</v>
      </c>
      <c r="BM19">
        <v>38</v>
      </c>
      <c r="BN19">
        <v>9.405940594059406E-2</v>
      </c>
      <c r="BO19">
        <v>14</v>
      </c>
      <c r="BP19">
        <v>3.4653465346534656E-2</v>
      </c>
      <c r="BQ19">
        <v>10</v>
      </c>
      <c r="BR19">
        <v>2.4752475247524754E-2</v>
      </c>
    </row>
    <row r="20" spans="1:70" x14ac:dyDescent="0.45">
      <c r="A20">
        <v>18</v>
      </c>
      <c r="B20">
        <v>0.56000000000000005</v>
      </c>
      <c r="C20">
        <v>2251</v>
      </c>
      <c r="D20">
        <v>6.6192803198578412E-2</v>
      </c>
      <c r="E20">
        <v>0.11417147934251444</v>
      </c>
      <c r="F20">
        <v>0.11328298533984896</v>
      </c>
      <c r="G20">
        <v>4.7534429142603286E-2</v>
      </c>
      <c r="H20">
        <v>0.11061750333185251</v>
      </c>
      <c r="I20">
        <v>0.10839626832518881</v>
      </c>
      <c r="J20">
        <v>4.8422923145268769E-2</v>
      </c>
      <c r="K20">
        <v>5.6419369169258105E-2</v>
      </c>
      <c r="L20">
        <v>2.7987561083962682E-2</v>
      </c>
      <c r="M20">
        <v>6.1750333185251E-2</v>
      </c>
      <c r="N20">
        <v>5.1532652154597958E-2</v>
      </c>
      <c r="O20">
        <v>2.5322079075966238E-2</v>
      </c>
      <c r="P20">
        <v>1.0217681030653044E-2</v>
      </c>
      <c r="Q20">
        <v>1.6881386050644157E-2</v>
      </c>
      <c r="R20">
        <v>1.4215904042647711E-2</v>
      </c>
      <c r="S20">
        <v>7.9964460239893374E-3</v>
      </c>
      <c r="T20">
        <v>2.8876055086628164E-2</v>
      </c>
      <c r="U20">
        <v>2.4433585073300755E-2</v>
      </c>
      <c r="V20">
        <v>1.1550422034651266E-2</v>
      </c>
      <c r="W20">
        <v>4.4424700133274099E-3</v>
      </c>
      <c r="X20">
        <v>4.4424700133274098E-4</v>
      </c>
      <c r="Y20">
        <v>1.7769880053309639E-3</v>
      </c>
      <c r="Z20">
        <v>4.8867170146601512E-3</v>
      </c>
      <c r="AA20">
        <v>2.6654820079964462E-3</v>
      </c>
      <c r="AB20">
        <v>2.6654820079964462E-3</v>
      </c>
      <c r="AC20">
        <v>6.2194580186583741E-3</v>
      </c>
      <c r="AD20">
        <v>8.8849400266548199E-3</v>
      </c>
      <c r="AE20">
        <v>4.8867170146601512E-3</v>
      </c>
      <c r="AF20">
        <v>1.7769880053309639E-3</v>
      </c>
      <c r="AG20">
        <v>4.4424700133274098E-4</v>
      </c>
      <c r="AH20">
        <v>0</v>
      </c>
      <c r="AI20">
        <v>8.8849400266548197E-4</v>
      </c>
      <c r="AJ20">
        <v>4.4424700133274098E-4</v>
      </c>
      <c r="AK20">
        <v>0</v>
      </c>
      <c r="AL20">
        <v>0</v>
      </c>
      <c r="AM20">
        <v>1.3327410039982231E-3</v>
      </c>
      <c r="AN20">
        <v>3.5539760106619279E-3</v>
      </c>
      <c r="AO20">
        <v>3.109729009329187E-3</v>
      </c>
      <c r="AP20">
        <v>1.7769880053309639E-3</v>
      </c>
      <c r="AQ20">
        <v>8.8849400266548197E-4</v>
      </c>
      <c r="AR20">
        <v>4.4424700133274098E-4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4.4424700133274098E-4</v>
      </c>
      <c r="AY20">
        <v>4.4424700133274098E-4</v>
      </c>
      <c r="AZ20">
        <v>0</v>
      </c>
      <c r="BA20">
        <v>2247</v>
      </c>
      <c r="BB20">
        <v>4</v>
      </c>
      <c r="BC20">
        <v>149</v>
      </c>
      <c r="BD20">
        <v>6.6192803198578412E-2</v>
      </c>
      <c r="BE20">
        <v>364</v>
      </c>
      <c r="BF20">
        <v>0.16170590848511773</v>
      </c>
      <c r="BG20">
        <v>567</v>
      </c>
      <c r="BH20">
        <v>0.25188804975566415</v>
      </c>
      <c r="BI20">
        <v>528</v>
      </c>
      <c r="BJ20">
        <v>0.23456241670368724</v>
      </c>
      <c r="BK20">
        <v>328</v>
      </c>
      <c r="BL20">
        <v>0.14571301643713905</v>
      </c>
      <c r="BM20">
        <v>173</v>
      </c>
      <c r="BN20">
        <v>7.6854731230564188E-2</v>
      </c>
      <c r="BO20">
        <v>88</v>
      </c>
      <c r="BP20">
        <v>3.909373611728121E-2</v>
      </c>
      <c r="BQ20">
        <v>54</v>
      </c>
      <c r="BR20">
        <v>2.3989338071968014E-2</v>
      </c>
    </row>
    <row r="21" spans="1:70" x14ac:dyDescent="0.45">
      <c r="A21">
        <v>19</v>
      </c>
      <c r="B21">
        <v>0.54</v>
      </c>
      <c r="C21">
        <v>1373</v>
      </c>
      <c r="D21">
        <v>8.0116533139111434E-2</v>
      </c>
      <c r="E21">
        <v>0.11507647487254188</v>
      </c>
      <c r="F21">
        <v>0.12527312454479242</v>
      </c>
      <c r="G21">
        <v>5.3168244719592132E-2</v>
      </c>
      <c r="H21">
        <v>0.10852148579752367</v>
      </c>
      <c r="I21">
        <v>9.3226511289147856E-2</v>
      </c>
      <c r="J21">
        <v>5.2439912600145668E-2</v>
      </c>
      <c r="K21">
        <v>3.7873270211216316E-2</v>
      </c>
      <c r="L21">
        <v>3.4231609613983978E-2</v>
      </c>
      <c r="M21">
        <v>5.8994901675163872E-2</v>
      </c>
      <c r="N21">
        <v>5.3896576839038604E-2</v>
      </c>
      <c r="O21">
        <v>2.6948288419519302E-2</v>
      </c>
      <c r="P21">
        <v>1.529497450837582E-2</v>
      </c>
      <c r="Q21">
        <v>1.529497450837582E-2</v>
      </c>
      <c r="R21">
        <v>1.820830298616169E-2</v>
      </c>
      <c r="S21">
        <v>1.0924981791697014E-2</v>
      </c>
      <c r="T21">
        <v>3.1318281136198105E-2</v>
      </c>
      <c r="U21">
        <v>1.820830298616169E-2</v>
      </c>
      <c r="V21">
        <v>1.1653313911143482E-2</v>
      </c>
      <c r="W21">
        <v>2.1849963583394027E-3</v>
      </c>
      <c r="X21">
        <v>2.9133284777858705E-3</v>
      </c>
      <c r="Y21">
        <v>2.9133284777858705E-3</v>
      </c>
      <c r="Z21">
        <v>4.3699927166788053E-3</v>
      </c>
      <c r="AA21">
        <v>3.6416605972323379E-3</v>
      </c>
      <c r="AB21">
        <v>2.1849963583394027E-3</v>
      </c>
      <c r="AC21">
        <v>2.9133284777858705E-3</v>
      </c>
      <c r="AD21">
        <v>8.7399854333576107E-3</v>
      </c>
      <c r="AE21">
        <v>2.1849963583394027E-3</v>
      </c>
      <c r="AF21">
        <v>0</v>
      </c>
      <c r="AG21">
        <v>7.2833211944646763E-4</v>
      </c>
      <c r="AH21">
        <v>0</v>
      </c>
      <c r="AI21">
        <v>7.2833211944646763E-4</v>
      </c>
      <c r="AJ21">
        <v>0</v>
      </c>
      <c r="AK21">
        <v>7.2833211944646763E-4</v>
      </c>
      <c r="AL21">
        <v>0</v>
      </c>
      <c r="AM21">
        <v>0</v>
      </c>
      <c r="AN21">
        <v>0</v>
      </c>
      <c r="AO21">
        <v>7.2833211944646763E-4</v>
      </c>
      <c r="AP21">
        <v>1.4566642388929353E-3</v>
      </c>
      <c r="AQ21">
        <v>7.2833211944646763E-4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1370</v>
      </c>
      <c r="BB21">
        <v>3</v>
      </c>
      <c r="BC21">
        <v>110</v>
      </c>
      <c r="BD21">
        <v>8.0116533139111434E-2</v>
      </c>
      <c r="BE21">
        <v>231</v>
      </c>
      <c r="BF21">
        <v>0.16824471959213402</v>
      </c>
      <c r="BG21">
        <v>368</v>
      </c>
      <c r="BH21">
        <v>0.26802621995630005</v>
      </c>
      <c r="BI21">
        <v>276</v>
      </c>
      <c r="BJ21">
        <v>0.20101966496722506</v>
      </c>
      <c r="BK21">
        <v>217</v>
      </c>
      <c r="BL21">
        <v>0.15804806991988346</v>
      </c>
      <c r="BM21">
        <v>92</v>
      </c>
      <c r="BN21">
        <v>6.7006554989075012E-2</v>
      </c>
      <c r="BO21">
        <v>55</v>
      </c>
      <c r="BP21">
        <v>4.0058266569555717E-2</v>
      </c>
      <c r="BQ21">
        <v>24</v>
      </c>
      <c r="BR21">
        <v>1.7479970866715221E-2</v>
      </c>
    </row>
    <row r="22" spans="1:70" x14ac:dyDescent="0.45">
      <c r="A22">
        <v>20</v>
      </c>
      <c r="B22">
        <v>0.52</v>
      </c>
      <c r="C22">
        <v>2115</v>
      </c>
      <c r="D22">
        <v>7.0449172576832156E-2</v>
      </c>
      <c r="E22">
        <v>0.12813238770685578</v>
      </c>
      <c r="F22">
        <v>0.12718676122931441</v>
      </c>
      <c r="G22">
        <v>5.9574468085106386E-2</v>
      </c>
      <c r="H22">
        <v>8.416075650118203E-2</v>
      </c>
      <c r="I22">
        <v>0.10449172576832151</v>
      </c>
      <c r="J22">
        <v>4.9645390070921988E-2</v>
      </c>
      <c r="K22">
        <v>6.1465721040189124E-2</v>
      </c>
      <c r="L22">
        <v>2.8368794326241134E-2</v>
      </c>
      <c r="M22">
        <v>5.2009456264775412E-2</v>
      </c>
      <c r="N22">
        <v>5.0118203309692674E-2</v>
      </c>
      <c r="O22">
        <v>3.309692671394799E-2</v>
      </c>
      <c r="P22">
        <v>1.0874704491725768E-2</v>
      </c>
      <c r="Q22">
        <v>1.7021276595744681E-2</v>
      </c>
      <c r="R22">
        <v>1.5130023640661938E-2</v>
      </c>
      <c r="S22">
        <v>1.1820330969267139E-2</v>
      </c>
      <c r="T22">
        <v>2.0330969267139481E-2</v>
      </c>
      <c r="U22">
        <v>1.9858156028368795E-2</v>
      </c>
      <c r="V22">
        <v>9.4562647754137114E-3</v>
      </c>
      <c r="W22">
        <v>4.2553191489361703E-3</v>
      </c>
      <c r="X22">
        <v>4.7281323877068556E-4</v>
      </c>
      <c r="Y22">
        <v>1.8912529550827422E-3</v>
      </c>
      <c r="Z22">
        <v>3.7825059101654845E-3</v>
      </c>
      <c r="AA22">
        <v>4.2553191489361703E-3</v>
      </c>
      <c r="AB22">
        <v>3.7825059101654845E-3</v>
      </c>
      <c r="AC22">
        <v>5.2009456264775411E-3</v>
      </c>
      <c r="AD22">
        <v>8.5106382978723406E-3</v>
      </c>
      <c r="AE22">
        <v>2.8368794326241137E-3</v>
      </c>
      <c r="AF22">
        <v>1.4184397163120568E-3</v>
      </c>
      <c r="AG22">
        <v>0</v>
      </c>
      <c r="AH22">
        <v>4.7281323877068556E-4</v>
      </c>
      <c r="AI22">
        <v>4.7281323877068556E-4</v>
      </c>
      <c r="AJ22">
        <v>4.7281323877068556E-4</v>
      </c>
      <c r="AK22">
        <v>4.7281323877068556E-4</v>
      </c>
      <c r="AL22">
        <v>1.8912529550827422E-3</v>
      </c>
      <c r="AM22">
        <v>0</v>
      </c>
      <c r="AN22">
        <v>2.3640661938534278E-3</v>
      </c>
      <c r="AO22">
        <v>9.4562647754137111E-4</v>
      </c>
      <c r="AP22">
        <v>9.4562647754137111E-4</v>
      </c>
      <c r="AQ22">
        <v>0</v>
      </c>
      <c r="AR22">
        <v>0</v>
      </c>
      <c r="AS22">
        <v>0</v>
      </c>
      <c r="AT22">
        <v>0</v>
      </c>
      <c r="AU22">
        <v>4.7281323877068556E-4</v>
      </c>
      <c r="AV22">
        <v>0</v>
      </c>
      <c r="AW22">
        <v>0</v>
      </c>
      <c r="AX22">
        <v>4.7281323877068556E-4</v>
      </c>
      <c r="AY22">
        <v>4.7281323877068556E-4</v>
      </c>
      <c r="AZ22">
        <v>0</v>
      </c>
      <c r="BA22">
        <v>2113</v>
      </c>
      <c r="BB22">
        <v>2</v>
      </c>
      <c r="BC22">
        <v>149</v>
      </c>
      <c r="BD22">
        <v>7.0449172576832156E-2</v>
      </c>
      <c r="BE22">
        <v>397</v>
      </c>
      <c r="BF22">
        <v>0.18770685579196217</v>
      </c>
      <c r="BG22">
        <v>507</v>
      </c>
      <c r="BH22">
        <v>0.2397163120567376</v>
      </c>
      <c r="BI22">
        <v>486</v>
      </c>
      <c r="BJ22">
        <v>0.22978723404255319</v>
      </c>
      <c r="BK22">
        <v>294</v>
      </c>
      <c r="BL22">
        <v>0.13900709219858157</v>
      </c>
      <c r="BM22">
        <v>168</v>
      </c>
      <c r="BN22">
        <v>7.9432624113475181E-2</v>
      </c>
      <c r="BO22">
        <v>78</v>
      </c>
      <c r="BP22">
        <v>3.6879432624113473E-2</v>
      </c>
      <c r="BQ22">
        <v>36</v>
      </c>
      <c r="BR22">
        <v>1.7021276595744681E-2</v>
      </c>
    </row>
    <row r="23" spans="1:70" x14ac:dyDescent="0.45">
      <c r="A23">
        <v>21</v>
      </c>
      <c r="B23">
        <v>0.5</v>
      </c>
      <c r="C23">
        <v>1621</v>
      </c>
      <c r="D23">
        <v>9.0067859346082663E-2</v>
      </c>
      <c r="E23">
        <v>0.11597779148673658</v>
      </c>
      <c r="F23">
        <v>0.12769895126465144</v>
      </c>
      <c r="G23">
        <v>7.0943861813695247E-2</v>
      </c>
      <c r="H23">
        <v>8.4515731030228261E-2</v>
      </c>
      <c r="I23">
        <v>0.10117211597779149</v>
      </c>
      <c r="J23">
        <v>6.0456508328192472E-2</v>
      </c>
      <c r="K23">
        <v>5.983960518198643E-2</v>
      </c>
      <c r="L23">
        <v>3.8247995064774831E-2</v>
      </c>
      <c r="M23">
        <v>4.9352251696483655E-2</v>
      </c>
      <c r="N23">
        <v>4.6884639111659472E-2</v>
      </c>
      <c r="O23">
        <v>2.4059222702035782E-2</v>
      </c>
      <c r="P23">
        <v>7.4028377544725476E-3</v>
      </c>
      <c r="Q23">
        <v>1.3571869216533004E-2</v>
      </c>
      <c r="R23">
        <v>1.7273288093769278E-2</v>
      </c>
      <c r="S23">
        <v>1.0487353485502776E-2</v>
      </c>
      <c r="T23">
        <v>8.6366440468846391E-3</v>
      </c>
      <c r="U23">
        <v>1.5422578655151141E-2</v>
      </c>
      <c r="V23">
        <v>8.6366440468846391E-3</v>
      </c>
      <c r="W23">
        <v>6.7859346082665018E-3</v>
      </c>
      <c r="X23">
        <v>6.1690314620604567E-4</v>
      </c>
      <c r="Y23">
        <v>3.0845157310302285E-3</v>
      </c>
      <c r="Z23">
        <v>3.0845157310302285E-3</v>
      </c>
      <c r="AA23">
        <v>3.0845157310302285E-3</v>
      </c>
      <c r="AB23">
        <v>3.0845157310302285E-3</v>
      </c>
      <c r="AC23">
        <v>8.6366440468846391E-3</v>
      </c>
      <c r="AD23">
        <v>5.5521283158544111E-3</v>
      </c>
      <c r="AE23">
        <v>2.4676125848241827E-3</v>
      </c>
      <c r="AF23">
        <v>1.2338062924120913E-3</v>
      </c>
      <c r="AG23">
        <v>0</v>
      </c>
      <c r="AH23">
        <v>0</v>
      </c>
      <c r="AI23">
        <v>0</v>
      </c>
      <c r="AJ23">
        <v>6.1690314620604567E-4</v>
      </c>
      <c r="AK23">
        <v>2.4676125848241827E-3</v>
      </c>
      <c r="AL23">
        <v>1.8507094386181369E-3</v>
      </c>
      <c r="AM23">
        <v>0</v>
      </c>
      <c r="AN23">
        <v>1.2338062924120913E-3</v>
      </c>
      <c r="AO23">
        <v>3.7014188772362738E-3</v>
      </c>
      <c r="AP23">
        <v>6.1690314620604567E-4</v>
      </c>
      <c r="AQ23">
        <v>0</v>
      </c>
      <c r="AR23">
        <v>6.1690314620604567E-4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1620</v>
      </c>
      <c r="BB23">
        <v>1</v>
      </c>
      <c r="BC23">
        <v>146</v>
      </c>
      <c r="BD23">
        <v>9.0067859346082663E-2</v>
      </c>
      <c r="BE23">
        <v>303</v>
      </c>
      <c r="BF23">
        <v>0.18692165330043184</v>
      </c>
      <c r="BG23">
        <v>406</v>
      </c>
      <c r="BH23">
        <v>0.25046267735965455</v>
      </c>
      <c r="BI23">
        <v>358</v>
      </c>
      <c r="BJ23">
        <v>0.22085132634176435</v>
      </c>
      <c r="BK23">
        <v>221</v>
      </c>
      <c r="BL23">
        <v>0.13633559531153608</v>
      </c>
      <c r="BM23">
        <v>105</v>
      </c>
      <c r="BN23">
        <v>6.4774830351634796E-2</v>
      </c>
      <c r="BO23">
        <v>45</v>
      </c>
      <c r="BP23">
        <v>2.7760641579272053E-2</v>
      </c>
      <c r="BQ23">
        <v>37</v>
      </c>
      <c r="BR23">
        <v>2.282541640962369E-2</v>
      </c>
    </row>
    <row r="24" spans="1:70" x14ac:dyDescent="0.45">
      <c r="A24">
        <v>22</v>
      </c>
      <c r="B24">
        <v>0.48</v>
      </c>
      <c r="C24">
        <v>2705</v>
      </c>
      <c r="D24">
        <v>7.837338262476895E-2</v>
      </c>
      <c r="E24">
        <v>0.11164510166358595</v>
      </c>
      <c r="F24">
        <v>0.12384473197781885</v>
      </c>
      <c r="G24">
        <v>7.7264325323475047E-2</v>
      </c>
      <c r="H24">
        <v>7.8743068391866913E-2</v>
      </c>
      <c r="I24">
        <v>0.10462107208872458</v>
      </c>
      <c r="J24">
        <v>5.4343807763401107E-2</v>
      </c>
      <c r="K24">
        <v>5.6931608133086876E-2</v>
      </c>
      <c r="L24">
        <v>3.253234750462107E-2</v>
      </c>
      <c r="M24">
        <v>4.6950092421441776E-2</v>
      </c>
      <c r="N24">
        <v>5.1016635859519412E-2</v>
      </c>
      <c r="O24">
        <v>2.8835489833641405E-2</v>
      </c>
      <c r="P24">
        <v>1.0351201478743069E-2</v>
      </c>
      <c r="Q24">
        <v>2.1811460258780037E-2</v>
      </c>
      <c r="R24">
        <v>2.6617375231053605E-2</v>
      </c>
      <c r="S24">
        <v>1.3308687615526803E-2</v>
      </c>
      <c r="T24">
        <v>1.2569316081330868E-2</v>
      </c>
      <c r="U24">
        <v>1.9223659889094271E-2</v>
      </c>
      <c r="V24">
        <v>7.763401109057301E-3</v>
      </c>
      <c r="W24">
        <v>4.4362292051756003E-3</v>
      </c>
      <c r="X24">
        <v>1.4787430683918669E-3</v>
      </c>
      <c r="Y24">
        <v>3.3271719038817007E-3</v>
      </c>
      <c r="Z24">
        <v>3.3271719038817007E-3</v>
      </c>
      <c r="AA24">
        <v>5.5452865064695009E-3</v>
      </c>
      <c r="AB24">
        <v>3.6968576709796672E-3</v>
      </c>
      <c r="AC24">
        <v>4.0665434380776338E-3</v>
      </c>
      <c r="AD24">
        <v>4.4362292051756003E-3</v>
      </c>
      <c r="AE24">
        <v>2.9574861367837337E-3</v>
      </c>
      <c r="AF24">
        <v>1.8484288354898336E-3</v>
      </c>
      <c r="AG24">
        <v>3.6968576709796671E-4</v>
      </c>
      <c r="AH24">
        <v>0</v>
      </c>
      <c r="AI24">
        <v>3.6968576709796671E-4</v>
      </c>
      <c r="AJ24">
        <v>0</v>
      </c>
      <c r="AK24">
        <v>1.1090573012939001E-3</v>
      </c>
      <c r="AL24">
        <v>7.3937153419593343E-4</v>
      </c>
      <c r="AM24">
        <v>7.3937153419593343E-4</v>
      </c>
      <c r="AN24">
        <v>2.2181146025878002E-3</v>
      </c>
      <c r="AO24">
        <v>1.4787430683918669E-3</v>
      </c>
      <c r="AP24">
        <v>3.6968576709796671E-4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3.6968576709796671E-4</v>
      </c>
      <c r="AY24">
        <v>0</v>
      </c>
      <c r="AZ24">
        <v>0</v>
      </c>
      <c r="BA24">
        <v>2704</v>
      </c>
      <c r="BB24">
        <v>1</v>
      </c>
      <c r="BC24">
        <v>212</v>
      </c>
      <c r="BD24">
        <v>7.837338262476895E-2</v>
      </c>
      <c r="BE24">
        <v>511</v>
      </c>
      <c r="BF24">
        <v>0.18890942698706101</v>
      </c>
      <c r="BG24">
        <v>636</v>
      </c>
      <c r="BH24">
        <v>0.23512014787430685</v>
      </c>
      <c r="BI24">
        <v>600</v>
      </c>
      <c r="BJ24">
        <v>0.22181146025878004</v>
      </c>
      <c r="BK24">
        <v>401</v>
      </c>
      <c r="BL24">
        <v>0.14824399260628465</v>
      </c>
      <c r="BM24">
        <v>217</v>
      </c>
      <c r="BN24">
        <v>8.022181146025878E-2</v>
      </c>
      <c r="BO24">
        <v>78</v>
      </c>
      <c r="BP24">
        <v>2.8835489833641405E-2</v>
      </c>
      <c r="BQ24">
        <v>50</v>
      </c>
      <c r="BR24">
        <v>1.8484288354898338E-2</v>
      </c>
    </row>
    <row r="25" spans="1:70" x14ac:dyDescent="0.45">
      <c r="A25">
        <v>23</v>
      </c>
      <c r="B25">
        <v>0.46</v>
      </c>
      <c r="C25">
        <v>2428</v>
      </c>
      <c r="D25">
        <v>9.1845140032948927E-2</v>
      </c>
      <c r="E25">
        <v>0.12602965403624383</v>
      </c>
      <c r="F25">
        <v>0.14744645799011533</v>
      </c>
      <c r="G25">
        <v>8.3196046128500817E-2</v>
      </c>
      <c r="H25">
        <v>8.3196046128500817E-2</v>
      </c>
      <c r="I25">
        <v>7.907742998352553E-2</v>
      </c>
      <c r="J25">
        <v>5.0247116968698519E-2</v>
      </c>
      <c r="K25">
        <v>6.7133443163097203E-2</v>
      </c>
      <c r="L25">
        <v>3.9126853377265236E-2</v>
      </c>
      <c r="M25">
        <v>3.459637561779242E-2</v>
      </c>
      <c r="N25">
        <v>3.6243822075782535E-2</v>
      </c>
      <c r="O25">
        <v>2.1416803953871501E-2</v>
      </c>
      <c r="P25">
        <v>9.8846787479406912E-3</v>
      </c>
      <c r="Q25">
        <v>1.8945634266886325E-2</v>
      </c>
      <c r="R25">
        <v>2.2652388797364087E-2</v>
      </c>
      <c r="S25">
        <v>1.2355848434925865E-2</v>
      </c>
      <c r="T25">
        <v>1.4827018121911038E-2</v>
      </c>
      <c r="U25">
        <v>1.3591433278418451E-2</v>
      </c>
      <c r="V25">
        <v>8.2372322899505763E-3</v>
      </c>
      <c r="W25">
        <v>2.4711696869851728E-3</v>
      </c>
      <c r="X25">
        <v>8.2372322899505767E-4</v>
      </c>
      <c r="Y25">
        <v>2.883031301482702E-3</v>
      </c>
      <c r="Z25">
        <v>4.9423393739703456E-3</v>
      </c>
      <c r="AA25">
        <v>6.1779242174629326E-3</v>
      </c>
      <c r="AB25">
        <v>5.3542009884678752E-3</v>
      </c>
      <c r="AC25">
        <v>4.1186161449752881E-3</v>
      </c>
      <c r="AD25">
        <v>3.2948929159802307E-3</v>
      </c>
      <c r="AE25">
        <v>2.4711696869851728E-3</v>
      </c>
      <c r="AF25">
        <v>2.0593080724876441E-3</v>
      </c>
      <c r="AG25">
        <v>0</v>
      </c>
      <c r="AH25">
        <v>0</v>
      </c>
      <c r="AI25">
        <v>4.1186161449752884E-4</v>
      </c>
      <c r="AJ25">
        <v>0</v>
      </c>
      <c r="AK25">
        <v>8.2372322899505767E-4</v>
      </c>
      <c r="AL25">
        <v>1.2355848434925864E-3</v>
      </c>
      <c r="AM25">
        <v>0</v>
      </c>
      <c r="AN25">
        <v>4.1186161449752884E-4</v>
      </c>
      <c r="AO25">
        <v>8.2372322899505767E-4</v>
      </c>
      <c r="AP25">
        <v>4.1186161449752884E-4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4.1186161449752884E-4</v>
      </c>
      <c r="AY25">
        <v>4.1186161449752884E-4</v>
      </c>
      <c r="AZ25">
        <v>0</v>
      </c>
      <c r="BA25">
        <v>2427</v>
      </c>
      <c r="BB25">
        <v>1</v>
      </c>
      <c r="BC25">
        <v>223</v>
      </c>
      <c r="BD25">
        <v>9.1845140032948927E-2</v>
      </c>
      <c r="BE25">
        <v>508</v>
      </c>
      <c r="BF25">
        <v>0.20922570016474465</v>
      </c>
      <c r="BG25">
        <v>655</v>
      </c>
      <c r="BH25">
        <v>0.26976935749588138</v>
      </c>
      <c r="BI25">
        <v>469</v>
      </c>
      <c r="BJ25">
        <v>0.19316309719934102</v>
      </c>
      <c r="BK25">
        <v>314</v>
      </c>
      <c r="BL25">
        <v>0.12932454695222406</v>
      </c>
      <c r="BM25">
        <v>156</v>
      </c>
      <c r="BN25">
        <v>6.4250411861614495E-2</v>
      </c>
      <c r="BO25">
        <v>68</v>
      </c>
      <c r="BP25">
        <v>2.800658978583196E-2</v>
      </c>
      <c r="BQ25">
        <v>35</v>
      </c>
      <c r="BR25">
        <v>1.4415156507413509E-2</v>
      </c>
    </row>
    <row r="26" spans="1:70" x14ac:dyDescent="0.45">
      <c r="A26">
        <v>24</v>
      </c>
      <c r="B26">
        <v>0.44</v>
      </c>
      <c r="C26">
        <v>2560</v>
      </c>
      <c r="D26">
        <v>9.0234375000000006E-2</v>
      </c>
      <c r="E26">
        <v>0.11679687499999999</v>
      </c>
      <c r="F26">
        <v>0.13320312500000001</v>
      </c>
      <c r="G26">
        <v>7.8515625000000006E-2</v>
      </c>
      <c r="H26">
        <v>7.9687499999999994E-2</v>
      </c>
      <c r="I26">
        <v>8.8281250000000006E-2</v>
      </c>
      <c r="J26">
        <v>5.1562499999999997E-2</v>
      </c>
      <c r="K26">
        <v>6.0546875E-2</v>
      </c>
      <c r="L26">
        <v>4.3749999999999997E-2</v>
      </c>
      <c r="M26">
        <v>4.1015625E-2</v>
      </c>
      <c r="N26">
        <v>4.1406249999999999E-2</v>
      </c>
      <c r="O26">
        <v>2.9296875E-2</v>
      </c>
      <c r="P26">
        <v>1.015625E-2</v>
      </c>
      <c r="Q26">
        <v>2.1484375E-2</v>
      </c>
      <c r="R26">
        <v>2.5781249999999999E-2</v>
      </c>
      <c r="S26">
        <v>1.6015624999999999E-2</v>
      </c>
      <c r="T26">
        <v>1.2890624999999999E-2</v>
      </c>
      <c r="U26">
        <v>1.0937499999999999E-2</v>
      </c>
      <c r="V26">
        <v>8.9843749999999993E-3</v>
      </c>
      <c r="W26">
        <v>2.3437499999999999E-3</v>
      </c>
      <c r="X26">
        <v>1.953125E-3</v>
      </c>
      <c r="Y26">
        <v>1.953125E-3</v>
      </c>
      <c r="Z26">
        <v>5.0781250000000002E-3</v>
      </c>
      <c r="AA26">
        <v>7.8125E-3</v>
      </c>
      <c r="AB26">
        <v>4.6874999999999998E-3</v>
      </c>
      <c r="AC26">
        <v>4.6874999999999998E-3</v>
      </c>
      <c r="AD26">
        <v>4.2968750000000003E-3</v>
      </c>
      <c r="AE26">
        <v>1.953125E-3</v>
      </c>
      <c r="AF26">
        <v>3.9062500000000002E-4</v>
      </c>
      <c r="AG26">
        <v>0</v>
      </c>
      <c r="AH26">
        <v>0</v>
      </c>
      <c r="AI26">
        <v>0</v>
      </c>
      <c r="AJ26">
        <v>0</v>
      </c>
      <c r="AK26">
        <v>1.953125E-3</v>
      </c>
      <c r="AL26">
        <v>1.171875E-3</v>
      </c>
      <c r="AM26">
        <v>7.8125000000000004E-4</v>
      </c>
      <c r="AN26">
        <v>0</v>
      </c>
      <c r="AO26">
        <v>3.9062500000000002E-4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2560</v>
      </c>
      <c r="BB26">
        <v>0</v>
      </c>
      <c r="BC26">
        <v>231</v>
      </c>
      <c r="BD26">
        <v>9.0234375000000006E-2</v>
      </c>
      <c r="BE26">
        <v>500</v>
      </c>
      <c r="BF26">
        <v>0.1953125</v>
      </c>
      <c r="BG26">
        <v>657</v>
      </c>
      <c r="BH26">
        <v>0.25664062500000001</v>
      </c>
      <c r="BI26">
        <v>527</v>
      </c>
      <c r="BJ26">
        <v>0.20585937500000001</v>
      </c>
      <c r="BK26">
        <v>349</v>
      </c>
      <c r="BL26">
        <v>0.13632812499999999</v>
      </c>
      <c r="BM26">
        <v>192</v>
      </c>
      <c r="BN26">
        <v>7.4999999999999997E-2</v>
      </c>
      <c r="BO26">
        <v>76</v>
      </c>
      <c r="BP26">
        <v>2.9687499999999999E-2</v>
      </c>
      <c r="BQ26">
        <v>28</v>
      </c>
      <c r="BR26">
        <v>1.0937499999999999E-2</v>
      </c>
    </row>
    <row r="27" spans="1:70" x14ac:dyDescent="0.45">
      <c r="A27">
        <v>25</v>
      </c>
      <c r="B27">
        <v>0.42</v>
      </c>
      <c r="C27">
        <v>2484</v>
      </c>
      <c r="D27">
        <v>8.8969404186795498E-2</v>
      </c>
      <c r="E27">
        <v>0.11070853462157811</v>
      </c>
      <c r="F27">
        <v>0.12922705314009661</v>
      </c>
      <c r="G27">
        <v>7.2866344605475045E-2</v>
      </c>
      <c r="H27">
        <v>7.8099838969404187E-2</v>
      </c>
      <c r="I27">
        <v>9.2995169082125601E-2</v>
      </c>
      <c r="J27">
        <v>5.5958132045088566E-2</v>
      </c>
      <c r="K27">
        <v>7.2866344605475045E-2</v>
      </c>
      <c r="L27">
        <v>4.3478260869565216E-2</v>
      </c>
      <c r="M27">
        <v>3.4219001610305957E-2</v>
      </c>
      <c r="N27">
        <v>4.4685990338164248E-2</v>
      </c>
      <c r="O27">
        <v>2.2141706924315621E-2</v>
      </c>
      <c r="P27">
        <v>1.0466988727858293E-2</v>
      </c>
      <c r="Q27">
        <v>1.8518518518518517E-2</v>
      </c>
      <c r="R27">
        <v>2.9388083735909822E-2</v>
      </c>
      <c r="S27">
        <v>1.9726247987117553E-2</v>
      </c>
      <c r="T27">
        <v>1.0466988727858293E-2</v>
      </c>
      <c r="U27">
        <v>1.2882447665056361E-2</v>
      </c>
      <c r="V27">
        <v>8.8566827697262474E-3</v>
      </c>
      <c r="W27">
        <v>3.2206119162640902E-3</v>
      </c>
      <c r="X27">
        <v>1.6103059581320451E-3</v>
      </c>
      <c r="Y27">
        <v>2.0128824476650562E-3</v>
      </c>
      <c r="Z27">
        <v>5.6360708534621577E-3</v>
      </c>
      <c r="AA27">
        <v>6.4412238325281803E-3</v>
      </c>
      <c r="AB27">
        <v>4.830917874396135E-3</v>
      </c>
      <c r="AC27">
        <v>1.2077294685990338E-3</v>
      </c>
      <c r="AD27">
        <v>4.4283413848631237E-3</v>
      </c>
      <c r="AE27">
        <v>1.6103059581320451E-3</v>
      </c>
      <c r="AF27">
        <v>8.0515297906602254E-4</v>
      </c>
      <c r="AG27">
        <v>4.0257648953301127E-4</v>
      </c>
      <c r="AH27">
        <v>4.0257648953301127E-4</v>
      </c>
      <c r="AI27">
        <v>1.2077294685990338E-3</v>
      </c>
      <c r="AJ27">
        <v>0</v>
      </c>
      <c r="AK27">
        <v>1.6103059581320451E-3</v>
      </c>
      <c r="AL27">
        <v>2.0128824476650562E-3</v>
      </c>
      <c r="AM27">
        <v>1.2077294685990338E-3</v>
      </c>
      <c r="AN27">
        <v>0</v>
      </c>
      <c r="AO27">
        <v>8.0515297906602254E-4</v>
      </c>
      <c r="AP27">
        <v>4.0257648953301127E-4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4.0257648953301127E-4</v>
      </c>
      <c r="AX27">
        <v>8.0515297906602254E-4</v>
      </c>
      <c r="AY27">
        <v>4.0257648953301127E-4</v>
      </c>
      <c r="AZ27">
        <v>1.6103059581320451E-3</v>
      </c>
      <c r="BA27">
        <v>2483</v>
      </c>
      <c r="BB27">
        <v>1</v>
      </c>
      <c r="BC27">
        <v>221</v>
      </c>
      <c r="BD27">
        <v>8.8969404186795498E-2</v>
      </c>
      <c r="BE27">
        <v>456</v>
      </c>
      <c r="BF27">
        <v>0.18357487922705315</v>
      </c>
      <c r="BG27">
        <v>623</v>
      </c>
      <c r="BH27">
        <v>0.25080515297906603</v>
      </c>
      <c r="BI27">
        <v>546</v>
      </c>
      <c r="BJ27">
        <v>0.21980676328502416</v>
      </c>
      <c r="BK27">
        <v>361</v>
      </c>
      <c r="BL27">
        <v>0.14533011272141708</v>
      </c>
      <c r="BM27">
        <v>155</v>
      </c>
      <c r="BN27">
        <v>6.2399355877616747E-2</v>
      </c>
      <c r="BO27">
        <v>82</v>
      </c>
      <c r="BP27">
        <v>3.3011272141706925E-2</v>
      </c>
      <c r="BQ27">
        <v>40</v>
      </c>
      <c r="BR27">
        <v>1.610305958132045E-2</v>
      </c>
    </row>
    <row r="28" spans="1:70" x14ac:dyDescent="0.45">
      <c r="A28">
        <v>26</v>
      </c>
      <c r="B28">
        <v>0.4</v>
      </c>
      <c r="C28">
        <v>3015</v>
      </c>
      <c r="D28">
        <v>8.3582089552238809E-2</v>
      </c>
      <c r="E28">
        <v>0.10945273631840796</v>
      </c>
      <c r="F28">
        <v>0.15323383084577114</v>
      </c>
      <c r="G28">
        <v>8.0265339966832508E-2</v>
      </c>
      <c r="H28">
        <v>6.3681592039800991E-2</v>
      </c>
      <c r="I28">
        <v>7.9933665008291868E-2</v>
      </c>
      <c r="J28">
        <v>5.306799336650083E-2</v>
      </c>
      <c r="K28">
        <v>7.7943615257048099E-2</v>
      </c>
      <c r="L28">
        <v>5.1077943615257047E-2</v>
      </c>
      <c r="M28">
        <v>3.1840796019900496E-2</v>
      </c>
      <c r="N28">
        <v>3.482587064676617E-2</v>
      </c>
      <c r="O28">
        <v>3.1840796019900496E-2</v>
      </c>
      <c r="P28">
        <v>1.0945273631840797E-2</v>
      </c>
      <c r="Q28">
        <v>2.1558872305140961E-2</v>
      </c>
      <c r="R28">
        <v>2.1558872305140961E-2</v>
      </c>
      <c r="S28">
        <v>1.9568822553897181E-2</v>
      </c>
      <c r="T28">
        <v>1.1608623548922056E-2</v>
      </c>
      <c r="U28">
        <v>1.1608623548922056E-2</v>
      </c>
      <c r="V28">
        <v>6.965174129353234E-3</v>
      </c>
      <c r="W28">
        <v>1.990049751243781E-3</v>
      </c>
      <c r="X28">
        <v>1.3266998341625207E-3</v>
      </c>
      <c r="Y28">
        <v>4.6434494195688224E-3</v>
      </c>
      <c r="Z28">
        <v>4.6434494195688224E-3</v>
      </c>
      <c r="AA28">
        <v>1.0281923714759536E-2</v>
      </c>
      <c r="AB28">
        <v>6.965174129353234E-3</v>
      </c>
      <c r="AC28">
        <v>1.990049751243781E-3</v>
      </c>
      <c r="AD28">
        <v>3.3167495854063019E-3</v>
      </c>
      <c r="AE28">
        <v>6.6334991708126036E-4</v>
      </c>
      <c r="AF28">
        <v>3.3167495854063018E-4</v>
      </c>
      <c r="AG28">
        <v>3.3167495854063018E-4</v>
      </c>
      <c r="AH28">
        <v>3.3167495854063018E-4</v>
      </c>
      <c r="AI28">
        <v>0</v>
      </c>
      <c r="AJ28">
        <v>3.3167495854063018E-4</v>
      </c>
      <c r="AK28">
        <v>6.6334991708126036E-4</v>
      </c>
      <c r="AL28">
        <v>2.3217247097844112E-3</v>
      </c>
      <c r="AM28">
        <v>1.990049751243781E-3</v>
      </c>
      <c r="AN28">
        <v>3.3167495854063018E-4</v>
      </c>
      <c r="AO28">
        <v>6.6334991708126036E-4</v>
      </c>
      <c r="AP28">
        <v>3.3167495854063018E-4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3.3167495854063018E-4</v>
      </c>
      <c r="AZ28">
        <v>3.3167495854063018E-4</v>
      </c>
      <c r="BA28">
        <v>3011</v>
      </c>
      <c r="BB28">
        <v>4</v>
      </c>
      <c r="BC28">
        <v>252</v>
      </c>
      <c r="BD28">
        <v>8.3582089552238809E-2</v>
      </c>
      <c r="BE28">
        <v>572</v>
      </c>
      <c r="BF28">
        <v>0.18971807628524046</v>
      </c>
      <c r="BG28">
        <v>808</v>
      </c>
      <c r="BH28">
        <v>0.26799336650082917</v>
      </c>
      <c r="BI28">
        <v>631</v>
      </c>
      <c r="BJ28">
        <v>0.20928689883913765</v>
      </c>
      <c r="BK28">
        <v>386</v>
      </c>
      <c r="BL28">
        <v>0.12802653399668326</v>
      </c>
      <c r="BM28">
        <v>239</v>
      </c>
      <c r="BN28">
        <v>7.9270315091210616E-2</v>
      </c>
      <c r="BO28">
        <v>87</v>
      </c>
      <c r="BP28">
        <v>2.8855721393034824E-2</v>
      </c>
      <c r="BQ28">
        <v>40</v>
      </c>
      <c r="BR28">
        <v>1.3266998341625208E-2</v>
      </c>
    </row>
    <row r="29" spans="1:70" x14ac:dyDescent="0.45">
      <c r="A29">
        <v>27</v>
      </c>
      <c r="B29">
        <v>0.38</v>
      </c>
      <c r="C29">
        <v>2870</v>
      </c>
      <c r="D29">
        <v>0.10348432055749129</v>
      </c>
      <c r="E29">
        <v>9.4076655052264813E-2</v>
      </c>
      <c r="F29">
        <v>0.13344947735191637</v>
      </c>
      <c r="G29">
        <v>9.5818815331010457E-2</v>
      </c>
      <c r="H29">
        <v>6.7944250871080136E-2</v>
      </c>
      <c r="I29">
        <v>8.257839721254355E-2</v>
      </c>
      <c r="J29">
        <v>5.8188153310104532E-2</v>
      </c>
      <c r="K29">
        <v>7.8397212543554001E-2</v>
      </c>
      <c r="L29">
        <v>4.9477351916376304E-2</v>
      </c>
      <c r="M29">
        <v>2.6829268292682926E-2</v>
      </c>
      <c r="N29">
        <v>3.5540069686411151E-2</v>
      </c>
      <c r="O29">
        <v>2.2299651567944251E-2</v>
      </c>
      <c r="P29">
        <v>9.0592334494773528E-3</v>
      </c>
      <c r="Q29">
        <v>1.9163763066202089E-2</v>
      </c>
      <c r="R29">
        <v>3.2404181184668993E-2</v>
      </c>
      <c r="S29">
        <v>1.9512195121951219E-2</v>
      </c>
      <c r="T29">
        <v>6.9686411149825784E-3</v>
      </c>
      <c r="U29">
        <v>1.2543554006968641E-2</v>
      </c>
      <c r="V29">
        <v>6.9686411149825784E-3</v>
      </c>
      <c r="W29">
        <v>2.4390243902439024E-3</v>
      </c>
      <c r="X29">
        <v>3.4843205574912892E-4</v>
      </c>
      <c r="Y29">
        <v>1.7421602787456446E-3</v>
      </c>
      <c r="Z29">
        <v>7.6655052264808362E-3</v>
      </c>
      <c r="AA29">
        <v>9.7560975609756097E-3</v>
      </c>
      <c r="AB29">
        <v>9.7560975609756097E-3</v>
      </c>
      <c r="AC29">
        <v>6.9686411149825784E-4</v>
      </c>
      <c r="AD29">
        <v>2.0905923344947735E-3</v>
      </c>
      <c r="AE29">
        <v>6.9686411149825784E-4</v>
      </c>
      <c r="AF29">
        <v>1.3937282229965157E-3</v>
      </c>
      <c r="AG29">
        <v>0</v>
      </c>
      <c r="AH29">
        <v>0</v>
      </c>
      <c r="AI29">
        <v>0</v>
      </c>
      <c r="AJ29">
        <v>1.0452961672473868E-3</v>
      </c>
      <c r="AK29">
        <v>1.0452961672473868E-3</v>
      </c>
      <c r="AL29">
        <v>2.4390243902439024E-3</v>
      </c>
      <c r="AM29">
        <v>1.3937282229965157E-3</v>
      </c>
      <c r="AN29">
        <v>3.4843205574912892E-4</v>
      </c>
      <c r="AO29">
        <v>6.9686411149825784E-4</v>
      </c>
      <c r="AP29">
        <v>6.9686411149825784E-4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3.4843205574912892E-4</v>
      </c>
      <c r="AX29">
        <v>0</v>
      </c>
      <c r="AY29">
        <v>0</v>
      </c>
      <c r="AZ29">
        <v>3.4843205574912892E-4</v>
      </c>
      <c r="BA29">
        <v>2869</v>
      </c>
      <c r="BB29">
        <v>1</v>
      </c>
      <c r="BC29">
        <v>297</v>
      </c>
      <c r="BD29">
        <v>0.10348432055749129</v>
      </c>
      <c r="BE29">
        <v>545</v>
      </c>
      <c r="BF29">
        <v>0.18989547038327526</v>
      </c>
      <c r="BG29">
        <v>720</v>
      </c>
      <c r="BH29">
        <v>0.25087108013937282</v>
      </c>
      <c r="BI29">
        <v>595</v>
      </c>
      <c r="BJ29">
        <v>0.2073170731707317</v>
      </c>
      <c r="BK29">
        <v>410</v>
      </c>
      <c r="BL29">
        <v>0.14285714285714285</v>
      </c>
      <c r="BM29">
        <v>189</v>
      </c>
      <c r="BN29">
        <v>6.5853658536585369E-2</v>
      </c>
      <c r="BO29">
        <v>83</v>
      </c>
      <c r="BP29">
        <v>2.8919860627177701E-2</v>
      </c>
      <c r="BQ29">
        <v>31</v>
      </c>
      <c r="BR29">
        <v>1.0801393728222997E-2</v>
      </c>
    </row>
    <row r="30" spans="1:70" x14ac:dyDescent="0.45">
      <c r="A30">
        <v>28</v>
      </c>
      <c r="B30">
        <v>0.36</v>
      </c>
      <c r="C30">
        <v>2049</v>
      </c>
      <c r="D30">
        <v>8.5407515861395805E-2</v>
      </c>
      <c r="E30">
        <v>0.10297706198145437</v>
      </c>
      <c r="F30">
        <v>0.15129331381161543</v>
      </c>
      <c r="G30">
        <v>0.10444119082479258</v>
      </c>
      <c r="H30">
        <v>5.1244509516837483E-2</v>
      </c>
      <c r="I30">
        <v>8.2479258174719378E-2</v>
      </c>
      <c r="J30">
        <v>5.2220595412396292E-2</v>
      </c>
      <c r="K30">
        <v>8.2967301122498782E-2</v>
      </c>
      <c r="L30">
        <v>5.6124938994631529E-2</v>
      </c>
      <c r="M30">
        <v>2.2938018545632016E-2</v>
      </c>
      <c r="N30">
        <v>2.7330405075646658E-2</v>
      </c>
      <c r="O30">
        <v>2.6842362127867253E-2</v>
      </c>
      <c r="P30">
        <v>1.4641288433382138E-2</v>
      </c>
      <c r="Q30">
        <v>2.3426061493411421E-2</v>
      </c>
      <c r="R30">
        <v>2.1961932650073207E-2</v>
      </c>
      <c r="S30">
        <v>2.7330405075646658E-2</v>
      </c>
      <c r="T30">
        <v>9.2728160078086874E-3</v>
      </c>
      <c r="U30">
        <v>5.8565153733528552E-3</v>
      </c>
      <c r="V30">
        <v>4.880429477794046E-3</v>
      </c>
      <c r="W30">
        <v>4.880429477794046E-4</v>
      </c>
      <c r="X30">
        <v>1.9521717911176184E-3</v>
      </c>
      <c r="Y30">
        <v>1.9521717911176184E-3</v>
      </c>
      <c r="Z30">
        <v>6.3445583211322598E-3</v>
      </c>
      <c r="AA30">
        <v>1.5129331381161543E-2</v>
      </c>
      <c r="AB30">
        <v>5.8565153733528552E-3</v>
      </c>
      <c r="AC30">
        <v>9.760858955588092E-4</v>
      </c>
      <c r="AD30">
        <v>2.9282576866764276E-3</v>
      </c>
      <c r="AE30">
        <v>4.880429477794046E-4</v>
      </c>
      <c r="AF30">
        <v>9.760858955588092E-4</v>
      </c>
      <c r="AG30">
        <v>1.4641288433382138E-3</v>
      </c>
      <c r="AH30">
        <v>4.880429477794046E-4</v>
      </c>
      <c r="AI30">
        <v>0</v>
      </c>
      <c r="AJ30">
        <v>1.4641288433382138E-3</v>
      </c>
      <c r="AK30">
        <v>9.760858955588092E-4</v>
      </c>
      <c r="AL30">
        <v>1.9521717911176184E-3</v>
      </c>
      <c r="AM30">
        <v>1.4641288433382138E-3</v>
      </c>
      <c r="AN30">
        <v>4.880429477794046E-4</v>
      </c>
      <c r="AO30">
        <v>0</v>
      </c>
      <c r="AP30">
        <v>4.880429477794046E-4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4.880429477794046E-4</v>
      </c>
      <c r="AY30">
        <v>0</v>
      </c>
      <c r="AZ30">
        <v>0</v>
      </c>
      <c r="BA30">
        <v>2049</v>
      </c>
      <c r="BB30">
        <v>0</v>
      </c>
      <c r="BC30">
        <v>175</v>
      </c>
      <c r="BD30">
        <v>8.5407515861395805E-2</v>
      </c>
      <c r="BE30">
        <v>425</v>
      </c>
      <c r="BF30">
        <v>0.20741825280624696</v>
      </c>
      <c r="BG30">
        <v>530</v>
      </c>
      <c r="BH30">
        <v>0.25866276232308444</v>
      </c>
      <c r="BI30">
        <v>442</v>
      </c>
      <c r="BJ30">
        <v>0.21571498291849683</v>
      </c>
      <c r="BK30">
        <v>239</v>
      </c>
      <c r="BL30">
        <v>0.1166422645192777</v>
      </c>
      <c r="BM30">
        <v>151</v>
      </c>
      <c r="BN30">
        <v>7.3694485114690095E-2</v>
      </c>
      <c r="BO30">
        <v>64</v>
      </c>
      <c r="BP30">
        <v>3.1234748657881894E-2</v>
      </c>
      <c r="BQ30">
        <v>23</v>
      </c>
      <c r="BR30">
        <v>1.1224987798926306E-2</v>
      </c>
    </row>
    <row r="31" spans="1:70" x14ac:dyDescent="0.45">
      <c r="A31">
        <v>29</v>
      </c>
      <c r="B31">
        <v>0.34</v>
      </c>
      <c r="C31">
        <v>2227</v>
      </c>
      <c r="D31">
        <v>9.6093399191737761E-2</v>
      </c>
      <c r="E31">
        <v>8.3071396497530314E-2</v>
      </c>
      <c r="F31">
        <v>0.14099685675797036</v>
      </c>
      <c r="G31">
        <v>9.9685675797036369E-2</v>
      </c>
      <c r="H31">
        <v>5.5231252806466097E-2</v>
      </c>
      <c r="I31">
        <v>8.3969465648854963E-2</v>
      </c>
      <c r="J31">
        <v>6.0170633138751685E-2</v>
      </c>
      <c r="K31">
        <v>8.5316569375841936E-2</v>
      </c>
      <c r="L31">
        <v>5.2088010776829813E-2</v>
      </c>
      <c r="M31">
        <v>2.6044005388414906E-2</v>
      </c>
      <c r="N31">
        <v>2.918724741805119E-2</v>
      </c>
      <c r="O31">
        <v>2.1104625056129322E-2</v>
      </c>
      <c r="P31">
        <v>1.3022002694207453E-2</v>
      </c>
      <c r="Q31">
        <v>2.469690166142793E-2</v>
      </c>
      <c r="R31">
        <v>3.4126627750336778E-2</v>
      </c>
      <c r="S31">
        <v>2.9636281993713515E-2</v>
      </c>
      <c r="T31">
        <v>7.1845532105972157E-3</v>
      </c>
      <c r="U31">
        <v>1.0776829815895825E-2</v>
      </c>
      <c r="V31">
        <v>5.3884149079479124E-3</v>
      </c>
      <c r="W31">
        <v>3.5922766052986078E-3</v>
      </c>
      <c r="X31">
        <v>4.4903457566232598E-4</v>
      </c>
      <c r="Y31">
        <v>2.6942074539739562E-3</v>
      </c>
      <c r="Z31">
        <v>7.1845532105972157E-3</v>
      </c>
      <c r="AA31">
        <v>1.0327795240233499E-2</v>
      </c>
      <c r="AB31">
        <v>5.8374494836102376E-3</v>
      </c>
      <c r="AC31">
        <v>8.9806915132465196E-4</v>
      </c>
      <c r="AD31">
        <v>2.2451728783116302E-3</v>
      </c>
      <c r="AE31">
        <v>0</v>
      </c>
      <c r="AF31">
        <v>1.3471037269869781E-3</v>
      </c>
      <c r="AG31">
        <v>0</v>
      </c>
      <c r="AH31">
        <v>0</v>
      </c>
      <c r="AI31">
        <v>4.4903457566232598E-4</v>
      </c>
      <c r="AJ31">
        <v>4.4903457566232598E-4</v>
      </c>
      <c r="AK31">
        <v>1.3471037269869781E-3</v>
      </c>
      <c r="AL31">
        <v>2.2451728783116302E-3</v>
      </c>
      <c r="AM31">
        <v>1.7961383026493039E-3</v>
      </c>
      <c r="AN31">
        <v>0</v>
      </c>
      <c r="AO31">
        <v>4.4903457566232598E-4</v>
      </c>
      <c r="AP31">
        <v>4.4903457566232598E-4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4.4903457566232598E-4</v>
      </c>
      <c r="BA31">
        <v>2227</v>
      </c>
      <c r="BB31">
        <v>0</v>
      </c>
      <c r="BC31">
        <v>214</v>
      </c>
      <c r="BD31">
        <v>9.6093399191737761E-2</v>
      </c>
      <c r="BE31">
        <v>407</v>
      </c>
      <c r="BF31">
        <v>0.18275707229456667</v>
      </c>
      <c r="BG31">
        <v>553</v>
      </c>
      <c r="BH31">
        <v>0.24831612034126627</v>
      </c>
      <c r="BI31">
        <v>501</v>
      </c>
      <c r="BJ31">
        <v>0.22496632240682532</v>
      </c>
      <c r="BK31">
        <v>304</v>
      </c>
      <c r="BL31">
        <v>0.13650651100134711</v>
      </c>
      <c r="BM31">
        <v>155</v>
      </c>
      <c r="BN31">
        <v>6.960035922766053E-2</v>
      </c>
      <c r="BO31">
        <v>68</v>
      </c>
      <c r="BP31">
        <v>3.0534351145038167E-2</v>
      </c>
      <c r="BQ31">
        <v>25</v>
      </c>
      <c r="BR31">
        <v>1.1225864391558151E-2</v>
      </c>
    </row>
    <row r="32" spans="1:70" x14ac:dyDescent="0.45">
      <c r="A32">
        <v>30</v>
      </c>
      <c r="B32">
        <v>0.32</v>
      </c>
      <c r="C32">
        <v>1688</v>
      </c>
      <c r="D32">
        <v>8.9454976303317529E-2</v>
      </c>
      <c r="E32">
        <v>9.7156398104265407E-2</v>
      </c>
      <c r="F32">
        <v>0.13744075829383887</v>
      </c>
      <c r="G32">
        <v>0.11018957345971564</v>
      </c>
      <c r="H32">
        <v>5.5687203791469193E-2</v>
      </c>
      <c r="I32">
        <v>7.582938388625593E-2</v>
      </c>
      <c r="J32">
        <v>5.8056872037914695E-2</v>
      </c>
      <c r="K32">
        <v>8.412322274881516E-2</v>
      </c>
      <c r="L32">
        <v>5.8056872037914695E-2</v>
      </c>
      <c r="M32">
        <v>2.1919431279620854E-2</v>
      </c>
      <c r="N32">
        <v>3.0805687203791468E-2</v>
      </c>
      <c r="O32">
        <v>2.3696682464454975E-2</v>
      </c>
      <c r="P32">
        <v>1.1848341232227487E-2</v>
      </c>
      <c r="Q32">
        <v>2.1919431279620854E-2</v>
      </c>
      <c r="R32">
        <v>3.0805687203791468E-2</v>
      </c>
      <c r="S32">
        <v>3.495260663507109E-2</v>
      </c>
      <c r="T32">
        <v>4.7393364928909956E-3</v>
      </c>
      <c r="U32">
        <v>6.5165876777251181E-3</v>
      </c>
      <c r="V32">
        <v>5.9241706161137437E-3</v>
      </c>
      <c r="W32">
        <v>4.1469194312796212E-3</v>
      </c>
      <c r="X32">
        <v>5.9241706161137445E-4</v>
      </c>
      <c r="Y32">
        <v>2.3696682464454978E-3</v>
      </c>
      <c r="Z32">
        <v>6.5165876777251181E-3</v>
      </c>
      <c r="AA32">
        <v>7.701421800947867E-3</v>
      </c>
      <c r="AB32">
        <v>8.8862559241706159E-3</v>
      </c>
      <c r="AC32">
        <v>0</v>
      </c>
      <c r="AD32">
        <v>5.9241706161137445E-4</v>
      </c>
      <c r="AE32">
        <v>1.1848341232227489E-3</v>
      </c>
      <c r="AF32">
        <v>0</v>
      </c>
      <c r="AG32">
        <v>0</v>
      </c>
      <c r="AH32">
        <v>0</v>
      </c>
      <c r="AI32">
        <v>0</v>
      </c>
      <c r="AJ32">
        <v>5.9241706161137445E-4</v>
      </c>
      <c r="AK32">
        <v>1.1848341232227489E-3</v>
      </c>
      <c r="AL32">
        <v>4.7393364928909956E-3</v>
      </c>
      <c r="AM32">
        <v>1.7772511848341231E-3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5.9241706161137445E-4</v>
      </c>
      <c r="BA32">
        <v>1688</v>
      </c>
      <c r="BB32">
        <v>0</v>
      </c>
      <c r="BC32">
        <v>151</v>
      </c>
      <c r="BD32">
        <v>8.9454976303317529E-2</v>
      </c>
      <c r="BE32">
        <v>350</v>
      </c>
      <c r="BF32">
        <v>0.20734597156398105</v>
      </c>
      <c r="BG32">
        <v>424</v>
      </c>
      <c r="BH32">
        <v>0.25118483412322273</v>
      </c>
      <c r="BI32">
        <v>366</v>
      </c>
      <c r="BJ32">
        <v>0.21682464454976302</v>
      </c>
      <c r="BK32">
        <v>225</v>
      </c>
      <c r="BL32">
        <v>0.13329383886255924</v>
      </c>
      <c r="BM32">
        <v>104</v>
      </c>
      <c r="BN32">
        <v>6.1611374407582936E-2</v>
      </c>
      <c r="BO32">
        <v>51</v>
      </c>
      <c r="BP32">
        <v>3.0213270142180094E-2</v>
      </c>
      <c r="BQ32">
        <v>17</v>
      </c>
      <c r="BR32">
        <v>1.0071090047393365E-2</v>
      </c>
    </row>
    <row r="33" spans="1:70" x14ac:dyDescent="0.45">
      <c r="A33">
        <v>31</v>
      </c>
      <c r="B33">
        <v>0.3</v>
      </c>
      <c r="C33">
        <v>1722</v>
      </c>
      <c r="D33">
        <v>9.1173054587688734E-2</v>
      </c>
      <c r="E33">
        <v>9.2334494773519168E-2</v>
      </c>
      <c r="F33">
        <v>0.12543554006968641</v>
      </c>
      <c r="G33">
        <v>0.10859465737514518</v>
      </c>
      <c r="H33">
        <v>4.4134727061556328E-2</v>
      </c>
      <c r="I33">
        <v>7.4912891986062713E-2</v>
      </c>
      <c r="J33">
        <v>4.9941927990708478E-2</v>
      </c>
      <c r="K33">
        <v>8.943089430894309E-2</v>
      </c>
      <c r="L33">
        <v>7.6074332171893147E-2</v>
      </c>
      <c r="M33">
        <v>1.9163763066202089E-2</v>
      </c>
      <c r="N33">
        <v>2.9616724738675958E-2</v>
      </c>
      <c r="O33">
        <v>2.7874564459930314E-2</v>
      </c>
      <c r="P33">
        <v>8.7108013937282226E-3</v>
      </c>
      <c r="Q33">
        <v>2.7874564459930314E-2</v>
      </c>
      <c r="R33">
        <v>3.426248548199768E-2</v>
      </c>
      <c r="S33">
        <v>3.3681765389082463E-2</v>
      </c>
      <c r="T33">
        <v>4.6457607433217189E-3</v>
      </c>
      <c r="U33">
        <v>4.0650406504065045E-3</v>
      </c>
      <c r="V33">
        <v>2.3228803716608595E-3</v>
      </c>
      <c r="W33">
        <v>3.4843205574912892E-3</v>
      </c>
      <c r="X33">
        <v>5.8072009291521487E-4</v>
      </c>
      <c r="Y33">
        <v>4.0650406504065045E-3</v>
      </c>
      <c r="Z33">
        <v>8.7108013937282226E-3</v>
      </c>
      <c r="AA33">
        <v>8.130081300813009E-3</v>
      </c>
      <c r="AB33">
        <v>1.1614401858304297E-2</v>
      </c>
      <c r="AC33">
        <v>1.1614401858304297E-3</v>
      </c>
      <c r="AD33">
        <v>2.9036004645760743E-3</v>
      </c>
      <c r="AE33">
        <v>1.7421602787456446E-3</v>
      </c>
      <c r="AF33">
        <v>5.8072009291521487E-4</v>
      </c>
      <c r="AG33">
        <v>1.1614401858304297E-3</v>
      </c>
      <c r="AH33">
        <v>0</v>
      </c>
      <c r="AI33">
        <v>0</v>
      </c>
      <c r="AJ33">
        <v>5.8072009291521487E-4</v>
      </c>
      <c r="AK33">
        <v>5.8072009291521487E-4</v>
      </c>
      <c r="AL33">
        <v>3.4843205574912892E-3</v>
      </c>
      <c r="AM33">
        <v>1.1614401858304297E-3</v>
      </c>
      <c r="AN33">
        <v>0</v>
      </c>
      <c r="AO33">
        <v>0</v>
      </c>
      <c r="AP33">
        <v>1.1614401858304297E-3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1.1614401858304297E-3</v>
      </c>
      <c r="AY33">
        <v>1.1614401858304297E-3</v>
      </c>
      <c r="AZ33">
        <v>5.8072009291521487E-4</v>
      </c>
      <c r="BA33">
        <v>1719</v>
      </c>
      <c r="BB33">
        <v>3</v>
      </c>
      <c r="BC33">
        <v>157</v>
      </c>
      <c r="BD33">
        <v>9.1173054587688734E-2</v>
      </c>
      <c r="BE33">
        <v>346</v>
      </c>
      <c r="BF33">
        <v>0.20092915214866433</v>
      </c>
      <c r="BG33">
        <v>423</v>
      </c>
      <c r="BH33">
        <v>0.2456445993031359</v>
      </c>
      <c r="BI33">
        <v>374</v>
      </c>
      <c r="BJ33">
        <v>0.21718931475029035</v>
      </c>
      <c r="BK33">
        <v>224</v>
      </c>
      <c r="BL33">
        <v>0.13008130081300814</v>
      </c>
      <c r="BM33">
        <v>121</v>
      </c>
      <c r="BN33">
        <v>7.0267131242741004E-2</v>
      </c>
      <c r="BO33">
        <v>46</v>
      </c>
      <c r="BP33">
        <v>2.6713124274099883E-2</v>
      </c>
      <c r="BQ33">
        <v>31</v>
      </c>
      <c r="BR33">
        <v>1.8002322880371662E-2</v>
      </c>
    </row>
    <row r="34" spans="1:70" x14ac:dyDescent="0.45">
      <c r="A34">
        <v>32</v>
      </c>
      <c r="B34">
        <v>0.28000000000000003</v>
      </c>
      <c r="C34">
        <v>1448</v>
      </c>
      <c r="D34">
        <v>7.0441988950276244E-2</v>
      </c>
      <c r="E34">
        <v>9.3232044198895025E-2</v>
      </c>
      <c r="F34">
        <v>0.12430939226519337</v>
      </c>
      <c r="G34">
        <v>0.11740331491712708</v>
      </c>
      <c r="H34">
        <v>4.4198895027624308E-2</v>
      </c>
      <c r="I34">
        <v>7.4585635359116026E-2</v>
      </c>
      <c r="J34">
        <v>5.7320441988950276E-2</v>
      </c>
      <c r="K34">
        <v>9.3922651933701654E-2</v>
      </c>
      <c r="L34">
        <v>7.7348066298342538E-2</v>
      </c>
      <c r="M34">
        <v>2.2790055248618785E-2</v>
      </c>
      <c r="N34">
        <v>1.8646408839779006E-2</v>
      </c>
      <c r="O34">
        <v>2.3480662983425413E-2</v>
      </c>
      <c r="P34">
        <v>8.2872928176795577E-3</v>
      </c>
      <c r="Q34">
        <v>3.0386740331491711E-2</v>
      </c>
      <c r="R34">
        <v>3.1767955801104975E-2</v>
      </c>
      <c r="S34">
        <v>3.3149171270718231E-2</v>
      </c>
      <c r="T34">
        <v>5.5248618784530384E-3</v>
      </c>
      <c r="U34">
        <v>1.0359116022099447E-2</v>
      </c>
      <c r="V34">
        <v>3.453038674033149E-3</v>
      </c>
      <c r="W34">
        <v>2.0718232044198894E-3</v>
      </c>
      <c r="X34">
        <v>0</v>
      </c>
      <c r="Y34">
        <v>1.3812154696132596E-3</v>
      </c>
      <c r="Z34">
        <v>6.9060773480662981E-3</v>
      </c>
      <c r="AA34">
        <v>1.5193370165745856E-2</v>
      </c>
      <c r="AB34">
        <v>1.1740331491712707E-2</v>
      </c>
      <c r="AC34">
        <v>2.0718232044198894E-3</v>
      </c>
      <c r="AD34">
        <v>1.3812154696132596E-3</v>
      </c>
      <c r="AE34">
        <v>1.3812154696132596E-3</v>
      </c>
      <c r="AF34">
        <v>0</v>
      </c>
      <c r="AG34">
        <v>0</v>
      </c>
      <c r="AH34">
        <v>0</v>
      </c>
      <c r="AI34">
        <v>0</v>
      </c>
      <c r="AJ34">
        <v>1.3812154696132596E-3</v>
      </c>
      <c r="AK34">
        <v>4.1436464088397788E-3</v>
      </c>
      <c r="AL34">
        <v>4.1436464088397788E-3</v>
      </c>
      <c r="AM34">
        <v>4.1436464088397788E-3</v>
      </c>
      <c r="AN34">
        <v>0</v>
      </c>
      <c r="AO34">
        <v>1.3812154696132596E-3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6.9060773480662981E-4</v>
      </c>
      <c r="AX34">
        <v>0</v>
      </c>
      <c r="AY34">
        <v>0</v>
      </c>
      <c r="AZ34">
        <v>1.3812154696132596E-3</v>
      </c>
      <c r="BA34">
        <v>1448</v>
      </c>
      <c r="BB34">
        <v>0</v>
      </c>
      <c r="BC34">
        <v>102</v>
      </c>
      <c r="BD34">
        <v>7.0441988950276244E-2</v>
      </c>
      <c r="BE34">
        <v>305</v>
      </c>
      <c r="BF34">
        <v>0.2106353591160221</v>
      </c>
      <c r="BG34">
        <v>356</v>
      </c>
      <c r="BH34">
        <v>0.24585635359116023</v>
      </c>
      <c r="BI34">
        <v>325</v>
      </c>
      <c r="BJ34">
        <v>0.22444751381215469</v>
      </c>
      <c r="BK34">
        <v>181</v>
      </c>
      <c r="BL34">
        <v>0.125</v>
      </c>
      <c r="BM34">
        <v>124</v>
      </c>
      <c r="BN34">
        <v>8.5635359116022103E-2</v>
      </c>
      <c r="BO34">
        <v>37</v>
      </c>
      <c r="BP34">
        <v>2.5552486187845305E-2</v>
      </c>
      <c r="BQ34">
        <v>18</v>
      </c>
      <c r="BR34">
        <v>1.2430939226519336E-2</v>
      </c>
    </row>
    <row r="35" spans="1:70" x14ac:dyDescent="0.45">
      <c r="A35">
        <v>33</v>
      </c>
      <c r="B35">
        <v>0.26</v>
      </c>
      <c r="C35">
        <v>1332</v>
      </c>
      <c r="D35">
        <v>8.6336336336336333E-2</v>
      </c>
      <c r="E35">
        <v>7.8078078078078081E-2</v>
      </c>
      <c r="F35">
        <v>0.11936936936936937</v>
      </c>
      <c r="G35">
        <v>0.11261261261261261</v>
      </c>
      <c r="H35">
        <v>3.3033033033033031E-2</v>
      </c>
      <c r="I35">
        <v>7.4324324324324328E-2</v>
      </c>
      <c r="J35">
        <v>4.4294294294294295E-2</v>
      </c>
      <c r="K35">
        <v>0.11036036036036036</v>
      </c>
      <c r="L35">
        <v>7.2822822822822819E-2</v>
      </c>
      <c r="M35">
        <v>1.6516516516516516E-2</v>
      </c>
      <c r="N35">
        <v>1.951951951951952E-2</v>
      </c>
      <c r="O35">
        <v>1.3513513513513514E-2</v>
      </c>
      <c r="P35">
        <v>9.7597597597597601E-3</v>
      </c>
      <c r="Q35">
        <v>2.3273273273273273E-2</v>
      </c>
      <c r="R35">
        <v>6.1561561561561562E-2</v>
      </c>
      <c r="S35">
        <v>3.8288288288288286E-2</v>
      </c>
      <c r="T35">
        <v>5.2552552552552556E-3</v>
      </c>
      <c r="U35">
        <v>3.003003003003003E-3</v>
      </c>
      <c r="V35">
        <v>2.2522522522522522E-3</v>
      </c>
      <c r="W35">
        <v>4.5045045045045045E-3</v>
      </c>
      <c r="X35">
        <v>0</v>
      </c>
      <c r="Y35">
        <v>6.7567567567567571E-3</v>
      </c>
      <c r="Z35">
        <v>7.5075075075075074E-3</v>
      </c>
      <c r="AA35">
        <v>2.1021021021021023E-2</v>
      </c>
      <c r="AB35">
        <v>8.2582582582582578E-3</v>
      </c>
      <c r="AC35">
        <v>3.003003003003003E-3</v>
      </c>
      <c r="AD35">
        <v>1.5015015015015015E-3</v>
      </c>
      <c r="AE35">
        <v>1.5015015015015015E-3</v>
      </c>
      <c r="AF35">
        <v>0</v>
      </c>
      <c r="AG35">
        <v>7.5075075075075074E-4</v>
      </c>
      <c r="AH35">
        <v>0</v>
      </c>
      <c r="AI35">
        <v>0</v>
      </c>
      <c r="AJ35">
        <v>1.5015015015015015E-3</v>
      </c>
      <c r="AK35">
        <v>3.003003003003003E-3</v>
      </c>
      <c r="AL35">
        <v>8.2582582582582578E-3</v>
      </c>
      <c r="AM35">
        <v>1.5015015015015015E-3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1.5015015015015015E-3</v>
      </c>
      <c r="AX35">
        <v>2.2522522522522522E-3</v>
      </c>
      <c r="AY35">
        <v>1.5015015015015015E-3</v>
      </c>
      <c r="AZ35">
        <v>7.5075075075075074E-4</v>
      </c>
      <c r="BA35">
        <v>1331</v>
      </c>
      <c r="BB35">
        <v>1</v>
      </c>
      <c r="BC35">
        <v>115</v>
      </c>
      <c r="BD35">
        <v>8.6336336336336333E-2</v>
      </c>
      <c r="BE35">
        <v>254</v>
      </c>
      <c r="BF35">
        <v>0.1906906906906907</v>
      </c>
      <c r="BG35">
        <v>300</v>
      </c>
      <c r="BH35">
        <v>0.22522522522522523</v>
      </c>
      <c r="BI35">
        <v>319</v>
      </c>
      <c r="BJ35">
        <v>0.23948948948948948</v>
      </c>
      <c r="BK35">
        <v>185</v>
      </c>
      <c r="BL35">
        <v>0.1388888888888889</v>
      </c>
      <c r="BM35">
        <v>87</v>
      </c>
      <c r="BN35">
        <v>6.5315315315315314E-2</v>
      </c>
      <c r="BO35">
        <v>40</v>
      </c>
      <c r="BP35">
        <v>3.003003003003003E-2</v>
      </c>
      <c r="BQ35">
        <v>32</v>
      </c>
      <c r="BR35">
        <v>2.4024024024024024E-2</v>
      </c>
    </row>
    <row r="36" spans="1:70" x14ac:dyDescent="0.45">
      <c r="A36">
        <v>34</v>
      </c>
      <c r="B36">
        <v>0.24</v>
      </c>
      <c r="C36">
        <v>988</v>
      </c>
      <c r="D36">
        <v>8.0971659919028341E-2</v>
      </c>
      <c r="E36">
        <v>7.186234817813765E-2</v>
      </c>
      <c r="F36">
        <v>0.13562753036437247</v>
      </c>
      <c r="G36">
        <v>0.10222672064777327</v>
      </c>
      <c r="H36">
        <v>4.5546558704453441E-2</v>
      </c>
      <c r="I36">
        <v>5.6680161943319839E-2</v>
      </c>
      <c r="J36">
        <v>5.7692307692307696E-2</v>
      </c>
      <c r="K36">
        <v>0.10526315789473684</v>
      </c>
      <c r="L36">
        <v>6.5789473684210523E-2</v>
      </c>
      <c r="M36">
        <v>1.1133603238866396E-2</v>
      </c>
      <c r="N36">
        <v>1.9230769230769232E-2</v>
      </c>
      <c r="O36">
        <v>1.7206477732793522E-2</v>
      </c>
      <c r="P36">
        <v>1.0121457489878543E-2</v>
      </c>
      <c r="Q36">
        <v>2.4291497975708502E-2</v>
      </c>
      <c r="R36">
        <v>5.5668016194331982E-2</v>
      </c>
      <c r="S36">
        <v>4.6558704453441298E-2</v>
      </c>
      <c r="T36">
        <v>1.0121457489878543E-3</v>
      </c>
      <c r="U36">
        <v>3.0364372469635628E-3</v>
      </c>
      <c r="V36">
        <v>4.048582995951417E-3</v>
      </c>
      <c r="W36">
        <v>1.0121457489878543E-3</v>
      </c>
      <c r="X36">
        <v>1.0121457489878543E-3</v>
      </c>
      <c r="Y36">
        <v>4.048582995951417E-3</v>
      </c>
      <c r="Z36">
        <v>9.1093117408906875E-3</v>
      </c>
      <c r="AA36">
        <v>2.3279352226720649E-2</v>
      </c>
      <c r="AB36">
        <v>1.9230769230769232E-2</v>
      </c>
      <c r="AC36">
        <v>0</v>
      </c>
      <c r="AD36">
        <v>1.0121457489878543E-3</v>
      </c>
      <c r="AE36">
        <v>0</v>
      </c>
      <c r="AF36">
        <v>0</v>
      </c>
      <c r="AG36">
        <v>0</v>
      </c>
      <c r="AH36">
        <v>0</v>
      </c>
      <c r="AI36">
        <v>1.0121457489878543E-3</v>
      </c>
      <c r="AJ36">
        <v>1.0121457489878543E-3</v>
      </c>
      <c r="AK36">
        <v>3.0364372469635628E-3</v>
      </c>
      <c r="AL36">
        <v>9.1093117408906875E-3</v>
      </c>
      <c r="AM36">
        <v>7.0850202429149798E-3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2.0242914979757085E-3</v>
      </c>
      <c r="AY36">
        <v>0</v>
      </c>
      <c r="AZ36">
        <v>1.0121457489878543E-3</v>
      </c>
      <c r="BA36">
        <v>985</v>
      </c>
      <c r="BB36">
        <v>3</v>
      </c>
      <c r="BC36">
        <v>80</v>
      </c>
      <c r="BD36">
        <v>8.0971659919028341E-2</v>
      </c>
      <c r="BE36">
        <v>172</v>
      </c>
      <c r="BF36">
        <v>0.17408906882591094</v>
      </c>
      <c r="BG36">
        <v>244</v>
      </c>
      <c r="BH36">
        <v>0.24696356275303644</v>
      </c>
      <c r="BI36">
        <v>217</v>
      </c>
      <c r="BJ36">
        <v>0.21963562753036436</v>
      </c>
      <c r="BK36">
        <v>151</v>
      </c>
      <c r="BL36">
        <v>0.15283400809716599</v>
      </c>
      <c r="BM36">
        <v>74</v>
      </c>
      <c r="BN36">
        <v>7.4898785425101214E-2</v>
      </c>
      <c r="BO36">
        <v>34</v>
      </c>
      <c r="BP36">
        <v>3.4412955465587043E-2</v>
      </c>
      <c r="BQ36">
        <v>16</v>
      </c>
      <c r="BR36">
        <v>1.6194331983805668E-2</v>
      </c>
    </row>
    <row r="37" spans="1:70" x14ac:dyDescent="0.45">
      <c r="A37">
        <v>35</v>
      </c>
      <c r="B37">
        <v>0.22</v>
      </c>
      <c r="C37">
        <v>756</v>
      </c>
      <c r="D37">
        <v>7.0105820105820102E-2</v>
      </c>
      <c r="E37">
        <v>5.8201058201058198E-2</v>
      </c>
      <c r="F37">
        <v>0.11772486772486772</v>
      </c>
      <c r="G37">
        <v>0.1111111111111111</v>
      </c>
      <c r="H37">
        <v>2.7777777777777776E-2</v>
      </c>
      <c r="I37">
        <v>5.9523809523809521E-2</v>
      </c>
      <c r="J37">
        <v>4.6296296296296294E-2</v>
      </c>
      <c r="K37">
        <v>0.11772486772486772</v>
      </c>
      <c r="L37">
        <v>8.9947089947089942E-2</v>
      </c>
      <c r="M37">
        <v>1.5873015873015872E-2</v>
      </c>
      <c r="N37">
        <v>2.7777777777777776E-2</v>
      </c>
      <c r="O37">
        <v>1.7195767195767195E-2</v>
      </c>
      <c r="P37">
        <v>1.4550264550264549E-2</v>
      </c>
      <c r="Q37">
        <v>3.3068783068783067E-2</v>
      </c>
      <c r="R37">
        <v>4.1005291005291003E-2</v>
      </c>
      <c r="S37">
        <v>4.6296296296296294E-2</v>
      </c>
      <c r="T37">
        <v>0</v>
      </c>
      <c r="U37">
        <v>3.968253968253968E-3</v>
      </c>
      <c r="V37">
        <v>6.6137566137566134E-3</v>
      </c>
      <c r="W37">
        <v>0</v>
      </c>
      <c r="X37">
        <v>1.3227513227513227E-3</v>
      </c>
      <c r="Y37">
        <v>6.6137566137566134E-3</v>
      </c>
      <c r="Z37">
        <v>1.4550264550264549E-2</v>
      </c>
      <c r="AA37">
        <v>1.5873015873015872E-2</v>
      </c>
      <c r="AB37">
        <v>2.2486772486772486E-2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1.3227513227513227E-3</v>
      </c>
      <c r="AJ37">
        <v>2.6455026455026454E-3</v>
      </c>
      <c r="AK37">
        <v>2.6455026455026454E-3</v>
      </c>
      <c r="AL37">
        <v>7.9365079365079361E-3</v>
      </c>
      <c r="AM37">
        <v>1.1904761904761904E-2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1.3227513227513227E-3</v>
      </c>
      <c r="AY37">
        <v>0</v>
      </c>
      <c r="AZ37">
        <v>2.6455026455026454E-3</v>
      </c>
      <c r="BA37">
        <v>753</v>
      </c>
      <c r="BB37">
        <v>3</v>
      </c>
      <c r="BC37">
        <v>53</v>
      </c>
      <c r="BD37">
        <v>7.0105820105820102E-2</v>
      </c>
      <c r="BE37">
        <v>128</v>
      </c>
      <c r="BF37">
        <v>0.1693121693121693</v>
      </c>
      <c r="BG37">
        <v>178</v>
      </c>
      <c r="BH37">
        <v>0.23544973544973544</v>
      </c>
      <c r="BI37">
        <v>181</v>
      </c>
      <c r="BJ37">
        <v>0.23941798941798942</v>
      </c>
      <c r="BK37">
        <v>104</v>
      </c>
      <c r="BL37">
        <v>0.13756613756613756</v>
      </c>
      <c r="BM37">
        <v>62</v>
      </c>
      <c r="BN37">
        <v>8.2010582010582006E-2</v>
      </c>
      <c r="BO37">
        <v>35</v>
      </c>
      <c r="BP37">
        <v>4.6296296296296294E-2</v>
      </c>
      <c r="BQ37">
        <v>15</v>
      </c>
      <c r="BR37">
        <v>1.984126984126984E-2</v>
      </c>
    </row>
    <row r="38" spans="1:70" x14ac:dyDescent="0.45">
      <c r="A38">
        <v>36</v>
      </c>
      <c r="B38">
        <v>0.2</v>
      </c>
      <c r="C38">
        <v>700</v>
      </c>
      <c r="D38">
        <v>7.1428571428571425E-2</v>
      </c>
      <c r="E38">
        <v>6.5714285714285711E-2</v>
      </c>
      <c r="F38">
        <v>0.11285714285714285</v>
      </c>
      <c r="G38">
        <v>0.13</v>
      </c>
      <c r="H38">
        <v>2.8571428571428571E-2</v>
      </c>
      <c r="I38">
        <v>5.2857142857142859E-2</v>
      </c>
      <c r="J38">
        <v>5.1428571428571428E-2</v>
      </c>
      <c r="K38">
        <v>9.4285714285714292E-2</v>
      </c>
      <c r="L38">
        <v>6.8571428571428575E-2</v>
      </c>
      <c r="M38">
        <v>0.02</v>
      </c>
      <c r="N38">
        <v>2.1428571428571429E-2</v>
      </c>
      <c r="O38">
        <v>1.4285714285714285E-2</v>
      </c>
      <c r="P38">
        <v>1.4285714285714285E-2</v>
      </c>
      <c r="Q38">
        <v>3.1428571428571431E-2</v>
      </c>
      <c r="R38">
        <v>6.5714285714285711E-2</v>
      </c>
      <c r="S38">
        <v>4.5714285714285714E-2</v>
      </c>
      <c r="T38">
        <v>5.7142857142857143E-3</v>
      </c>
      <c r="U38">
        <v>2.8571428571428571E-3</v>
      </c>
      <c r="V38">
        <v>8.5714285714285719E-3</v>
      </c>
      <c r="W38">
        <v>1.4285714285714286E-3</v>
      </c>
      <c r="X38">
        <v>1.4285714285714286E-3</v>
      </c>
      <c r="Y38">
        <v>4.2857142857142859E-3</v>
      </c>
      <c r="Z38">
        <v>7.1428571428571426E-3</v>
      </c>
      <c r="AA38">
        <v>0.02</v>
      </c>
      <c r="AB38">
        <v>2.5714285714285714E-2</v>
      </c>
      <c r="AC38">
        <v>0</v>
      </c>
      <c r="AD38">
        <v>2.8571428571428571E-3</v>
      </c>
      <c r="AE38">
        <v>0</v>
      </c>
      <c r="AF38">
        <v>0</v>
      </c>
      <c r="AG38">
        <v>1.4285714285714286E-3</v>
      </c>
      <c r="AH38">
        <v>1.4285714285714286E-3</v>
      </c>
      <c r="AI38">
        <v>0</v>
      </c>
      <c r="AJ38">
        <v>1.4285714285714286E-3</v>
      </c>
      <c r="AK38">
        <v>4.2857142857142859E-3</v>
      </c>
      <c r="AL38">
        <v>0.01</v>
      </c>
      <c r="AM38">
        <v>2.8571428571428571E-3</v>
      </c>
      <c r="AN38">
        <v>0</v>
      </c>
      <c r="AO38">
        <v>0</v>
      </c>
      <c r="AP38">
        <v>1.4285714285714286E-3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1.4285714285714286E-3</v>
      </c>
      <c r="AZ38">
        <v>2.8571428571428571E-3</v>
      </c>
      <c r="BA38">
        <v>697</v>
      </c>
      <c r="BB38">
        <v>3</v>
      </c>
      <c r="BC38">
        <v>50</v>
      </c>
      <c r="BD38">
        <v>7.1428571428571425E-2</v>
      </c>
      <c r="BE38">
        <v>137</v>
      </c>
      <c r="BF38">
        <v>0.1957142857142857</v>
      </c>
      <c r="BG38">
        <v>147</v>
      </c>
      <c r="BH38">
        <v>0.21</v>
      </c>
      <c r="BI38">
        <v>149</v>
      </c>
      <c r="BJ38">
        <v>0.21285714285714286</v>
      </c>
      <c r="BK38">
        <v>119</v>
      </c>
      <c r="BL38">
        <v>0.17</v>
      </c>
      <c r="BM38">
        <v>50</v>
      </c>
      <c r="BN38">
        <v>7.1428571428571425E-2</v>
      </c>
      <c r="BO38">
        <v>32</v>
      </c>
      <c r="BP38">
        <v>4.5714285714285714E-2</v>
      </c>
      <c r="BQ38">
        <v>16</v>
      </c>
      <c r="BR38">
        <v>2.2857142857142857E-2</v>
      </c>
    </row>
    <row r="39" spans="1:70" x14ac:dyDescent="0.45">
      <c r="A39">
        <v>37</v>
      </c>
      <c r="B39">
        <v>0.18</v>
      </c>
      <c r="C39">
        <v>676</v>
      </c>
      <c r="D39">
        <v>6.3609467455621307E-2</v>
      </c>
      <c r="E39">
        <v>6.6568047337278113E-2</v>
      </c>
      <c r="F39">
        <v>0.11982248520710059</v>
      </c>
      <c r="G39">
        <v>0.11538461538461539</v>
      </c>
      <c r="H39">
        <v>2.8106508875739646E-2</v>
      </c>
      <c r="I39">
        <v>5.473372781065089E-2</v>
      </c>
      <c r="J39">
        <v>6.3609467455621307E-2</v>
      </c>
      <c r="K39">
        <v>9.0236686390532547E-2</v>
      </c>
      <c r="L39">
        <v>9.0236686390532547E-2</v>
      </c>
      <c r="M39">
        <v>4.4378698224852072E-3</v>
      </c>
      <c r="N39">
        <v>1.6272189349112426E-2</v>
      </c>
      <c r="O39">
        <v>8.8757396449704144E-3</v>
      </c>
      <c r="P39">
        <v>8.8757396449704144E-3</v>
      </c>
      <c r="Q39">
        <v>3.6982248520710061E-2</v>
      </c>
      <c r="R39">
        <v>4.8816568047337278E-2</v>
      </c>
      <c r="S39">
        <v>5.9171597633136092E-2</v>
      </c>
      <c r="T39">
        <v>2.9585798816568047E-3</v>
      </c>
      <c r="U39">
        <v>2.9585798816568047E-3</v>
      </c>
      <c r="V39">
        <v>4.4378698224852072E-3</v>
      </c>
      <c r="W39">
        <v>4.4378698224852072E-3</v>
      </c>
      <c r="X39">
        <v>4.4378698224852072E-3</v>
      </c>
      <c r="Y39">
        <v>2.9585798816568047E-3</v>
      </c>
      <c r="Z39">
        <v>1.6272189349112426E-2</v>
      </c>
      <c r="AA39">
        <v>2.514792899408284E-2</v>
      </c>
      <c r="AB39">
        <v>2.514792899408284E-2</v>
      </c>
      <c r="AC39">
        <v>0</v>
      </c>
      <c r="AD39">
        <v>0</v>
      </c>
      <c r="AE39">
        <v>0</v>
      </c>
      <c r="AF39">
        <v>2.9585798816568047E-3</v>
      </c>
      <c r="AG39">
        <v>0</v>
      </c>
      <c r="AH39">
        <v>0</v>
      </c>
      <c r="AI39">
        <v>0</v>
      </c>
      <c r="AJ39">
        <v>2.9585798816568047E-3</v>
      </c>
      <c r="AK39">
        <v>2.9585798816568047E-3</v>
      </c>
      <c r="AL39">
        <v>8.8757396449704144E-3</v>
      </c>
      <c r="AM39">
        <v>1.4792899408284023E-2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1.4792899408284023E-3</v>
      </c>
      <c r="AY39">
        <v>0</v>
      </c>
      <c r="AZ39">
        <v>0</v>
      </c>
      <c r="BA39">
        <v>675</v>
      </c>
      <c r="BB39">
        <v>1</v>
      </c>
      <c r="BC39">
        <v>43</v>
      </c>
      <c r="BD39">
        <v>6.3609467455621307E-2</v>
      </c>
      <c r="BE39">
        <v>123</v>
      </c>
      <c r="BF39">
        <v>0.1819526627218935</v>
      </c>
      <c r="BG39">
        <v>161</v>
      </c>
      <c r="BH39">
        <v>0.23816568047337278</v>
      </c>
      <c r="BI39">
        <v>141</v>
      </c>
      <c r="BJ39">
        <v>0.20857988165680474</v>
      </c>
      <c r="BK39">
        <v>106</v>
      </c>
      <c r="BL39">
        <v>0.15680473372781065</v>
      </c>
      <c r="BM39">
        <v>60</v>
      </c>
      <c r="BN39">
        <v>8.8757396449704137E-2</v>
      </c>
      <c r="BO39">
        <v>26</v>
      </c>
      <c r="BP39">
        <v>3.8461538461538464E-2</v>
      </c>
      <c r="BQ39">
        <v>16</v>
      </c>
      <c r="BR39">
        <v>2.3668639053254437E-2</v>
      </c>
    </row>
    <row r="40" spans="1:70" x14ac:dyDescent="0.45">
      <c r="A40">
        <v>38</v>
      </c>
      <c r="B40">
        <v>0.16</v>
      </c>
      <c r="C40">
        <v>517</v>
      </c>
      <c r="D40">
        <v>5.8027079303675046E-2</v>
      </c>
      <c r="E40">
        <v>5.2224371373307543E-2</v>
      </c>
      <c r="F40">
        <v>0.11605415860735009</v>
      </c>
      <c r="G40">
        <v>9.8646034816247577E-2</v>
      </c>
      <c r="H40">
        <v>3.6750483558994199E-2</v>
      </c>
      <c r="I40">
        <v>7.7369439071566737E-2</v>
      </c>
      <c r="J40">
        <v>4.0618955512572531E-2</v>
      </c>
      <c r="K40">
        <v>9.0909090909090912E-2</v>
      </c>
      <c r="L40">
        <v>0.10444874274661509</v>
      </c>
      <c r="M40">
        <v>5.8027079303675051E-3</v>
      </c>
      <c r="N40">
        <v>1.7408123791102514E-2</v>
      </c>
      <c r="O40">
        <v>1.9342359767891684E-2</v>
      </c>
      <c r="P40">
        <v>7.7369439071566732E-3</v>
      </c>
      <c r="Q40">
        <v>2.5145067698259187E-2</v>
      </c>
      <c r="R40">
        <v>6.7698259187620888E-2</v>
      </c>
      <c r="S40">
        <v>7.7369439071566737E-2</v>
      </c>
      <c r="T40">
        <v>0</v>
      </c>
      <c r="U40">
        <v>3.8684719535783366E-3</v>
      </c>
      <c r="V40">
        <v>3.8684719535783366E-3</v>
      </c>
      <c r="W40">
        <v>1.9342359767891683E-3</v>
      </c>
      <c r="X40">
        <v>1.9342359767891683E-3</v>
      </c>
      <c r="Y40">
        <v>3.8684719535783366E-3</v>
      </c>
      <c r="Z40">
        <v>7.7369439071566732E-3</v>
      </c>
      <c r="AA40">
        <v>2.9013539651837523E-2</v>
      </c>
      <c r="AB40">
        <v>2.5145067698259187E-2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1.9342359767891683E-3</v>
      </c>
      <c r="AJ40">
        <v>1.9342359767891683E-3</v>
      </c>
      <c r="AK40">
        <v>1.9342359767891683E-3</v>
      </c>
      <c r="AL40">
        <v>9.6711798839458421E-3</v>
      </c>
      <c r="AM40">
        <v>5.8027079303675051E-3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3.8684719535783366E-3</v>
      </c>
      <c r="AZ40">
        <v>1.9342359767891683E-3</v>
      </c>
      <c r="BA40">
        <v>517</v>
      </c>
      <c r="BB40">
        <v>0</v>
      </c>
      <c r="BC40">
        <v>30</v>
      </c>
      <c r="BD40">
        <v>5.8027079303675046E-2</v>
      </c>
      <c r="BE40">
        <v>78</v>
      </c>
      <c r="BF40">
        <v>0.15087040618955513</v>
      </c>
      <c r="BG40">
        <v>133</v>
      </c>
      <c r="BH40">
        <v>0.2572533849129594</v>
      </c>
      <c r="BI40">
        <v>130</v>
      </c>
      <c r="BJ40">
        <v>0.25145067698259188</v>
      </c>
      <c r="BK40">
        <v>78</v>
      </c>
      <c r="BL40">
        <v>0.15087040618955513</v>
      </c>
      <c r="BM40">
        <v>43</v>
      </c>
      <c r="BN40">
        <v>8.3172147001934232E-2</v>
      </c>
      <c r="BO40">
        <v>16</v>
      </c>
      <c r="BP40">
        <v>3.0947775628626693E-2</v>
      </c>
      <c r="BQ40">
        <v>9</v>
      </c>
      <c r="BR40">
        <v>1.7408123791102514E-2</v>
      </c>
    </row>
    <row r="41" spans="1:70" x14ac:dyDescent="0.45">
      <c r="A41">
        <v>39</v>
      </c>
      <c r="B41">
        <v>0.14000000000000001</v>
      </c>
      <c r="C41">
        <v>418</v>
      </c>
      <c r="D41">
        <v>4.0669856459330141E-2</v>
      </c>
      <c r="E41">
        <v>3.3492822966507178E-2</v>
      </c>
      <c r="F41">
        <v>6.2200956937799042E-2</v>
      </c>
      <c r="G41">
        <v>0.12200956937799043</v>
      </c>
      <c r="H41">
        <v>1.6746411483253589E-2</v>
      </c>
      <c r="I41">
        <v>4.3062200956937802E-2</v>
      </c>
      <c r="J41">
        <v>5.2631578947368418E-2</v>
      </c>
      <c r="K41">
        <v>0.12440191387559808</v>
      </c>
      <c r="L41">
        <v>9.0909090909090912E-2</v>
      </c>
      <c r="M41">
        <v>1.4354066985645933E-2</v>
      </c>
      <c r="N41">
        <v>1.9138755980861243E-2</v>
      </c>
      <c r="O41">
        <v>1.6746411483253589E-2</v>
      </c>
      <c r="P41">
        <v>1.6746411483253589E-2</v>
      </c>
      <c r="Q41">
        <v>1.9138755980861243E-2</v>
      </c>
      <c r="R41">
        <v>6.2200956937799042E-2</v>
      </c>
      <c r="S41">
        <v>9.8086124401913874E-2</v>
      </c>
      <c r="T41">
        <v>0</v>
      </c>
      <c r="U41">
        <v>1.1961722488038277E-2</v>
      </c>
      <c r="V41">
        <v>0</v>
      </c>
      <c r="W41">
        <v>0</v>
      </c>
      <c r="X41">
        <v>2.3923444976076554E-3</v>
      </c>
      <c r="Y41">
        <v>9.5693779904306216E-3</v>
      </c>
      <c r="Z41">
        <v>1.6746411483253589E-2</v>
      </c>
      <c r="AA41">
        <v>2.6315789473684209E-2</v>
      </c>
      <c r="AB41">
        <v>5.5023923444976079E-2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2.3923444976076554E-3</v>
      </c>
      <c r="AL41">
        <v>1.1961722488038277E-2</v>
      </c>
      <c r="AM41">
        <v>1.1961722488038277E-2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4.7846889952153108E-3</v>
      </c>
      <c r="AY41">
        <v>0</v>
      </c>
      <c r="AZ41">
        <v>2.3923444976076554E-3</v>
      </c>
      <c r="BA41">
        <v>413</v>
      </c>
      <c r="BB41">
        <v>5</v>
      </c>
      <c r="BC41">
        <v>17</v>
      </c>
      <c r="BD41">
        <v>4.0669856459330141E-2</v>
      </c>
      <c r="BE41">
        <v>65</v>
      </c>
      <c r="BF41">
        <v>0.15550239234449761</v>
      </c>
      <c r="BG41">
        <v>71</v>
      </c>
      <c r="BH41">
        <v>0.16985645933014354</v>
      </c>
      <c r="BI41">
        <v>117</v>
      </c>
      <c r="BJ41">
        <v>0.27990430622009571</v>
      </c>
      <c r="BK41">
        <v>79</v>
      </c>
      <c r="BL41">
        <v>0.18899521531100477</v>
      </c>
      <c r="BM41">
        <v>36</v>
      </c>
      <c r="BN41">
        <v>8.6124401913875603E-2</v>
      </c>
      <c r="BO41">
        <v>20</v>
      </c>
      <c r="BP41">
        <v>4.784688995215311E-2</v>
      </c>
      <c r="BQ41">
        <v>13</v>
      </c>
      <c r="BR41">
        <v>3.1100478468899521E-2</v>
      </c>
    </row>
    <row r="42" spans="1:70" x14ac:dyDescent="0.45">
      <c r="A42">
        <v>40</v>
      </c>
      <c r="B42">
        <v>0.12</v>
      </c>
      <c r="C42">
        <v>444</v>
      </c>
      <c r="D42">
        <v>4.2792792792792793E-2</v>
      </c>
      <c r="E42">
        <v>4.5045045045045043E-2</v>
      </c>
      <c r="F42">
        <v>7.2072072072072071E-2</v>
      </c>
      <c r="G42">
        <v>0.14414414414414414</v>
      </c>
      <c r="H42">
        <v>2.0270270270270271E-2</v>
      </c>
      <c r="I42">
        <v>5.18018018018018E-2</v>
      </c>
      <c r="J42">
        <v>3.1531531531531529E-2</v>
      </c>
      <c r="K42">
        <v>0.1036036036036036</v>
      </c>
      <c r="L42">
        <v>0.13288288288288289</v>
      </c>
      <c r="M42">
        <v>9.0090090090090089E-3</v>
      </c>
      <c r="N42">
        <v>4.5045045045045045E-3</v>
      </c>
      <c r="O42">
        <v>6.7567567567567571E-3</v>
      </c>
      <c r="P42">
        <v>4.5045045045045045E-3</v>
      </c>
      <c r="Q42">
        <v>3.8288288288288286E-2</v>
      </c>
      <c r="R42">
        <v>6.3063063063063057E-2</v>
      </c>
      <c r="S42">
        <v>7.6576576576576572E-2</v>
      </c>
      <c r="T42">
        <v>0</v>
      </c>
      <c r="U42">
        <v>4.5045045045045045E-3</v>
      </c>
      <c r="V42">
        <v>0</v>
      </c>
      <c r="W42">
        <v>0</v>
      </c>
      <c r="X42">
        <v>0</v>
      </c>
      <c r="Y42">
        <v>9.0090090090090089E-3</v>
      </c>
      <c r="Z42">
        <v>1.5765765765765764E-2</v>
      </c>
      <c r="AA42">
        <v>4.2792792792792793E-2</v>
      </c>
      <c r="AB42">
        <v>3.3783783783783786E-2</v>
      </c>
      <c r="AC42">
        <v>0</v>
      </c>
      <c r="AD42">
        <v>2.2522522522522522E-3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1.1261261261261261E-2</v>
      </c>
      <c r="AL42">
        <v>4.5045045045045045E-3</v>
      </c>
      <c r="AM42">
        <v>1.3513513513513514E-2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2.2522522522522522E-3</v>
      </c>
      <c r="AY42">
        <v>0</v>
      </c>
      <c r="AZ42">
        <v>4.5045045045045045E-3</v>
      </c>
      <c r="BA42">
        <v>440</v>
      </c>
      <c r="BB42">
        <v>4</v>
      </c>
      <c r="BC42">
        <v>19</v>
      </c>
      <c r="BD42">
        <v>4.2792792792792793E-2</v>
      </c>
      <c r="BE42">
        <v>84</v>
      </c>
      <c r="BF42">
        <v>0.1891891891891892</v>
      </c>
      <c r="BG42">
        <v>100</v>
      </c>
      <c r="BH42">
        <v>0.22522522522522523</v>
      </c>
      <c r="BI42">
        <v>107</v>
      </c>
      <c r="BJ42">
        <v>0.240990990990991</v>
      </c>
      <c r="BK42">
        <v>59</v>
      </c>
      <c r="BL42">
        <v>0.13288288288288289</v>
      </c>
      <c r="BM42">
        <v>47</v>
      </c>
      <c r="BN42">
        <v>0.10585585585585586</v>
      </c>
      <c r="BO42">
        <v>14</v>
      </c>
      <c r="BP42">
        <v>3.1531531531531529E-2</v>
      </c>
      <c r="BQ42">
        <v>14</v>
      </c>
      <c r="BR42">
        <v>3.1531531531531529E-2</v>
      </c>
    </row>
    <row r="43" spans="1:70" x14ac:dyDescent="0.45">
      <c r="A43">
        <v>41</v>
      </c>
      <c r="B43">
        <v>0.1</v>
      </c>
      <c r="C43">
        <v>301</v>
      </c>
      <c r="D43">
        <v>4.3189368770764118E-2</v>
      </c>
      <c r="E43">
        <v>2.9900332225913623E-2</v>
      </c>
      <c r="F43">
        <v>0.11960132890365449</v>
      </c>
      <c r="G43">
        <v>9.634551495016612E-2</v>
      </c>
      <c r="H43">
        <v>1.3289036544850499E-2</v>
      </c>
      <c r="I43">
        <v>3.6544850498338874E-2</v>
      </c>
      <c r="J43">
        <v>5.3156146179401995E-2</v>
      </c>
      <c r="K43">
        <v>8.6378737541528236E-2</v>
      </c>
      <c r="L43">
        <v>0.11960132890365449</v>
      </c>
      <c r="M43">
        <v>6.6445182724252493E-3</v>
      </c>
      <c r="N43">
        <v>6.6445182724252493E-3</v>
      </c>
      <c r="O43">
        <v>2.3255813953488372E-2</v>
      </c>
      <c r="P43">
        <v>6.6445182724252493E-3</v>
      </c>
      <c r="Q43">
        <v>1.9933554817275746E-2</v>
      </c>
      <c r="R43">
        <v>6.9767441860465115E-2</v>
      </c>
      <c r="S43">
        <v>5.9800664451827246E-2</v>
      </c>
      <c r="T43">
        <v>3.3222591362126247E-3</v>
      </c>
      <c r="U43">
        <v>0</v>
      </c>
      <c r="V43">
        <v>9.9667774086378731E-3</v>
      </c>
      <c r="W43">
        <v>3.3222591362126247E-3</v>
      </c>
      <c r="X43">
        <v>0</v>
      </c>
      <c r="Y43">
        <v>3.3222591362126247E-3</v>
      </c>
      <c r="Z43">
        <v>1.3289036544850499E-2</v>
      </c>
      <c r="AA43">
        <v>4.3189368770764118E-2</v>
      </c>
      <c r="AB43">
        <v>4.9833887043189369E-2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6.6445182724252493E-3</v>
      </c>
      <c r="AK43">
        <v>6.6445182724252493E-3</v>
      </c>
      <c r="AL43">
        <v>1.3289036544850499E-2</v>
      </c>
      <c r="AM43">
        <v>2.6578073089700997E-2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3.3222591362126247E-3</v>
      </c>
      <c r="AY43">
        <v>1.6611295681063124E-2</v>
      </c>
      <c r="AZ43">
        <v>6.6445182724252493E-3</v>
      </c>
      <c r="BA43">
        <v>300</v>
      </c>
      <c r="BB43">
        <v>1</v>
      </c>
      <c r="BC43">
        <v>13</v>
      </c>
      <c r="BD43">
        <v>4.3189368770764118E-2</v>
      </c>
      <c r="BE43">
        <v>38</v>
      </c>
      <c r="BF43">
        <v>0.12624584717607973</v>
      </c>
      <c r="BG43">
        <v>76</v>
      </c>
      <c r="BH43">
        <v>0.25249169435215946</v>
      </c>
      <c r="BI43">
        <v>57</v>
      </c>
      <c r="BJ43">
        <v>0.18936877076411959</v>
      </c>
      <c r="BK43">
        <v>55</v>
      </c>
      <c r="BL43">
        <v>0.18272425249169436</v>
      </c>
      <c r="BM43">
        <v>34</v>
      </c>
      <c r="BN43">
        <v>0.11295681063122924</v>
      </c>
      <c r="BO43">
        <v>15</v>
      </c>
      <c r="BP43">
        <v>4.9833887043189369E-2</v>
      </c>
      <c r="BQ43">
        <v>13</v>
      </c>
      <c r="BR43">
        <v>4.3189368770764118E-2</v>
      </c>
    </row>
    <row r="44" spans="1:70" x14ac:dyDescent="0.45">
      <c r="A44">
        <v>42</v>
      </c>
      <c r="B44">
        <v>0.08</v>
      </c>
      <c r="C44">
        <v>333</v>
      </c>
      <c r="D44">
        <v>3.3033033033033031E-2</v>
      </c>
      <c r="E44">
        <v>2.7027027027027029E-2</v>
      </c>
      <c r="F44">
        <v>6.9069069069069067E-2</v>
      </c>
      <c r="G44">
        <v>0.10810810810810811</v>
      </c>
      <c r="H44">
        <v>1.2012012012012012E-2</v>
      </c>
      <c r="I44">
        <v>3.3033033033033031E-2</v>
      </c>
      <c r="J44">
        <v>3.6036036036036036E-2</v>
      </c>
      <c r="K44">
        <v>0.15315315315315314</v>
      </c>
      <c r="L44">
        <v>0.13213213213213212</v>
      </c>
      <c r="M44">
        <v>3.003003003003003E-3</v>
      </c>
      <c r="N44">
        <v>9.0090090090090089E-3</v>
      </c>
      <c r="O44">
        <v>3.003003003003003E-3</v>
      </c>
      <c r="P44">
        <v>3.003003003003003E-3</v>
      </c>
      <c r="Q44">
        <v>2.4024024024024024E-2</v>
      </c>
      <c r="R44">
        <v>6.9069069069069067E-2</v>
      </c>
      <c r="S44">
        <v>7.2072072072072071E-2</v>
      </c>
      <c r="T44">
        <v>0</v>
      </c>
      <c r="U44">
        <v>0</v>
      </c>
      <c r="V44">
        <v>0</v>
      </c>
      <c r="W44">
        <v>0</v>
      </c>
      <c r="X44">
        <v>3.003003003003003E-3</v>
      </c>
      <c r="Y44">
        <v>0</v>
      </c>
      <c r="Z44">
        <v>9.0090090090090089E-3</v>
      </c>
      <c r="AA44">
        <v>4.5045045045045043E-2</v>
      </c>
      <c r="AB44">
        <v>6.6066066066066062E-2</v>
      </c>
      <c r="AC44">
        <v>3.003003003003003E-3</v>
      </c>
      <c r="AD44">
        <v>0</v>
      </c>
      <c r="AE44">
        <v>0</v>
      </c>
      <c r="AF44">
        <v>0</v>
      </c>
      <c r="AG44">
        <v>3.003003003003003E-3</v>
      </c>
      <c r="AH44">
        <v>0</v>
      </c>
      <c r="AI44">
        <v>3.003003003003003E-3</v>
      </c>
      <c r="AJ44">
        <v>0</v>
      </c>
      <c r="AK44">
        <v>1.2012012012012012E-2</v>
      </c>
      <c r="AL44">
        <v>1.5015015015015015E-2</v>
      </c>
      <c r="AM44">
        <v>2.7027027027027029E-2</v>
      </c>
      <c r="AN44">
        <v>0</v>
      </c>
      <c r="AO44">
        <v>3.003003003003003E-3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3.003003003003003E-3</v>
      </c>
      <c r="AX44">
        <v>0</v>
      </c>
      <c r="AY44">
        <v>3.003003003003003E-3</v>
      </c>
      <c r="AZ44">
        <v>9.0090090090090089E-3</v>
      </c>
      <c r="BA44">
        <v>330</v>
      </c>
      <c r="BB44">
        <v>3</v>
      </c>
      <c r="BC44">
        <v>11</v>
      </c>
      <c r="BD44">
        <v>3.3033033033033031E-2</v>
      </c>
      <c r="BE44">
        <v>45</v>
      </c>
      <c r="BF44">
        <v>0.13513513513513514</v>
      </c>
      <c r="BG44">
        <v>71</v>
      </c>
      <c r="BH44">
        <v>0.21321321321321321</v>
      </c>
      <c r="BI44">
        <v>87</v>
      </c>
      <c r="BJ44">
        <v>0.26126126126126126</v>
      </c>
      <c r="BK44">
        <v>60</v>
      </c>
      <c r="BL44">
        <v>0.18018018018018017</v>
      </c>
      <c r="BM44">
        <v>34</v>
      </c>
      <c r="BN44">
        <v>0.1021021021021021</v>
      </c>
      <c r="BO44">
        <v>12</v>
      </c>
      <c r="BP44">
        <v>3.6036036036036036E-2</v>
      </c>
      <c r="BQ44">
        <v>13</v>
      </c>
      <c r="BR44">
        <v>3.903903903903904E-2</v>
      </c>
    </row>
    <row r="45" spans="1:70" x14ac:dyDescent="0.45">
      <c r="A45" t="s">
        <v>63</v>
      </c>
      <c r="B45">
        <v>21.5</v>
      </c>
      <c r="C45">
        <v>46960</v>
      </c>
      <c r="D45">
        <v>7.657580919931857E-2</v>
      </c>
      <c r="E45">
        <v>0.10268313458262351</v>
      </c>
      <c r="F45">
        <v>0.12265758091993186</v>
      </c>
      <c r="G45">
        <v>7.9578364565587728E-2</v>
      </c>
      <c r="H45">
        <v>7.531942078364566E-2</v>
      </c>
      <c r="I45">
        <v>8.7350936967632034E-2</v>
      </c>
      <c r="J45">
        <v>5.1469335604770017E-2</v>
      </c>
      <c r="K45">
        <v>6.963373083475298E-2</v>
      </c>
      <c r="L45">
        <v>4.6848381601362864E-2</v>
      </c>
      <c r="M45">
        <v>4.1183986371379898E-2</v>
      </c>
      <c r="N45">
        <v>4.1205281090289606E-2</v>
      </c>
      <c r="O45">
        <v>2.4957410562180579E-2</v>
      </c>
      <c r="P45">
        <v>1.0221465076660987E-2</v>
      </c>
      <c r="Q45">
        <v>1.9825383304940374E-2</v>
      </c>
      <c r="R45">
        <v>2.6788756388415672E-2</v>
      </c>
      <c r="S45">
        <v>2.2061328790459966E-2</v>
      </c>
      <c r="T45">
        <v>1.6567291311754686E-2</v>
      </c>
      <c r="U45">
        <v>1.5885860306643951E-2</v>
      </c>
      <c r="V45">
        <v>7.8790459965928442E-3</v>
      </c>
      <c r="W45">
        <v>3.3219761499148209E-3</v>
      </c>
      <c r="X45">
        <v>9.7955706984667796E-4</v>
      </c>
      <c r="Y45">
        <v>2.6831345826235095E-3</v>
      </c>
      <c r="Z45">
        <v>5.6005110732538334E-3</v>
      </c>
      <c r="AA45">
        <v>9.2206132879046002E-3</v>
      </c>
      <c r="AB45">
        <v>7.9216354344122664E-3</v>
      </c>
      <c r="AC45">
        <v>6.1967632027257243E-3</v>
      </c>
      <c r="AD45">
        <v>5.8773424190800682E-3</v>
      </c>
      <c r="AE45">
        <v>2.2359454855195911E-3</v>
      </c>
      <c r="AF45">
        <v>9.5826235093696762E-4</v>
      </c>
      <c r="AG45">
        <v>2.9812606473594551E-4</v>
      </c>
      <c r="AH45">
        <v>1.0647359454855196E-4</v>
      </c>
      <c r="AI45">
        <v>2.9812606473594551E-4</v>
      </c>
      <c r="AJ45">
        <v>6.3884156729131171E-4</v>
      </c>
      <c r="AK45">
        <v>1.5332197614991482E-3</v>
      </c>
      <c r="AL45">
        <v>2.7683134582623509E-3</v>
      </c>
      <c r="AM45">
        <v>2.1507666098807498E-3</v>
      </c>
      <c r="AN45">
        <v>2.0442930153321977E-3</v>
      </c>
      <c r="AO45">
        <v>1.7035775127768314E-3</v>
      </c>
      <c r="AP45">
        <v>7.8790459965928455E-4</v>
      </c>
      <c r="AQ45">
        <v>1.2776831345826236E-4</v>
      </c>
      <c r="AR45">
        <v>4.2589437819420782E-5</v>
      </c>
      <c r="AS45">
        <v>0</v>
      </c>
      <c r="AT45">
        <v>0</v>
      </c>
      <c r="AU45">
        <v>2.1294718909710391E-5</v>
      </c>
      <c r="AV45">
        <v>0</v>
      </c>
      <c r="AW45">
        <v>1.2776831345826236E-4</v>
      </c>
      <c r="AX45">
        <v>4.2589437819420784E-4</v>
      </c>
      <c r="AY45">
        <v>3.8330494037478705E-4</v>
      </c>
      <c r="AZ45">
        <v>5.5366269165247023E-4</v>
      </c>
      <c r="BA45">
        <v>46852</v>
      </c>
      <c r="BB45">
        <v>108</v>
      </c>
      <c r="BC45">
        <v>3596</v>
      </c>
      <c r="BD45">
        <v>7.657580919931857E-2</v>
      </c>
      <c r="BE45">
        <v>8559</v>
      </c>
      <c r="BF45">
        <v>0.18226149914821124</v>
      </c>
      <c r="BG45">
        <v>11497</v>
      </c>
      <c r="BH45">
        <v>0.24482538330494039</v>
      </c>
      <c r="BI45">
        <v>10342</v>
      </c>
      <c r="BJ45">
        <v>0.22022998296422489</v>
      </c>
      <c r="BK45">
        <v>6760</v>
      </c>
      <c r="BL45">
        <v>0.14395229982964225</v>
      </c>
      <c r="BM45">
        <v>3674</v>
      </c>
      <c r="BN45">
        <v>7.8236797274275974E-2</v>
      </c>
      <c r="BO45">
        <v>1641</v>
      </c>
      <c r="BP45">
        <v>3.494463373083475E-2</v>
      </c>
      <c r="BQ45">
        <v>891</v>
      </c>
      <c r="BR45">
        <v>1.8973594548551961E-2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01E5-4F19-4502-A4ED-3D80B15DE563}">
  <sheetPr codeName="Sheet3"/>
  <dimension ref="A1:BA120"/>
  <sheetViews>
    <sheetView topLeftCell="J72" workbookViewId="0">
      <selection activeCell="J78" sqref="J78"/>
    </sheetView>
  </sheetViews>
  <sheetFormatPr defaultRowHeight="14.25" x14ac:dyDescent="0.45"/>
  <cols>
    <col min="2" max="2" width="10.46484375" customWidth="1"/>
  </cols>
  <sheetData>
    <row r="1" spans="1:52" x14ac:dyDescent="0.45">
      <c r="A1" t="s">
        <v>64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</row>
    <row r="2" spans="1:52" x14ac:dyDescent="0.45">
      <c r="A2">
        <v>0</v>
      </c>
      <c r="B2">
        <v>0.92</v>
      </c>
      <c r="C2" s="15">
        <v>1.7543859649122806E-2</v>
      </c>
      <c r="D2" s="15">
        <v>3.5087719298245612E-2</v>
      </c>
      <c r="E2" s="15">
        <v>0</v>
      </c>
      <c r="F2" s="15">
        <v>0</v>
      </c>
      <c r="G2" s="15">
        <v>0.15789473684210525</v>
      </c>
      <c r="H2" s="15">
        <v>0.12280701754385964</v>
      </c>
      <c r="I2" s="15">
        <v>1.7543859649122806E-2</v>
      </c>
      <c r="J2" s="15">
        <v>1.7543859649122806E-2</v>
      </c>
      <c r="K2" s="15">
        <v>0</v>
      </c>
      <c r="L2" s="15">
        <v>0.10526315789473684</v>
      </c>
      <c r="M2" s="15">
        <v>8.771929824561403E-2</v>
      </c>
      <c r="N2" s="15">
        <v>3.5087719298245612E-2</v>
      </c>
      <c r="O2" s="15">
        <v>0</v>
      </c>
      <c r="P2" s="15">
        <v>0</v>
      </c>
      <c r="Q2" s="15">
        <v>0</v>
      </c>
      <c r="R2" s="15">
        <v>0</v>
      </c>
      <c r="S2" s="15">
        <v>0.10526315789473684</v>
      </c>
      <c r="T2" s="15">
        <v>3.5087719298245612E-2</v>
      </c>
      <c r="U2" s="15">
        <v>0</v>
      </c>
      <c r="V2" s="15">
        <v>0</v>
      </c>
      <c r="W2" s="15">
        <v>1.7543859649122806E-2</v>
      </c>
      <c r="X2" s="15">
        <v>0</v>
      </c>
      <c r="Y2" s="15">
        <v>0</v>
      </c>
      <c r="Z2" s="15">
        <v>0</v>
      </c>
      <c r="AA2" s="15">
        <v>0</v>
      </c>
      <c r="AB2" s="15">
        <v>8.771929824561403E-2</v>
      </c>
      <c r="AC2" s="15">
        <v>3.5087719298245612E-2</v>
      </c>
      <c r="AD2" s="15">
        <v>1.7543859649122806E-2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1.7543859649122806E-2</v>
      </c>
      <c r="AN2" s="15">
        <v>1.7543859649122806E-2</v>
      </c>
      <c r="AO2" s="15">
        <v>1.7543859649122806E-2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f>SUM(Table3[[#This Row],[r_6_0%]:[r_0_6%]])</f>
        <v>5.2631578947368418E-2</v>
      </c>
    </row>
    <row r="3" spans="1:52" x14ac:dyDescent="0.45">
      <c r="A3">
        <v>1</v>
      </c>
      <c r="B3">
        <v>0.9</v>
      </c>
      <c r="C3" s="15">
        <v>0</v>
      </c>
      <c r="D3" s="15">
        <v>4.5977011494252873E-2</v>
      </c>
      <c r="E3" s="15">
        <v>2.2988505747126436E-2</v>
      </c>
      <c r="F3" s="15">
        <v>0</v>
      </c>
      <c r="G3" s="15">
        <v>0.11494252873563218</v>
      </c>
      <c r="H3" s="15">
        <v>9.1954022988505746E-2</v>
      </c>
      <c r="I3" s="15">
        <v>3.4482758620689655E-2</v>
      </c>
      <c r="J3" s="15">
        <v>0</v>
      </c>
      <c r="K3" s="15">
        <v>1.1494252873563218E-2</v>
      </c>
      <c r="L3" s="15">
        <v>0.16091954022988506</v>
      </c>
      <c r="M3" s="15">
        <v>8.0459770114942528E-2</v>
      </c>
      <c r="N3" s="15">
        <v>1.1494252873563218E-2</v>
      </c>
      <c r="O3" s="15">
        <v>1.1494252873563218E-2</v>
      </c>
      <c r="P3" s="15">
        <v>0</v>
      </c>
      <c r="Q3" s="15">
        <v>0</v>
      </c>
      <c r="R3" s="15">
        <v>0</v>
      </c>
      <c r="S3" s="15">
        <v>5.7471264367816091E-2</v>
      </c>
      <c r="T3" s="15">
        <v>5.7471264367816091E-2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8.0459770114942528E-2</v>
      </c>
      <c r="AC3" s="15">
        <v>5.7471264367816091E-2</v>
      </c>
      <c r="AD3" s="15">
        <v>1.1494252873563218E-2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3.4482758620689655E-2</v>
      </c>
      <c r="AN3" s="15">
        <v>4.5977011494252873E-2</v>
      </c>
      <c r="AO3" s="15">
        <v>2.2988505747126436E-2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f>SUM(Table3[[#This Row],[r_6_0%]:[r_0_6%]])</f>
        <v>0.10344827586206896</v>
      </c>
    </row>
    <row r="4" spans="1:52" x14ac:dyDescent="0.45">
      <c r="A4">
        <v>2</v>
      </c>
      <c r="B4">
        <v>0.88</v>
      </c>
      <c r="C4" s="15">
        <v>7.0921985815602835E-3</v>
      </c>
      <c r="D4" s="15">
        <v>5.6737588652482268E-2</v>
      </c>
      <c r="E4" s="15">
        <v>2.8368794326241134E-2</v>
      </c>
      <c r="F4" s="15">
        <v>1.4184397163120567E-2</v>
      </c>
      <c r="G4" s="15">
        <v>0.1702127659574468</v>
      </c>
      <c r="H4" s="15">
        <v>1.4184397163120567E-2</v>
      </c>
      <c r="I4" s="15">
        <v>2.8368794326241134E-2</v>
      </c>
      <c r="J4" s="15">
        <v>7.0921985815602835E-3</v>
      </c>
      <c r="K4" s="15">
        <v>7.0921985815602835E-3</v>
      </c>
      <c r="L4" s="15">
        <v>9.9290780141843976E-2</v>
      </c>
      <c r="M4" s="15">
        <v>0.10638297872340426</v>
      </c>
      <c r="N4" s="15">
        <v>4.2553191489361701E-2</v>
      </c>
      <c r="O4" s="15">
        <v>7.0921985815602835E-3</v>
      </c>
      <c r="P4" s="15">
        <v>0</v>
      </c>
      <c r="Q4" s="15">
        <v>0</v>
      </c>
      <c r="R4" s="15">
        <v>0</v>
      </c>
      <c r="S4" s="15">
        <v>9.9290780141843976E-2</v>
      </c>
      <c r="T4" s="15">
        <v>9.9290780141843976E-2</v>
      </c>
      <c r="U4" s="15">
        <v>1.4184397163120567E-2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7.8014184397163122E-2</v>
      </c>
      <c r="AC4" s="15">
        <v>1.4184397163120567E-2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4.9645390070921988E-2</v>
      </c>
      <c r="AN4" s="15">
        <v>2.1276595744680851E-2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f>SUM(Table3[[#This Row],[r_6_0%]:[r_0_6%]])</f>
        <v>7.0921985815602842E-2</v>
      </c>
    </row>
    <row r="5" spans="1:52" x14ac:dyDescent="0.45">
      <c r="A5">
        <v>3</v>
      </c>
      <c r="B5">
        <v>0.86</v>
      </c>
      <c r="C5" s="15">
        <v>3.0303030303030304E-2</v>
      </c>
      <c r="D5" s="15">
        <v>0.12121212121212122</v>
      </c>
      <c r="E5" s="15">
        <v>2.5252525252525252E-2</v>
      </c>
      <c r="F5" s="15">
        <v>1.0101010101010102E-2</v>
      </c>
      <c r="G5" s="15">
        <v>0.11616161616161616</v>
      </c>
      <c r="H5" s="15">
        <v>4.0404040404040407E-2</v>
      </c>
      <c r="I5" s="15">
        <v>2.0202020202020204E-2</v>
      </c>
      <c r="J5" s="15">
        <v>3.0303030303030304E-2</v>
      </c>
      <c r="K5" s="15">
        <v>5.0505050505050509E-3</v>
      </c>
      <c r="L5" s="15">
        <v>0.10101010101010101</v>
      </c>
      <c r="M5" s="15">
        <v>9.0909090909090912E-2</v>
      </c>
      <c r="N5" s="15">
        <v>1.0101010101010102E-2</v>
      </c>
      <c r="O5" s="15">
        <v>1.0101010101010102E-2</v>
      </c>
      <c r="P5" s="15">
        <v>1.5151515151515152E-2</v>
      </c>
      <c r="Q5" s="15">
        <v>0</v>
      </c>
      <c r="R5" s="15">
        <v>0</v>
      </c>
      <c r="S5" s="15">
        <v>0.10606060606060606</v>
      </c>
      <c r="T5" s="15">
        <v>3.5353535353535352E-2</v>
      </c>
      <c r="U5" s="15">
        <v>5.0505050505050509E-3</v>
      </c>
      <c r="V5" s="15">
        <v>5.0505050505050509E-3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6.5656565656565663E-2</v>
      </c>
      <c r="AC5" s="15">
        <v>3.5353535353535352E-2</v>
      </c>
      <c r="AD5" s="15">
        <v>3.0303030303030304E-2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2.5252525252525252E-2</v>
      </c>
      <c r="AN5" s="15">
        <v>2.0202020202020204E-2</v>
      </c>
      <c r="AO5" s="15">
        <v>2.0202020202020204E-2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f>SUM(Table3[[#This Row],[r_6_0%]:[r_0_6%]])</f>
        <v>6.5656565656565663E-2</v>
      </c>
    </row>
    <row r="6" spans="1:52" x14ac:dyDescent="0.45">
      <c r="A6">
        <v>4</v>
      </c>
      <c r="B6">
        <v>0.84</v>
      </c>
      <c r="C6" s="15">
        <v>2.9629629629629631E-2</v>
      </c>
      <c r="D6" s="15">
        <v>0.1037037037037037</v>
      </c>
      <c r="E6" s="15">
        <v>4.0740740740740744E-2</v>
      </c>
      <c r="F6" s="15">
        <v>7.4074074074074077E-3</v>
      </c>
      <c r="G6" s="15">
        <v>0.18888888888888888</v>
      </c>
      <c r="H6" s="15">
        <v>9.2592592592592587E-2</v>
      </c>
      <c r="I6" s="15">
        <v>1.8518518518518517E-2</v>
      </c>
      <c r="J6" s="15">
        <v>7.4074074074074077E-3</v>
      </c>
      <c r="K6" s="15">
        <v>7.4074074074074077E-3</v>
      </c>
      <c r="L6" s="15">
        <v>0.1111111111111111</v>
      </c>
      <c r="M6" s="15">
        <v>4.4444444444444446E-2</v>
      </c>
      <c r="N6" s="15">
        <v>2.2222222222222223E-2</v>
      </c>
      <c r="O6" s="15">
        <v>3.7037037037037038E-3</v>
      </c>
      <c r="P6" s="15">
        <v>1.1111111111111112E-2</v>
      </c>
      <c r="Q6" s="15">
        <v>3.7037037037037038E-3</v>
      </c>
      <c r="R6" s="15">
        <v>3.7037037037037038E-3</v>
      </c>
      <c r="S6" s="15">
        <v>8.8888888888888892E-2</v>
      </c>
      <c r="T6" s="15">
        <v>4.0740740740740744E-2</v>
      </c>
      <c r="U6" s="15">
        <v>1.4814814814814815E-2</v>
      </c>
      <c r="V6" s="15">
        <v>7.4074074074074077E-3</v>
      </c>
      <c r="W6" s="15">
        <v>0</v>
      </c>
      <c r="X6" s="15">
        <v>0</v>
      </c>
      <c r="Y6" s="15">
        <v>0</v>
      </c>
      <c r="Z6" s="15">
        <v>3.7037037037037038E-3</v>
      </c>
      <c r="AA6" s="15">
        <v>0</v>
      </c>
      <c r="AB6" s="15">
        <v>6.2962962962962957E-2</v>
      </c>
      <c r="AC6" s="15">
        <v>4.0740740740740744E-2</v>
      </c>
      <c r="AD6" s="15">
        <v>1.4814814814814815E-2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1.4814814814814815E-2</v>
      </c>
      <c r="AN6" s="15">
        <v>0</v>
      </c>
      <c r="AO6" s="15">
        <v>3.7037037037037038E-3</v>
      </c>
      <c r="AP6" s="15">
        <v>3.7037037037037038E-3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f>SUM(Table3[[#This Row],[r_6_0%]:[r_0_6%]])</f>
        <v>2.222222222222222E-2</v>
      </c>
    </row>
    <row r="7" spans="1:52" x14ac:dyDescent="0.45">
      <c r="A7">
        <v>5</v>
      </c>
      <c r="B7">
        <v>0.82</v>
      </c>
      <c r="C7" s="15">
        <v>3.2258064516129031E-2</v>
      </c>
      <c r="D7" s="15">
        <v>9.3189964157706098E-2</v>
      </c>
      <c r="E7" s="15">
        <v>6.4516129032258063E-2</v>
      </c>
      <c r="F7" s="15">
        <v>2.5089605734767026E-2</v>
      </c>
      <c r="G7" s="15">
        <v>0.11827956989247312</v>
      </c>
      <c r="H7" s="15">
        <v>8.2437275985663083E-2</v>
      </c>
      <c r="I7" s="15">
        <v>1.7921146953405017E-2</v>
      </c>
      <c r="J7" s="15">
        <v>2.8673835125448029E-2</v>
      </c>
      <c r="K7" s="15">
        <v>3.5842293906810036E-3</v>
      </c>
      <c r="L7" s="15">
        <v>0.1003584229390681</v>
      </c>
      <c r="M7" s="15">
        <v>9.6774193548387094E-2</v>
      </c>
      <c r="N7" s="15">
        <v>3.5842293906810034E-2</v>
      </c>
      <c r="O7" s="15">
        <v>7.1684587813620072E-3</v>
      </c>
      <c r="P7" s="15">
        <v>0</v>
      </c>
      <c r="Q7" s="15">
        <v>0</v>
      </c>
      <c r="R7" s="15">
        <v>3.5842293906810036E-3</v>
      </c>
      <c r="S7" s="15">
        <v>8.2437275985663083E-2</v>
      </c>
      <c r="T7" s="15">
        <v>4.6594982078853049E-2</v>
      </c>
      <c r="U7" s="15">
        <v>2.1505376344086023E-2</v>
      </c>
      <c r="V7" s="15">
        <v>1.7921146953405017E-2</v>
      </c>
      <c r="W7" s="15">
        <v>0</v>
      </c>
      <c r="X7" s="15">
        <v>3.5842293906810036E-3</v>
      </c>
      <c r="Y7" s="15">
        <v>0</v>
      </c>
      <c r="Z7" s="15">
        <v>0</v>
      </c>
      <c r="AA7" s="15">
        <v>0</v>
      </c>
      <c r="AB7" s="15">
        <v>5.0179211469534052E-2</v>
      </c>
      <c r="AC7" s="15">
        <v>3.5842293906810034E-2</v>
      </c>
      <c r="AD7" s="15">
        <v>1.0752688172043012E-2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7.1684587813620072E-3</v>
      </c>
      <c r="AN7" s="15">
        <v>3.5842293906810036E-3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f>SUM(Table3[[#This Row],[r_6_0%]:[r_0_6%]])</f>
        <v>1.0752688172043012E-2</v>
      </c>
    </row>
    <row r="8" spans="1:52" x14ac:dyDescent="0.45">
      <c r="A8">
        <v>6</v>
      </c>
      <c r="B8">
        <v>0.8</v>
      </c>
      <c r="C8" s="15">
        <v>1.5576323987538941E-2</v>
      </c>
      <c r="D8" s="15">
        <v>0.14018691588785046</v>
      </c>
      <c r="E8" s="15">
        <v>5.9190031152647975E-2</v>
      </c>
      <c r="F8" s="15">
        <v>1.5576323987538941E-2</v>
      </c>
      <c r="G8" s="15">
        <v>0.11214953271028037</v>
      </c>
      <c r="H8" s="15">
        <v>0.10903426791277258</v>
      </c>
      <c r="I8" s="15">
        <v>3.4267912772585667E-2</v>
      </c>
      <c r="J8" s="15">
        <v>2.1806853582554516E-2</v>
      </c>
      <c r="K8" s="15">
        <v>9.3457943925233638E-3</v>
      </c>
      <c r="L8" s="15">
        <v>0.12461059190031153</v>
      </c>
      <c r="M8" s="15">
        <v>6.8535825545171333E-2</v>
      </c>
      <c r="N8" s="15">
        <v>1.8691588785046728E-2</v>
      </c>
      <c r="O8" s="15">
        <v>3.1152647975077881E-3</v>
      </c>
      <c r="P8" s="15">
        <v>9.3457943925233638E-3</v>
      </c>
      <c r="Q8" s="15">
        <v>3.1152647975077881E-3</v>
      </c>
      <c r="R8" s="15">
        <v>0</v>
      </c>
      <c r="S8" s="15">
        <v>6.5420560747663545E-2</v>
      </c>
      <c r="T8" s="15">
        <v>4.6728971962616821E-2</v>
      </c>
      <c r="U8" s="15">
        <v>3.1152647975077882E-2</v>
      </c>
      <c r="V8" s="15">
        <v>6.2305295950155761E-3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3.4267912772585667E-2</v>
      </c>
      <c r="AC8" s="15">
        <v>1.8691588785046728E-2</v>
      </c>
      <c r="AD8" s="15">
        <v>3.1152647975077881E-3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3.1152647975077881E-3</v>
      </c>
      <c r="AK8" s="15">
        <v>0</v>
      </c>
      <c r="AL8" s="15">
        <v>0</v>
      </c>
      <c r="AM8" s="15">
        <v>1.2461059190031152E-2</v>
      </c>
      <c r="AN8" s="15">
        <v>6.2305295950155761E-3</v>
      </c>
      <c r="AO8" s="15">
        <v>6.2305295950155761E-3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f>SUM(Table3[[#This Row],[r_6_0%]:[r_0_6%]])</f>
        <v>2.4922118380062305E-2</v>
      </c>
    </row>
    <row r="9" spans="1:52" x14ac:dyDescent="0.45">
      <c r="A9">
        <v>7</v>
      </c>
      <c r="B9">
        <v>0.78</v>
      </c>
      <c r="C9" s="15">
        <v>2.2653721682847898E-2</v>
      </c>
      <c r="D9" s="15">
        <v>0.12621359223300971</v>
      </c>
      <c r="E9" s="15">
        <v>6.1488673139158574E-2</v>
      </c>
      <c r="F9" s="15">
        <v>2.2653721682847898E-2</v>
      </c>
      <c r="G9" s="15">
        <v>9.3851132686084138E-2</v>
      </c>
      <c r="H9" s="15">
        <v>0.12944983818770225</v>
      </c>
      <c r="I9" s="15">
        <v>3.5598705501618123E-2</v>
      </c>
      <c r="J9" s="15">
        <v>1.2944983818770227E-2</v>
      </c>
      <c r="K9" s="15">
        <v>1.2944983818770227E-2</v>
      </c>
      <c r="L9" s="15">
        <v>0.11003236245954692</v>
      </c>
      <c r="M9" s="15">
        <v>9.7087378640776698E-2</v>
      </c>
      <c r="N9" s="15">
        <v>2.2653721682847898E-2</v>
      </c>
      <c r="O9" s="15">
        <v>0</v>
      </c>
      <c r="P9" s="15">
        <v>1.2944983818770227E-2</v>
      </c>
      <c r="Q9" s="15">
        <v>0</v>
      </c>
      <c r="R9" s="15">
        <v>3.2362459546925568E-3</v>
      </c>
      <c r="S9" s="15">
        <v>6.1488673139158574E-2</v>
      </c>
      <c r="T9" s="15">
        <v>4.5307443365695796E-2</v>
      </c>
      <c r="U9" s="15">
        <v>2.5889967637540454E-2</v>
      </c>
      <c r="V9" s="15">
        <v>3.2362459546925568E-3</v>
      </c>
      <c r="W9" s="15">
        <v>0</v>
      </c>
      <c r="X9" s="15">
        <v>0</v>
      </c>
      <c r="Y9" s="15">
        <v>0</v>
      </c>
      <c r="Z9" s="15">
        <v>3.2362459546925568E-3</v>
      </c>
      <c r="AA9" s="15">
        <v>0</v>
      </c>
      <c r="AB9" s="15">
        <v>3.2362459546925564E-2</v>
      </c>
      <c r="AC9" s="15">
        <v>2.5889967637540454E-2</v>
      </c>
      <c r="AD9" s="15">
        <v>9.7087378640776691E-3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9.7087378640776691E-3</v>
      </c>
      <c r="AN9" s="15">
        <v>9.7087378640776691E-3</v>
      </c>
      <c r="AO9" s="15">
        <v>3.2362459546925568E-3</v>
      </c>
      <c r="AP9" s="15">
        <v>3.2362459546925568E-3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f>SUM(Table3[[#This Row],[r_6_0%]:[r_0_6%]])</f>
        <v>2.5889967637540451E-2</v>
      </c>
    </row>
    <row r="10" spans="1:52" x14ac:dyDescent="0.45">
      <c r="A10">
        <v>8</v>
      </c>
      <c r="B10">
        <v>0.76</v>
      </c>
      <c r="C10" s="15">
        <v>3.7037037037037035E-2</v>
      </c>
      <c r="D10" s="15">
        <v>0.14074074074074075</v>
      </c>
      <c r="E10" s="15">
        <v>4.0740740740740744E-2</v>
      </c>
      <c r="F10" s="15">
        <v>1.8518518518518517E-2</v>
      </c>
      <c r="G10" s="15">
        <v>0.12592592592592591</v>
      </c>
      <c r="H10" s="15">
        <v>0.14074074074074075</v>
      </c>
      <c r="I10" s="15">
        <v>3.3333333333333333E-2</v>
      </c>
      <c r="J10" s="15">
        <v>2.5925925925925925E-2</v>
      </c>
      <c r="K10" s="15">
        <v>2.2222222222222223E-2</v>
      </c>
      <c r="L10" s="15">
        <v>8.1481481481481488E-2</v>
      </c>
      <c r="M10" s="15">
        <v>7.407407407407407E-2</v>
      </c>
      <c r="N10" s="15">
        <v>3.3333333333333333E-2</v>
      </c>
      <c r="O10" s="15">
        <v>3.7037037037037038E-3</v>
      </c>
      <c r="P10" s="15">
        <v>7.4074074074074077E-3</v>
      </c>
      <c r="Q10" s="15">
        <v>0</v>
      </c>
      <c r="R10" s="15">
        <v>3.7037037037037038E-3</v>
      </c>
      <c r="S10" s="15">
        <v>6.2962962962962957E-2</v>
      </c>
      <c r="T10" s="15">
        <v>2.5925925925925925E-2</v>
      </c>
      <c r="U10" s="15">
        <v>1.8518518518518517E-2</v>
      </c>
      <c r="V10" s="15">
        <v>7.4074074074074077E-3</v>
      </c>
      <c r="W10" s="15">
        <v>0</v>
      </c>
      <c r="X10" s="15">
        <v>3.7037037037037038E-3</v>
      </c>
      <c r="Y10" s="15">
        <v>0</v>
      </c>
      <c r="Z10" s="15">
        <v>7.4074074074074077E-3</v>
      </c>
      <c r="AA10" s="15">
        <v>0</v>
      </c>
      <c r="AB10" s="15">
        <v>2.5925925925925925E-2</v>
      </c>
      <c r="AC10" s="15">
        <v>3.7037037037037035E-2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3.7037037037037038E-3</v>
      </c>
      <c r="AK10" s="15">
        <v>0</v>
      </c>
      <c r="AL10" s="15">
        <v>0</v>
      </c>
      <c r="AM10" s="15">
        <v>1.1111111111111112E-2</v>
      </c>
      <c r="AN10" s="15">
        <v>3.7037037037037038E-3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f>SUM(Table3[[#This Row],[r_6_0%]:[r_0_6%]])</f>
        <v>1.4814814814814815E-2</v>
      </c>
    </row>
    <row r="11" spans="1:52" x14ac:dyDescent="0.45">
      <c r="A11">
        <v>9</v>
      </c>
      <c r="B11">
        <v>0.74</v>
      </c>
      <c r="C11" s="15">
        <v>4.0441176470588237E-2</v>
      </c>
      <c r="D11" s="15">
        <v>0.15441176470588236</v>
      </c>
      <c r="E11" s="15">
        <v>8.8235294117647065E-2</v>
      </c>
      <c r="F11" s="15">
        <v>1.4705882352941176E-2</v>
      </c>
      <c r="G11" s="15">
        <v>0.12867647058823528</v>
      </c>
      <c r="H11" s="15">
        <v>0.10661764705882353</v>
      </c>
      <c r="I11" s="15">
        <v>2.9411764705882353E-2</v>
      </c>
      <c r="J11" s="15">
        <v>2.5735294117647058E-2</v>
      </c>
      <c r="K11" s="15">
        <v>1.4705882352941176E-2</v>
      </c>
      <c r="L11" s="15">
        <v>6.25E-2</v>
      </c>
      <c r="M11" s="15">
        <v>5.1470588235294115E-2</v>
      </c>
      <c r="N11" s="15">
        <v>4.0441176470588237E-2</v>
      </c>
      <c r="O11" s="15">
        <v>3.6764705882352941E-3</v>
      </c>
      <c r="P11" s="15">
        <v>7.3529411764705881E-3</v>
      </c>
      <c r="Q11" s="15">
        <v>3.6764705882352941E-3</v>
      </c>
      <c r="R11" s="15">
        <v>3.6764705882352941E-3</v>
      </c>
      <c r="S11" s="15">
        <v>6.6176470588235295E-2</v>
      </c>
      <c r="T11" s="15">
        <v>4.0441176470588237E-2</v>
      </c>
      <c r="U11" s="15">
        <v>1.8382352941176471E-2</v>
      </c>
      <c r="V11" s="15">
        <v>3.6764705882352941E-3</v>
      </c>
      <c r="W11" s="15">
        <v>0</v>
      </c>
      <c r="X11" s="15">
        <v>3.6764705882352941E-3</v>
      </c>
      <c r="Y11" s="15">
        <v>3.6764705882352941E-3</v>
      </c>
      <c r="Z11" s="15">
        <v>0</v>
      </c>
      <c r="AA11" s="15">
        <v>0</v>
      </c>
      <c r="AB11" s="15">
        <v>2.9411764705882353E-2</v>
      </c>
      <c r="AC11" s="15">
        <v>1.8382352941176471E-2</v>
      </c>
      <c r="AD11" s="15">
        <v>7.3529411764705881E-3</v>
      </c>
      <c r="AE11" s="15">
        <v>0</v>
      </c>
      <c r="AF11" s="15">
        <v>3.6764705882352941E-3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1.4705882352941176E-2</v>
      </c>
      <c r="AN11" s="15">
        <v>0</v>
      </c>
      <c r="AO11" s="15">
        <v>3.6764705882352941E-3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f>SUM(Table3[[#This Row],[r_6_0%]:[r_0_6%]])</f>
        <v>1.8382352941176471E-2</v>
      </c>
    </row>
    <row r="12" spans="1:52" x14ac:dyDescent="0.45">
      <c r="A12">
        <v>10</v>
      </c>
      <c r="B12">
        <v>0.72</v>
      </c>
      <c r="C12" s="15">
        <v>5.1056338028169015E-2</v>
      </c>
      <c r="D12" s="15">
        <v>0.10211267605633803</v>
      </c>
      <c r="E12" s="15">
        <v>7.3943661971830985E-2</v>
      </c>
      <c r="F12" s="15">
        <v>2.6408450704225352E-2</v>
      </c>
      <c r="G12" s="15">
        <v>0.15845070422535212</v>
      </c>
      <c r="H12" s="15">
        <v>8.8028169014084501E-2</v>
      </c>
      <c r="I12" s="15">
        <v>5.2816901408450703E-2</v>
      </c>
      <c r="J12" s="15">
        <v>4.2253521126760563E-2</v>
      </c>
      <c r="K12" s="15">
        <v>1.4084507042253521E-2</v>
      </c>
      <c r="L12" s="15">
        <v>9.3309859154929578E-2</v>
      </c>
      <c r="M12" s="15">
        <v>7.5704225352112672E-2</v>
      </c>
      <c r="N12" s="15">
        <v>2.1126760563380281E-2</v>
      </c>
      <c r="O12" s="15">
        <v>1.232394366197183E-2</v>
      </c>
      <c r="P12" s="15">
        <v>5.2816901408450703E-3</v>
      </c>
      <c r="Q12" s="15">
        <v>1.0563380281690141E-2</v>
      </c>
      <c r="R12" s="15">
        <v>5.2816901408450703E-3</v>
      </c>
      <c r="S12" s="15">
        <v>3.6971830985915492E-2</v>
      </c>
      <c r="T12" s="15">
        <v>3.5211267605633804E-2</v>
      </c>
      <c r="U12" s="15">
        <v>1.5845070422535211E-2</v>
      </c>
      <c r="V12" s="15">
        <v>3.5211267605633804E-3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2.2887323943661973E-2</v>
      </c>
      <c r="AC12" s="15">
        <v>1.232394366197183E-2</v>
      </c>
      <c r="AD12" s="15">
        <v>8.8028169014084511E-3</v>
      </c>
      <c r="AE12" s="15">
        <v>3.5211267605633804E-3</v>
      </c>
      <c r="AF12" s="15">
        <v>0</v>
      </c>
      <c r="AG12" s="15">
        <v>0</v>
      </c>
      <c r="AH12" s="15">
        <v>0</v>
      </c>
      <c r="AI12" s="15">
        <v>1.7605633802816902E-3</v>
      </c>
      <c r="AJ12" s="15">
        <v>0</v>
      </c>
      <c r="AK12" s="15">
        <v>1.7605633802816902E-3</v>
      </c>
      <c r="AL12" s="15">
        <v>0</v>
      </c>
      <c r="AM12" s="15">
        <v>8.8028169014084511E-3</v>
      </c>
      <c r="AN12" s="15">
        <v>8.8028169014084511E-3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f>SUM(Table3[[#This Row],[r_6_0%]:[r_0_6%]])</f>
        <v>1.7605633802816902E-2</v>
      </c>
    </row>
    <row r="13" spans="1:52" x14ac:dyDescent="0.45">
      <c r="A13">
        <v>11</v>
      </c>
      <c r="B13">
        <v>0.7</v>
      </c>
      <c r="C13" s="15">
        <v>5.8577405857740586E-2</v>
      </c>
      <c r="D13" s="15">
        <v>0.13179916317991633</v>
      </c>
      <c r="E13" s="15">
        <v>8.1589958158995821E-2</v>
      </c>
      <c r="F13" s="15">
        <v>2.9288702928870293E-2</v>
      </c>
      <c r="G13" s="15">
        <v>0.13389121338912133</v>
      </c>
      <c r="H13" s="15">
        <v>0.11087866108786611</v>
      </c>
      <c r="I13" s="15">
        <v>4.8117154811715482E-2</v>
      </c>
      <c r="J13" s="15">
        <v>2.9288702928870293E-2</v>
      </c>
      <c r="K13" s="15">
        <v>6.2761506276150627E-3</v>
      </c>
      <c r="L13" s="15">
        <v>0.100418410041841</v>
      </c>
      <c r="M13" s="15">
        <v>7.9497907949790794E-2</v>
      </c>
      <c r="N13" s="15">
        <v>2.3012552301255231E-2</v>
      </c>
      <c r="O13" s="15">
        <v>8.368200836820083E-3</v>
      </c>
      <c r="P13" s="15">
        <v>1.2552301255230125E-2</v>
      </c>
      <c r="Q13" s="15">
        <v>6.2761506276150627E-3</v>
      </c>
      <c r="R13" s="15">
        <v>0</v>
      </c>
      <c r="S13" s="15">
        <v>3.7656903765690378E-2</v>
      </c>
      <c r="T13" s="15">
        <v>2.9288702928870293E-2</v>
      </c>
      <c r="U13" s="15">
        <v>8.368200836820083E-3</v>
      </c>
      <c r="V13" s="15">
        <v>2.0920502092050207E-3</v>
      </c>
      <c r="W13" s="15">
        <v>0</v>
      </c>
      <c r="X13" s="15">
        <v>0</v>
      </c>
      <c r="Y13" s="15">
        <v>2.0920502092050207E-3</v>
      </c>
      <c r="Z13" s="15">
        <v>0</v>
      </c>
      <c r="AA13" s="15">
        <v>0</v>
      </c>
      <c r="AB13" s="15">
        <v>2.3012552301255231E-2</v>
      </c>
      <c r="AC13" s="15">
        <v>1.4644351464435146E-2</v>
      </c>
      <c r="AD13" s="15">
        <v>2.0920502092050207E-3</v>
      </c>
      <c r="AE13" s="15">
        <v>2.0920502092050207E-3</v>
      </c>
      <c r="AF13" s="15">
        <v>0</v>
      </c>
      <c r="AG13" s="15">
        <v>0</v>
      </c>
      <c r="AH13" s="15">
        <v>0</v>
      </c>
      <c r="AI13" s="15">
        <v>0</v>
      </c>
      <c r="AJ13" s="15">
        <v>2.0920502092050207E-3</v>
      </c>
      <c r="AK13" s="15">
        <v>0</v>
      </c>
      <c r="AL13" s="15">
        <v>0</v>
      </c>
      <c r="AM13" s="15">
        <v>2.0920502092050207E-3</v>
      </c>
      <c r="AN13" s="15">
        <v>2.0920502092050207E-3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f>SUM(Table3[[#This Row],[r_6_0%]:[r_0_6%]])</f>
        <v>4.1841004184100415E-3</v>
      </c>
    </row>
    <row r="14" spans="1:52" x14ac:dyDescent="0.45">
      <c r="A14">
        <v>12</v>
      </c>
      <c r="B14">
        <v>0.68</v>
      </c>
      <c r="C14" s="15">
        <v>5.6994818652849742E-2</v>
      </c>
      <c r="D14" s="15">
        <v>0.1157167530224525</v>
      </c>
      <c r="E14" s="15">
        <v>7.426597582037997E-2</v>
      </c>
      <c r="F14" s="15">
        <v>3.6269430051813469E-2</v>
      </c>
      <c r="G14" s="15">
        <v>0.14162348877374784</v>
      </c>
      <c r="H14" s="15">
        <v>0.1157167530224525</v>
      </c>
      <c r="I14" s="15">
        <v>3.4542314335060449E-2</v>
      </c>
      <c r="J14" s="15">
        <v>2.9360967184801381E-2</v>
      </c>
      <c r="K14" s="15">
        <v>1.3816925734024179E-2</v>
      </c>
      <c r="L14" s="15">
        <v>8.46286701208981E-2</v>
      </c>
      <c r="M14" s="15">
        <v>7.7720207253886009E-2</v>
      </c>
      <c r="N14" s="15">
        <v>3.7996545768566495E-2</v>
      </c>
      <c r="O14" s="15">
        <v>1.7271157167530224E-3</v>
      </c>
      <c r="P14" s="15">
        <v>3.4542314335060447E-3</v>
      </c>
      <c r="Q14" s="15">
        <v>1.0362694300518135E-2</v>
      </c>
      <c r="R14" s="15">
        <v>3.4542314335060447E-3</v>
      </c>
      <c r="S14" s="15">
        <v>5.0086355785837651E-2</v>
      </c>
      <c r="T14" s="15">
        <v>3.1088082901554404E-2</v>
      </c>
      <c r="U14" s="15">
        <v>1.0362694300518135E-2</v>
      </c>
      <c r="V14" s="15">
        <v>3.4542314335060447E-3</v>
      </c>
      <c r="W14" s="15">
        <v>0</v>
      </c>
      <c r="X14" s="15">
        <v>0</v>
      </c>
      <c r="Y14" s="15">
        <v>3.4542314335060447E-3</v>
      </c>
      <c r="Z14" s="15">
        <v>3.4542314335060447E-3</v>
      </c>
      <c r="AA14" s="15">
        <v>0</v>
      </c>
      <c r="AB14" s="15">
        <v>1.3816925734024179E-2</v>
      </c>
      <c r="AC14" s="15">
        <v>1.5544041450777202E-2</v>
      </c>
      <c r="AD14" s="15">
        <v>3.4542314335060447E-3</v>
      </c>
      <c r="AE14" s="15">
        <v>0</v>
      </c>
      <c r="AF14" s="15">
        <v>0</v>
      </c>
      <c r="AG14" s="15">
        <v>0</v>
      </c>
      <c r="AH14" s="15">
        <v>0</v>
      </c>
      <c r="AI14" s="15">
        <v>1.7271157167530224E-3</v>
      </c>
      <c r="AJ14" s="15">
        <v>1.7271157167530224E-3</v>
      </c>
      <c r="AK14" s="15">
        <v>0</v>
      </c>
      <c r="AL14" s="15">
        <v>0</v>
      </c>
      <c r="AM14" s="15">
        <v>6.9084628670120895E-3</v>
      </c>
      <c r="AN14" s="15">
        <v>1.0362694300518135E-2</v>
      </c>
      <c r="AO14" s="15">
        <v>1.7271157167530224E-3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f>SUM(Table3[[#This Row],[r_6_0%]:[r_0_6%]])</f>
        <v>1.8998272884283247E-2</v>
      </c>
    </row>
    <row r="15" spans="1:52" x14ac:dyDescent="0.45">
      <c r="A15">
        <v>13</v>
      </c>
      <c r="B15">
        <v>0.66</v>
      </c>
      <c r="C15" s="15">
        <v>4.8846675712347354E-2</v>
      </c>
      <c r="D15" s="15">
        <v>0.11261872455902307</v>
      </c>
      <c r="E15" s="15">
        <v>0.11668928086838534</v>
      </c>
      <c r="F15" s="15">
        <v>3.5278154681139755E-2</v>
      </c>
      <c r="G15" s="15">
        <v>0.12618724559023067</v>
      </c>
      <c r="H15" s="15">
        <v>0.10312075983717775</v>
      </c>
      <c r="I15" s="15">
        <v>4.4776119402985072E-2</v>
      </c>
      <c r="J15" s="15">
        <v>3.1207598371777476E-2</v>
      </c>
      <c r="K15" s="15">
        <v>2.7137042062415198E-2</v>
      </c>
      <c r="L15" s="15">
        <v>8.0054274084124827E-2</v>
      </c>
      <c r="M15" s="15">
        <v>6.5128900949796467E-2</v>
      </c>
      <c r="N15" s="15">
        <v>2.8493894165535955E-2</v>
      </c>
      <c r="O15" s="15">
        <v>1.3568521031207599E-2</v>
      </c>
      <c r="P15" s="15">
        <v>1.2211668928086838E-2</v>
      </c>
      <c r="Q15" s="15">
        <v>5.4274084124830389E-3</v>
      </c>
      <c r="R15" s="15">
        <v>2.7137042062415195E-3</v>
      </c>
      <c r="S15" s="15">
        <v>3.1207598371777476E-2</v>
      </c>
      <c r="T15" s="15">
        <v>4.0705563093622797E-2</v>
      </c>
      <c r="U15" s="15">
        <v>9.497964721845319E-3</v>
      </c>
      <c r="V15" s="15">
        <v>4.0705563093622792E-3</v>
      </c>
      <c r="W15" s="15">
        <v>1.3568521031207597E-3</v>
      </c>
      <c r="X15" s="15">
        <v>1.3568521031207597E-3</v>
      </c>
      <c r="Y15" s="15">
        <v>0</v>
      </c>
      <c r="Z15" s="15">
        <v>4.0705563093622792E-3</v>
      </c>
      <c r="AA15" s="15">
        <v>0</v>
      </c>
      <c r="AB15" s="15">
        <v>1.2211668928086838E-2</v>
      </c>
      <c r="AC15" s="15">
        <v>1.4925373134328358E-2</v>
      </c>
      <c r="AD15" s="15">
        <v>2.7137042062415195E-3</v>
      </c>
      <c r="AE15" s="15">
        <v>1.3568521031207597E-3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8.1411126187245584E-3</v>
      </c>
      <c r="AN15" s="15">
        <v>6.7842605156037995E-3</v>
      </c>
      <c r="AO15" s="15">
        <v>1.3568521031207597E-3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f>SUM(Table3[[#This Row],[r_6_0%]:[r_0_6%]])</f>
        <v>1.6282225237449117E-2</v>
      </c>
    </row>
    <row r="16" spans="1:52" x14ac:dyDescent="0.45">
      <c r="A16">
        <v>14</v>
      </c>
      <c r="B16">
        <v>0.64</v>
      </c>
      <c r="C16" s="15">
        <v>5.1767676767676768E-2</v>
      </c>
      <c r="D16" s="15">
        <v>0.1111111111111111</v>
      </c>
      <c r="E16" s="15">
        <v>9.4696969696969696E-2</v>
      </c>
      <c r="F16" s="15">
        <v>4.7979797979797977E-2</v>
      </c>
      <c r="G16" s="15">
        <v>0.12752525252525251</v>
      </c>
      <c r="H16" s="15">
        <v>0.11994949494949494</v>
      </c>
      <c r="I16" s="15">
        <v>4.924242424242424E-2</v>
      </c>
      <c r="J16" s="15">
        <v>3.9141414141414144E-2</v>
      </c>
      <c r="K16" s="15">
        <v>2.0202020202020204E-2</v>
      </c>
      <c r="L16" s="15">
        <v>6.9444444444444448E-2</v>
      </c>
      <c r="M16" s="15">
        <v>6.0606060606060608E-2</v>
      </c>
      <c r="N16" s="15">
        <v>2.904040404040404E-2</v>
      </c>
      <c r="O16" s="15">
        <v>1.1363636363636364E-2</v>
      </c>
      <c r="P16" s="15">
        <v>8.8383838383838381E-3</v>
      </c>
      <c r="Q16" s="15">
        <v>8.8383838383838381E-3</v>
      </c>
      <c r="R16" s="15">
        <v>8.8383838383838381E-3</v>
      </c>
      <c r="S16" s="15">
        <v>2.3989898989898988E-2</v>
      </c>
      <c r="T16" s="15">
        <v>3.6616161616161616E-2</v>
      </c>
      <c r="U16" s="15">
        <v>1.2626262626262626E-2</v>
      </c>
      <c r="V16" s="15">
        <v>5.0505050505050509E-3</v>
      </c>
      <c r="W16" s="15">
        <v>0</v>
      </c>
      <c r="X16" s="15">
        <v>1.2626262626262627E-3</v>
      </c>
      <c r="Y16" s="15">
        <v>1.2626262626262627E-3</v>
      </c>
      <c r="Z16" s="15">
        <v>0</v>
      </c>
      <c r="AA16" s="15">
        <v>1.2626262626262627E-3</v>
      </c>
      <c r="AB16" s="15">
        <v>2.1464646464646464E-2</v>
      </c>
      <c r="AC16" s="15">
        <v>1.3888888888888888E-2</v>
      </c>
      <c r="AD16" s="15">
        <v>5.0505050505050509E-3</v>
      </c>
      <c r="AE16" s="15">
        <v>3.787878787878788E-3</v>
      </c>
      <c r="AF16" s="15">
        <v>0</v>
      </c>
      <c r="AG16" s="15">
        <v>0</v>
      </c>
      <c r="AH16" s="15">
        <v>0</v>
      </c>
      <c r="AI16" s="15">
        <v>1.2626262626262627E-3</v>
      </c>
      <c r="AJ16" s="15">
        <v>1.2626262626262627E-3</v>
      </c>
      <c r="AK16" s="15">
        <v>1.2626262626262627E-3</v>
      </c>
      <c r="AL16" s="15">
        <v>0</v>
      </c>
      <c r="AM16" s="15">
        <v>6.313131313131313E-3</v>
      </c>
      <c r="AN16" s="15">
        <v>2.5252525252525255E-3</v>
      </c>
      <c r="AO16" s="15">
        <v>1.2626262626262627E-3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f>SUM(Table3[[#This Row],[r_6_0%]:[r_0_6%]])</f>
        <v>1.01010101010101E-2</v>
      </c>
    </row>
    <row r="17" spans="1:52" x14ac:dyDescent="0.45">
      <c r="A17">
        <v>15</v>
      </c>
      <c r="B17">
        <v>0.62</v>
      </c>
      <c r="C17" s="15">
        <v>4.8192771084337352E-2</v>
      </c>
      <c r="D17" s="15">
        <v>0.12157721796276014</v>
      </c>
      <c r="E17" s="15">
        <v>0.10952902519167579</v>
      </c>
      <c r="F17" s="15">
        <v>5.4764512595837894E-2</v>
      </c>
      <c r="G17" s="15">
        <v>0.10405257393209201</v>
      </c>
      <c r="H17" s="15">
        <v>0.10624315443592552</v>
      </c>
      <c r="I17" s="15">
        <v>5.9145673603504929E-2</v>
      </c>
      <c r="J17" s="15">
        <v>4.4906900328587074E-2</v>
      </c>
      <c r="K17" s="15">
        <v>1.8619934282584884E-2</v>
      </c>
      <c r="L17" s="15">
        <v>7.8860898138006577E-2</v>
      </c>
      <c r="M17" s="15">
        <v>6.0240963855421686E-2</v>
      </c>
      <c r="N17" s="15">
        <v>1.8619934282584884E-2</v>
      </c>
      <c r="O17" s="15">
        <v>1.3143483023001095E-2</v>
      </c>
      <c r="P17" s="15">
        <v>8.7623220153340634E-3</v>
      </c>
      <c r="Q17" s="15">
        <v>1.4238773274917854E-2</v>
      </c>
      <c r="R17" s="15">
        <v>9.8576122672508221E-3</v>
      </c>
      <c r="S17" s="15">
        <v>3.1763417305585982E-2</v>
      </c>
      <c r="T17" s="15">
        <v>2.9572836801752465E-2</v>
      </c>
      <c r="U17" s="15">
        <v>7.6670317634173054E-3</v>
      </c>
      <c r="V17" s="15">
        <v>3.2858707557502738E-3</v>
      </c>
      <c r="W17" s="15">
        <v>0</v>
      </c>
      <c r="X17" s="15">
        <v>1.0952902519167579E-3</v>
      </c>
      <c r="Y17" s="15">
        <v>5.4764512595837896E-3</v>
      </c>
      <c r="Z17" s="15">
        <v>1.0952902519167579E-3</v>
      </c>
      <c r="AA17" s="15">
        <v>0</v>
      </c>
      <c r="AB17" s="15">
        <v>1.9715224534501644E-2</v>
      </c>
      <c r="AC17" s="15">
        <v>1.0952902519167579E-2</v>
      </c>
      <c r="AD17" s="15">
        <v>2.1905805038335158E-3</v>
      </c>
      <c r="AE17" s="15">
        <v>1.0952902519167579E-3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1.0952902519167579E-3</v>
      </c>
      <c r="AL17" s="15">
        <v>1.0952902519167579E-3</v>
      </c>
      <c r="AM17" s="15">
        <v>4.3811610076670317E-3</v>
      </c>
      <c r="AN17" s="15">
        <v>5.4764512595837896E-3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f>SUM(Table3[[#This Row],[r_6_0%]:[r_0_6%]])</f>
        <v>9.8576122672508204E-3</v>
      </c>
    </row>
    <row r="18" spans="1:52" x14ac:dyDescent="0.45">
      <c r="A18">
        <v>16</v>
      </c>
      <c r="B18">
        <v>0.6</v>
      </c>
      <c r="C18" s="15">
        <v>7.0411392405063292E-2</v>
      </c>
      <c r="D18" s="15">
        <v>0.11787974683544304</v>
      </c>
      <c r="E18" s="15">
        <v>0.11234177215189874</v>
      </c>
      <c r="F18" s="15">
        <v>5.2215189873417722E-2</v>
      </c>
      <c r="G18" s="15">
        <v>9.0981012658227847E-2</v>
      </c>
      <c r="H18" s="15">
        <v>0.11313291139240507</v>
      </c>
      <c r="I18" s="15">
        <v>5.1424050632911396E-2</v>
      </c>
      <c r="J18" s="15">
        <v>4.1139240506329111E-2</v>
      </c>
      <c r="K18" s="15">
        <v>1.8987341772151899E-2</v>
      </c>
      <c r="L18" s="15">
        <v>6.4873417721518986E-2</v>
      </c>
      <c r="M18" s="15">
        <v>6.4873417721518986E-2</v>
      </c>
      <c r="N18" s="15">
        <v>4.2721518987341771E-2</v>
      </c>
      <c r="O18" s="15">
        <v>7.1202531645569618E-3</v>
      </c>
      <c r="P18" s="15">
        <v>1.661392405063291E-2</v>
      </c>
      <c r="Q18" s="15">
        <v>1.1075949367088608E-2</v>
      </c>
      <c r="R18" s="15">
        <v>5.5379746835443038E-3</v>
      </c>
      <c r="S18" s="15">
        <v>2.6898734177215191E-2</v>
      </c>
      <c r="T18" s="15">
        <v>3.0063291139240507E-2</v>
      </c>
      <c r="U18" s="15">
        <v>9.4936708860759497E-3</v>
      </c>
      <c r="V18" s="15">
        <v>6.3291139240506328E-3</v>
      </c>
      <c r="W18" s="15">
        <v>7.911392405063291E-4</v>
      </c>
      <c r="X18" s="15">
        <v>7.911392405063291E-4</v>
      </c>
      <c r="Y18" s="15">
        <v>7.911392405063291E-4</v>
      </c>
      <c r="Z18" s="15">
        <v>7.911392405063291E-4</v>
      </c>
      <c r="AA18" s="15">
        <v>3.1645569620253164E-3</v>
      </c>
      <c r="AB18" s="15">
        <v>6.3291139240506328E-3</v>
      </c>
      <c r="AC18" s="15">
        <v>9.4936708860759497E-3</v>
      </c>
      <c r="AD18" s="15">
        <v>2.3734177215189874E-3</v>
      </c>
      <c r="AE18" s="15">
        <v>1.5822784810126582E-3</v>
      </c>
      <c r="AF18" s="15">
        <v>0</v>
      </c>
      <c r="AG18" s="15">
        <v>0</v>
      </c>
      <c r="AH18" s="15">
        <v>0</v>
      </c>
      <c r="AI18" s="15">
        <v>7.911392405063291E-4</v>
      </c>
      <c r="AJ18" s="15">
        <v>7.911392405063291E-4</v>
      </c>
      <c r="AK18" s="15">
        <v>2.3734177215189874E-3</v>
      </c>
      <c r="AL18" s="15">
        <v>7.911392405063291E-4</v>
      </c>
      <c r="AM18" s="15">
        <v>6.3291139240506328E-3</v>
      </c>
      <c r="AN18" s="15">
        <v>3.1645569620253164E-3</v>
      </c>
      <c r="AO18" s="15">
        <v>1.5822784810126582E-3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f>SUM(Table3[[#This Row],[r_6_0%]:[r_0_6%]])</f>
        <v>1.1075949367088608E-2</v>
      </c>
    </row>
    <row r="19" spans="1:52" x14ac:dyDescent="0.45">
      <c r="A19">
        <v>17</v>
      </c>
      <c r="B19">
        <v>0.57999999999999996</v>
      </c>
      <c r="C19" s="15">
        <v>4.4554455445544552E-2</v>
      </c>
      <c r="D19" s="15">
        <v>0.11881188118811881</v>
      </c>
      <c r="E19" s="15">
        <v>0.11386138613861387</v>
      </c>
      <c r="F19" s="15">
        <v>6.9306930693069313E-2</v>
      </c>
      <c r="G19" s="15">
        <v>0.11386138613861387</v>
      </c>
      <c r="H19" s="15">
        <v>0.10148514851485149</v>
      </c>
      <c r="I19" s="15">
        <v>4.4554455445544552E-2</v>
      </c>
      <c r="J19" s="15">
        <v>6.1881188118811881E-2</v>
      </c>
      <c r="K19" s="15">
        <v>1.9801980198019802E-2</v>
      </c>
      <c r="L19" s="15">
        <v>5.1980198019801978E-2</v>
      </c>
      <c r="M19" s="15">
        <v>4.2079207920792082E-2</v>
      </c>
      <c r="N19" s="15">
        <v>3.2178217821782179E-2</v>
      </c>
      <c r="O19" s="15">
        <v>9.9009900990099011E-3</v>
      </c>
      <c r="P19" s="15">
        <v>9.9009900990099011E-3</v>
      </c>
      <c r="Q19" s="15">
        <v>7.4257425742574254E-3</v>
      </c>
      <c r="R19" s="15">
        <v>1.7326732673267328E-2</v>
      </c>
      <c r="S19" s="15">
        <v>3.4653465346534656E-2</v>
      </c>
      <c r="T19" s="15">
        <v>3.9603960396039604E-2</v>
      </c>
      <c r="U19" s="15">
        <v>9.9009900990099011E-3</v>
      </c>
      <c r="V19" s="15">
        <v>7.4257425742574254E-3</v>
      </c>
      <c r="W19" s="15">
        <v>0</v>
      </c>
      <c r="X19" s="15">
        <v>0</v>
      </c>
      <c r="Y19" s="15">
        <v>4.9504950495049506E-3</v>
      </c>
      <c r="Z19" s="15">
        <v>4.9504950495049506E-3</v>
      </c>
      <c r="AA19" s="15">
        <v>4.9504950495049506E-3</v>
      </c>
      <c r="AB19" s="15">
        <v>7.4257425742574254E-3</v>
      </c>
      <c r="AC19" s="15">
        <v>2.4752475247524753E-3</v>
      </c>
      <c r="AD19" s="15">
        <v>9.9009900990099011E-3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2.4752475247524753E-3</v>
      </c>
      <c r="AL19" s="15">
        <v>0</v>
      </c>
      <c r="AM19" s="15">
        <v>4.9504950495049506E-3</v>
      </c>
      <c r="AN19" s="15">
        <v>0</v>
      </c>
      <c r="AO19" s="15">
        <v>0</v>
      </c>
      <c r="AP19" s="15">
        <v>2.4752475247524753E-3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f>SUM(Table3[[#This Row],[r_6_0%]:[r_0_6%]])</f>
        <v>7.4257425742574254E-3</v>
      </c>
    </row>
    <row r="20" spans="1:52" x14ac:dyDescent="0.45">
      <c r="A20">
        <v>18</v>
      </c>
      <c r="B20">
        <v>0.56000000000000005</v>
      </c>
      <c r="C20" s="15">
        <v>6.6192803198578412E-2</v>
      </c>
      <c r="D20" s="15">
        <v>0.11417147934251444</v>
      </c>
      <c r="E20" s="15">
        <v>0.11328298533984896</v>
      </c>
      <c r="F20" s="15">
        <v>4.7534429142603286E-2</v>
      </c>
      <c r="G20" s="15">
        <v>0.11061750333185251</v>
      </c>
      <c r="H20" s="15">
        <v>0.10839626832518881</v>
      </c>
      <c r="I20" s="15">
        <v>4.8422923145268769E-2</v>
      </c>
      <c r="J20" s="15">
        <v>5.6419369169258105E-2</v>
      </c>
      <c r="K20" s="15">
        <v>2.7987561083962682E-2</v>
      </c>
      <c r="L20" s="15">
        <v>6.1750333185251E-2</v>
      </c>
      <c r="M20" s="15">
        <v>5.1532652154597958E-2</v>
      </c>
      <c r="N20" s="15">
        <v>2.5322079075966238E-2</v>
      </c>
      <c r="O20" s="15">
        <v>1.0217681030653044E-2</v>
      </c>
      <c r="P20" s="15">
        <v>1.6881386050644157E-2</v>
      </c>
      <c r="Q20" s="15">
        <v>1.4215904042647711E-2</v>
      </c>
      <c r="R20" s="15">
        <v>7.9964460239893374E-3</v>
      </c>
      <c r="S20" s="15">
        <v>2.8876055086628164E-2</v>
      </c>
      <c r="T20" s="15">
        <v>2.4433585073300755E-2</v>
      </c>
      <c r="U20" s="15">
        <v>1.1550422034651266E-2</v>
      </c>
      <c r="V20" s="15">
        <v>4.4424700133274099E-3</v>
      </c>
      <c r="W20" s="15">
        <v>4.4424700133274098E-4</v>
      </c>
      <c r="X20" s="15">
        <v>1.7769880053309639E-3</v>
      </c>
      <c r="Y20" s="15">
        <v>4.8867170146601512E-3</v>
      </c>
      <c r="Z20" s="15">
        <v>2.6654820079964462E-3</v>
      </c>
      <c r="AA20" s="15">
        <v>2.6654820079964462E-3</v>
      </c>
      <c r="AB20" s="15">
        <v>6.2194580186583741E-3</v>
      </c>
      <c r="AC20" s="15">
        <v>8.8849400266548199E-3</v>
      </c>
      <c r="AD20" s="15">
        <v>4.8867170146601512E-3</v>
      </c>
      <c r="AE20" s="15">
        <v>1.7769880053309639E-3</v>
      </c>
      <c r="AF20" s="15">
        <v>4.4424700133274098E-4</v>
      </c>
      <c r="AG20" s="15">
        <v>0</v>
      </c>
      <c r="AH20" s="15">
        <v>8.8849400266548197E-4</v>
      </c>
      <c r="AI20" s="15">
        <v>4.4424700133274098E-4</v>
      </c>
      <c r="AJ20" s="15">
        <v>0</v>
      </c>
      <c r="AK20" s="15">
        <v>0</v>
      </c>
      <c r="AL20" s="15">
        <v>1.3327410039982231E-3</v>
      </c>
      <c r="AM20" s="15">
        <v>3.5539760106619279E-3</v>
      </c>
      <c r="AN20" s="15">
        <v>3.109729009329187E-3</v>
      </c>
      <c r="AO20" s="15">
        <v>1.7769880053309639E-3</v>
      </c>
      <c r="AP20" s="15">
        <v>8.8849400266548197E-4</v>
      </c>
      <c r="AQ20" s="15">
        <v>4.4424700133274098E-4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4.4424700133274098E-4</v>
      </c>
      <c r="AX20" s="15">
        <v>4.4424700133274098E-4</v>
      </c>
      <c r="AY20" s="15">
        <v>0</v>
      </c>
      <c r="AZ20" s="15">
        <f>SUM(Table3[[#This Row],[r_6_0%]:[r_0_6%]])</f>
        <v>1.0661928031985785E-2</v>
      </c>
    </row>
    <row r="21" spans="1:52" x14ac:dyDescent="0.45">
      <c r="A21">
        <v>19</v>
      </c>
      <c r="B21">
        <v>0.54</v>
      </c>
      <c r="C21" s="15">
        <v>8.0116533139111434E-2</v>
      </c>
      <c r="D21" s="15">
        <v>0.11507647487254188</v>
      </c>
      <c r="E21" s="15">
        <v>0.12527312454479242</v>
      </c>
      <c r="F21" s="15">
        <v>5.3168244719592132E-2</v>
      </c>
      <c r="G21" s="15">
        <v>0.10852148579752367</v>
      </c>
      <c r="H21" s="15">
        <v>9.3226511289147856E-2</v>
      </c>
      <c r="I21" s="15">
        <v>5.2439912600145668E-2</v>
      </c>
      <c r="J21" s="15">
        <v>3.7873270211216316E-2</v>
      </c>
      <c r="K21" s="15">
        <v>3.4231609613983978E-2</v>
      </c>
      <c r="L21" s="15">
        <v>5.8994901675163872E-2</v>
      </c>
      <c r="M21" s="15">
        <v>5.3896576839038604E-2</v>
      </c>
      <c r="N21" s="15">
        <v>2.6948288419519302E-2</v>
      </c>
      <c r="O21" s="15">
        <v>1.529497450837582E-2</v>
      </c>
      <c r="P21" s="15">
        <v>1.529497450837582E-2</v>
      </c>
      <c r="Q21" s="15">
        <v>1.820830298616169E-2</v>
      </c>
      <c r="R21" s="15">
        <v>1.0924981791697014E-2</v>
      </c>
      <c r="S21" s="15">
        <v>3.1318281136198105E-2</v>
      </c>
      <c r="T21" s="15">
        <v>1.820830298616169E-2</v>
      </c>
      <c r="U21" s="15">
        <v>1.1653313911143482E-2</v>
      </c>
      <c r="V21" s="15">
        <v>2.1849963583394027E-3</v>
      </c>
      <c r="W21" s="15">
        <v>2.9133284777858705E-3</v>
      </c>
      <c r="X21" s="15">
        <v>2.9133284777858705E-3</v>
      </c>
      <c r="Y21" s="15">
        <v>4.3699927166788053E-3</v>
      </c>
      <c r="Z21" s="15">
        <v>3.6416605972323379E-3</v>
      </c>
      <c r="AA21" s="15">
        <v>2.1849963583394027E-3</v>
      </c>
      <c r="AB21" s="15">
        <v>2.9133284777858705E-3</v>
      </c>
      <c r="AC21" s="15">
        <v>8.7399854333576107E-3</v>
      </c>
      <c r="AD21" s="15">
        <v>2.1849963583394027E-3</v>
      </c>
      <c r="AE21" s="15">
        <v>0</v>
      </c>
      <c r="AF21" s="15">
        <v>7.2833211944646763E-4</v>
      </c>
      <c r="AG21" s="15">
        <v>0</v>
      </c>
      <c r="AH21" s="15">
        <v>7.2833211944646763E-4</v>
      </c>
      <c r="AI21" s="15">
        <v>0</v>
      </c>
      <c r="AJ21" s="15">
        <v>7.2833211944646763E-4</v>
      </c>
      <c r="AK21" s="15">
        <v>0</v>
      </c>
      <c r="AL21" s="15">
        <v>0</v>
      </c>
      <c r="AM21" s="15">
        <v>0</v>
      </c>
      <c r="AN21" s="15">
        <v>7.2833211944646763E-4</v>
      </c>
      <c r="AO21" s="15">
        <v>1.4566642388929353E-3</v>
      </c>
      <c r="AP21" s="15">
        <v>7.2833211944646763E-4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f>SUM(Table3[[#This Row],[r_6_0%]:[r_0_6%]])</f>
        <v>2.9133284777858705E-3</v>
      </c>
    </row>
    <row r="22" spans="1:52" x14ac:dyDescent="0.45">
      <c r="A22">
        <v>20</v>
      </c>
      <c r="B22">
        <v>0.52</v>
      </c>
      <c r="C22" s="15">
        <v>7.0449172576832156E-2</v>
      </c>
      <c r="D22" s="15">
        <v>0.12813238770685578</v>
      </c>
      <c r="E22" s="15">
        <v>0.12718676122931441</v>
      </c>
      <c r="F22" s="15">
        <v>5.9574468085106386E-2</v>
      </c>
      <c r="G22" s="15">
        <v>8.416075650118203E-2</v>
      </c>
      <c r="H22" s="15">
        <v>0.10449172576832151</v>
      </c>
      <c r="I22" s="15">
        <v>4.9645390070921988E-2</v>
      </c>
      <c r="J22" s="15">
        <v>6.1465721040189124E-2</v>
      </c>
      <c r="K22" s="15">
        <v>2.8368794326241134E-2</v>
      </c>
      <c r="L22" s="15">
        <v>5.2009456264775412E-2</v>
      </c>
      <c r="M22" s="15">
        <v>5.0118203309692674E-2</v>
      </c>
      <c r="N22" s="15">
        <v>3.309692671394799E-2</v>
      </c>
      <c r="O22" s="15">
        <v>1.0874704491725768E-2</v>
      </c>
      <c r="P22" s="15">
        <v>1.7021276595744681E-2</v>
      </c>
      <c r="Q22" s="15">
        <v>1.5130023640661938E-2</v>
      </c>
      <c r="R22" s="15">
        <v>1.1820330969267139E-2</v>
      </c>
      <c r="S22" s="15">
        <v>2.0330969267139481E-2</v>
      </c>
      <c r="T22" s="15">
        <v>1.9858156028368795E-2</v>
      </c>
      <c r="U22" s="15">
        <v>9.4562647754137114E-3</v>
      </c>
      <c r="V22" s="15">
        <v>4.2553191489361703E-3</v>
      </c>
      <c r="W22" s="15">
        <v>4.7281323877068556E-4</v>
      </c>
      <c r="X22" s="15">
        <v>1.8912529550827422E-3</v>
      </c>
      <c r="Y22" s="15">
        <v>3.7825059101654845E-3</v>
      </c>
      <c r="Z22" s="15">
        <v>4.2553191489361703E-3</v>
      </c>
      <c r="AA22" s="15">
        <v>3.7825059101654845E-3</v>
      </c>
      <c r="AB22" s="15">
        <v>5.2009456264775411E-3</v>
      </c>
      <c r="AC22" s="15">
        <v>8.5106382978723406E-3</v>
      </c>
      <c r="AD22" s="15">
        <v>2.8368794326241137E-3</v>
      </c>
      <c r="AE22" s="15">
        <v>1.4184397163120568E-3</v>
      </c>
      <c r="AF22" s="15">
        <v>0</v>
      </c>
      <c r="AG22" s="15">
        <v>4.7281323877068556E-4</v>
      </c>
      <c r="AH22" s="15">
        <v>4.7281323877068556E-4</v>
      </c>
      <c r="AI22" s="15">
        <v>4.7281323877068556E-4</v>
      </c>
      <c r="AJ22" s="15">
        <v>4.7281323877068556E-4</v>
      </c>
      <c r="AK22" s="15">
        <v>1.8912529550827422E-3</v>
      </c>
      <c r="AL22" s="15">
        <v>0</v>
      </c>
      <c r="AM22" s="15">
        <v>2.3640661938534278E-3</v>
      </c>
      <c r="AN22" s="15">
        <v>9.4562647754137111E-4</v>
      </c>
      <c r="AO22" s="15">
        <v>9.4562647754137111E-4</v>
      </c>
      <c r="AP22" s="15">
        <v>0</v>
      </c>
      <c r="AQ22" s="15">
        <v>0</v>
      </c>
      <c r="AR22" s="15">
        <v>0</v>
      </c>
      <c r="AS22" s="15">
        <v>0</v>
      </c>
      <c r="AT22" s="15">
        <v>4.7281323877068556E-4</v>
      </c>
      <c r="AU22" s="15">
        <v>0</v>
      </c>
      <c r="AV22" s="15">
        <v>0</v>
      </c>
      <c r="AW22" s="15">
        <v>4.7281323877068556E-4</v>
      </c>
      <c r="AX22" s="15">
        <v>4.7281323877068556E-4</v>
      </c>
      <c r="AY22" s="15">
        <v>0</v>
      </c>
      <c r="AZ22" s="15">
        <f>SUM(Table3[[#This Row],[r_6_0%]:[r_0_6%]])</f>
        <v>5.6737588652482265E-3</v>
      </c>
    </row>
    <row r="23" spans="1:52" x14ac:dyDescent="0.45">
      <c r="A23">
        <v>21</v>
      </c>
      <c r="B23">
        <v>0.5</v>
      </c>
      <c r="C23" s="15">
        <v>9.0067859346082663E-2</v>
      </c>
      <c r="D23" s="15">
        <v>0.11597779148673658</v>
      </c>
      <c r="E23" s="15">
        <v>0.12769895126465144</v>
      </c>
      <c r="F23" s="15">
        <v>7.0943861813695247E-2</v>
      </c>
      <c r="G23" s="15">
        <v>8.4515731030228261E-2</v>
      </c>
      <c r="H23" s="15">
        <v>0.10117211597779149</v>
      </c>
      <c r="I23" s="15">
        <v>6.0456508328192472E-2</v>
      </c>
      <c r="J23" s="15">
        <v>5.983960518198643E-2</v>
      </c>
      <c r="K23" s="15">
        <v>3.8247995064774831E-2</v>
      </c>
      <c r="L23" s="15">
        <v>4.9352251696483655E-2</v>
      </c>
      <c r="M23" s="15">
        <v>4.6884639111659472E-2</v>
      </c>
      <c r="N23" s="15">
        <v>2.4059222702035782E-2</v>
      </c>
      <c r="O23" s="15">
        <v>7.4028377544725476E-3</v>
      </c>
      <c r="P23" s="15">
        <v>1.3571869216533004E-2</v>
      </c>
      <c r="Q23" s="15">
        <v>1.7273288093769278E-2</v>
      </c>
      <c r="R23" s="15">
        <v>1.0487353485502776E-2</v>
      </c>
      <c r="S23" s="15">
        <v>8.6366440468846391E-3</v>
      </c>
      <c r="T23" s="15">
        <v>1.5422578655151141E-2</v>
      </c>
      <c r="U23" s="15">
        <v>8.6366440468846391E-3</v>
      </c>
      <c r="V23" s="15">
        <v>6.7859346082665018E-3</v>
      </c>
      <c r="W23" s="15">
        <v>6.1690314620604567E-4</v>
      </c>
      <c r="X23" s="15">
        <v>3.0845157310302285E-3</v>
      </c>
      <c r="Y23" s="15">
        <v>3.0845157310302285E-3</v>
      </c>
      <c r="Z23" s="15">
        <v>3.0845157310302285E-3</v>
      </c>
      <c r="AA23" s="15">
        <v>3.0845157310302285E-3</v>
      </c>
      <c r="AB23" s="15">
        <v>8.6366440468846391E-3</v>
      </c>
      <c r="AC23" s="15">
        <v>5.5521283158544111E-3</v>
      </c>
      <c r="AD23" s="15">
        <v>2.4676125848241827E-3</v>
      </c>
      <c r="AE23" s="15">
        <v>1.2338062924120913E-3</v>
      </c>
      <c r="AF23" s="15">
        <v>0</v>
      </c>
      <c r="AG23" s="15">
        <v>0</v>
      </c>
      <c r="AH23" s="15">
        <v>0</v>
      </c>
      <c r="AI23" s="15">
        <v>6.1690314620604567E-4</v>
      </c>
      <c r="AJ23" s="15">
        <v>2.4676125848241827E-3</v>
      </c>
      <c r="AK23" s="15">
        <v>1.8507094386181369E-3</v>
      </c>
      <c r="AL23" s="15">
        <v>0</v>
      </c>
      <c r="AM23" s="15">
        <v>1.2338062924120913E-3</v>
      </c>
      <c r="AN23" s="15">
        <v>3.7014188772362738E-3</v>
      </c>
      <c r="AO23" s="15">
        <v>6.1690314620604567E-4</v>
      </c>
      <c r="AP23" s="15">
        <v>0</v>
      </c>
      <c r="AQ23" s="15">
        <v>6.1690314620604567E-4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f>SUM(Table3[[#This Row],[r_6_0%]:[r_0_6%]])</f>
        <v>6.1690314620604569E-3</v>
      </c>
    </row>
    <row r="24" spans="1:52" x14ac:dyDescent="0.45">
      <c r="A24">
        <v>22</v>
      </c>
      <c r="B24">
        <v>0.48</v>
      </c>
      <c r="C24" s="15">
        <v>7.837338262476895E-2</v>
      </c>
      <c r="D24" s="15">
        <v>0.11164510166358595</v>
      </c>
      <c r="E24" s="15">
        <v>0.12384473197781885</v>
      </c>
      <c r="F24" s="15">
        <v>7.7264325323475047E-2</v>
      </c>
      <c r="G24" s="15">
        <v>7.8743068391866913E-2</v>
      </c>
      <c r="H24" s="15">
        <v>0.10462107208872458</v>
      </c>
      <c r="I24" s="15">
        <v>5.4343807763401107E-2</v>
      </c>
      <c r="J24" s="15">
        <v>5.6931608133086876E-2</v>
      </c>
      <c r="K24" s="15">
        <v>3.253234750462107E-2</v>
      </c>
      <c r="L24" s="15">
        <v>4.6950092421441776E-2</v>
      </c>
      <c r="M24" s="15">
        <v>5.1016635859519412E-2</v>
      </c>
      <c r="N24" s="15">
        <v>2.8835489833641405E-2</v>
      </c>
      <c r="O24" s="15">
        <v>1.0351201478743069E-2</v>
      </c>
      <c r="P24" s="15">
        <v>2.1811460258780037E-2</v>
      </c>
      <c r="Q24" s="15">
        <v>2.6617375231053605E-2</v>
      </c>
      <c r="R24" s="15">
        <v>1.3308687615526803E-2</v>
      </c>
      <c r="S24" s="15">
        <v>1.2569316081330868E-2</v>
      </c>
      <c r="T24" s="15">
        <v>1.9223659889094271E-2</v>
      </c>
      <c r="U24" s="15">
        <v>7.763401109057301E-3</v>
      </c>
      <c r="V24" s="15">
        <v>4.4362292051756003E-3</v>
      </c>
      <c r="W24" s="15">
        <v>1.4787430683918669E-3</v>
      </c>
      <c r="X24" s="15">
        <v>3.3271719038817007E-3</v>
      </c>
      <c r="Y24" s="15">
        <v>3.3271719038817007E-3</v>
      </c>
      <c r="Z24" s="15">
        <v>5.5452865064695009E-3</v>
      </c>
      <c r="AA24" s="15">
        <v>3.6968576709796672E-3</v>
      </c>
      <c r="AB24" s="15">
        <v>4.0665434380776338E-3</v>
      </c>
      <c r="AC24" s="15">
        <v>4.4362292051756003E-3</v>
      </c>
      <c r="AD24" s="15">
        <v>2.9574861367837337E-3</v>
      </c>
      <c r="AE24" s="15">
        <v>1.8484288354898336E-3</v>
      </c>
      <c r="AF24" s="15">
        <v>3.6968576709796671E-4</v>
      </c>
      <c r="AG24" s="15">
        <v>0</v>
      </c>
      <c r="AH24" s="15">
        <v>3.6968576709796671E-4</v>
      </c>
      <c r="AI24" s="15">
        <v>0</v>
      </c>
      <c r="AJ24" s="15">
        <v>1.1090573012939001E-3</v>
      </c>
      <c r="AK24" s="15">
        <v>7.3937153419593343E-4</v>
      </c>
      <c r="AL24" s="15">
        <v>7.3937153419593343E-4</v>
      </c>
      <c r="AM24" s="15">
        <v>2.2181146025878002E-3</v>
      </c>
      <c r="AN24" s="15">
        <v>1.4787430683918669E-3</v>
      </c>
      <c r="AO24" s="15">
        <v>3.6968576709796671E-4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3.6968576709796671E-4</v>
      </c>
      <c r="AX24" s="15">
        <v>0</v>
      </c>
      <c r="AY24" s="15">
        <v>0</v>
      </c>
      <c r="AZ24" s="15">
        <f>SUM(Table3[[#This Row],[r_6_0%]:[r_0_6%]])</f>
        <v>4.4362292051756003E-3</v>
      </c>
    </row>
    <row r="25" spans="1:52" x14ac:dyDescent="0.45">
      <c r="A25">
        <v>23</v>
      </c>
      <c r="B25">
        <v>0.46</v>
      </c>
      <c r="C25" s="15">
        <v>9.1845140032948927E-2</v>
      </c>
      <c r="D25" s="15">
        <v>0.12602965403624383</v>
      </c>
      <c r="E25" s="15">
        <v>0.14744645799011533</v>
      </c>
      <c r="F25" s="15">
        <v>8.3196046128500817E-2</v>
      </c>
      <c r="G25" s="15">
        <v>8.3196046128500817E-2</v>
      </c>
      <c r="H25" s="15">
        <v>7.907742998352553E-2</v>
      </c>
      <c r="I25" s="15">
        <v>5.0247116968698519E-2</v>
      </c>
      <c r="J25" s="15">
        <v>6.7133443163097203E-2</v>
      </c>
      <c r="K25" s="15">
        <v>3.9126853377265236E-2</v>
      </c>
      <c r="L25" s="15">
        <v>3.459637561779242E-2</v>
      </c>
      <c r="M25" s="15">
        <v>3.6243822075782535E-2</v>
      </c>
      <c r="N25" s="15">
        <v>2.1416803953871501E-2</v>
      </c>
      <c r="O25" s="15">
        <v>9.8846787479406912E-3</v>
      </c>
      <c r="P25" s="15">
        <v>1.8945634266886325E-2</v>
      </c>
      <c r="Q25" s="15">
        <v>2.2652388797364087E-2</v>
      </c>
      <c r="R25" s="15">
        <v>1.2355848434925865E-2</v>
      </c>
      <c r="S25" s="15">
        <v>1.4827018121911038E-2</v>
      </c>
      <c r="T25" s="15">
        <v>1.3591433278418451E-2</v>
      </c>
      <c r="U25" s="15">
        <v>8.2372322899505763E-3</v>
      </c>
      <c r="V25" s="15">
        <v>2.4711696869851728E-3</v>
      </c>
      <c r="W25" s="15">
        <v>8.2372322899505767E-4</v>
      </c>
      <c r="X25" s="15">
        <v>2.883031301482702E-3</v>
      </c>
      <c r="Y25" s="15">
        <v>4.9423393739703456E-3</v>
      </c>
      <c r="Z25" s="15">
        <v>6.1779242174629326E-3</v>
      </c>
      <c r="AA25" s="15">
        <v>5.3542009884678752E-3</v>
      </c>
      <c r="AB25" s="15">
        <v>4.1186161449752881E-3</v>
      </c>
      <c r="AC25" s="15">
        <v>3.2948929159802307E-3</v>
      </c>
      <c r="AD25" s="15">
        <v>2.4711696869851728E-3</v>
      </c>
      <c r="AE25" s="15">
        <v>2.0593080724876441E-3</v>
      </c>
      <c r="AF25" s="15">
        <v>0</v>
      </c>
      <c r="AG25" s="15">
        <v>0</v>
      </c>
      <c r="AH25" s="15">
        <v>4.1186161449752884E-4</v>
      </c>
      <c r="AI25" s="15">
        <v>0</v>
      </c>
      <c r="AJ25" s="15">
        <v>8.2372322899505767E-4</v>
      </c>
      <c r="AK25" s="15">
        <v>1.2355848434925864E-3</v>
      </c>
      <c r="AL25" s="15">
        <v>0</v>
      </c>
      <c r="AM25" s="15">
        <v>4.1186161449752884E-4</v>
      </c>
      <c r="AN25" s="15">
        <v>8.2372322899505767E-4</v>
      </c>
      <c r="AO25" s="15">
        <v>4.1186161449752884E-4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4.1186161449752884E-4</v>
      </c>
      <c r="AX25" s="15">
        <v>4.1186161449752884E-4</v>
      </c>
      <c r="AY25" s="15">
        <v>0</v>
      </c>
      <c r="AZ25" s="15">
        <f>SUM(Table3[[#This Row],[r_6_0%]:[r_0_6%]])</f>
        <v>2.4711696869851728E-3</v>
      </c>
    </row>
    <row r="26" spans="1:52" x14ac:dyDescent="0.45">
      <c r="A26">
        <v>24</v>
      </c>
      <c r="B26">
        <v>0.44</v>
      </c>
      <c r="C26" s="15">
        <v>9.0234375000000006E-2</v>
      </c>
      <c r="D26" s="15">
        <v>0.11679687499999999</v>
      </c>
      <c r="E26" s="15">
        <v>0.13320312500000001</v>
      </c>
      <c r="F26" s="15">
        <v>7.8515625000000006E-2</v>
      </c>
      <c r="G26" s="15">
        <v>7.9687499999999994E-2</v>
      </c>
      <c r="H26" s="15">
        <v>8.8281250000000006E-2</v>
      </c>
      <c r="I26" s="15">
        <v>5.1562499999999997E-2</v>
      </c>
      <c r="J26" s="15">
        <v>6.0546875E-2</v>
      </c>
      <c r="K26" s="15">
        <v>4.3749999999999997E-2</v>
      </c>
      <c r="L26" s="15">
        <v>4.1015625E-2</v>
      </c>
      <c r="M26" s="15">
        <v>4.1406249999999999E-2</v>
      </c>
      <c r="N26" s="15">
        <v>2.9296875E-2</v>
      </c>
      <c r="O26" s="15">
        <v>1.015625E-2</v>
      </c>
      <c r="P26" s="15">
        <v>2.1484375E-2</v>
      </c>
      <c r="Q26" s="15">
        <v>2.5781249999999999E-2</v>
      </c>
      <c r="R26" s="15">
        <v>1.6015624999999999E-2</v>
      </c>
      <c r="S26" s="15">
        <v>1.2890624999999999E-2</v>
      </c>
      <c r="T26" s="15">
        <v>1.0937499999999999E-2</v>
      </c>
      <c r="U26" s="15">
        <v>8.9843749999999993E-3</v>
      </c>
      <c r="V26" s="15">
        <v>2.3437499999999999E-3</v>
      </c>
      <c r="W26" s="15">
        <v>1.953125E-3</v>
      </c>
      <c r="X26" s="15">
        <v>1.953125E-3</v>
      </c>
      <c r="Y26" s="15">
        <v>5.0781250000000002E-3</v>
      </c>
      <c r="Z26" s="15">
        <v>7.8125E-3</v>
      </c>
      <c r="AA26" s="15">
        <v>4.6874999999999998E-3</v>
      </c>
      <c r="AB26" s="15">
        <v>4.6874999999999998E-3</v>
      </c>
      <c r="AC26" s="15">
        <v>4.2968750000000003E-3</v>
      </c>
      <c r="AD26" s="15">
        <v>1.953125E-3</v>
      </c>
      <c r="AE26" s="15">
        <v>3.9062500000000002E-4</v>
      </c>
      <c r="AF26" s="15">
        <v>0</v>
      </c>
      <c r="AG26" s="15">
        <v>0</v>
      </c>
      <c r="AH26" s="15">
        <v>0</v>
      </c>
      <c r="AI26" s="15">
        <v>0</v>
      </c>
      <c r="AJ26" s="15">
        <v>1.953125E-3</v>
      </c>
      <c r="AK26" s="15">
        <v>1.171875E-3</v>
      </c>
      <c r="AL26" s="15">
        <v>7.8125000000000004E-4</v>
      </c>
      <c r="AM26" s="15">
        <v>0</v>
      </c>
      <c r="AN26" s="15">
        <v>3.9062500000000002E-4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f>SUM(Table3[[#This Row],[r_6_0%]:[r_0_6%]])</f>
        <v>3.9062500000000002E-4</v>
      </c>
    </row>
    <row r="27" spans="1:52" x14ac:dyDescent="0.45">
      <c r="A27">
        <v>25</v>
      </c>
      <c r="B27">
        <v>0.42</v>
      </c>
      <c r="C27" s="15">
        <v>8.8969404186795498E-2</v>
      </c>
      <c r="D27" s="15">
        <v>0.11070853462157811</v>
      </c>
      <c r="E27" s="15">
        <v>0.12922705314009661</v>
      </c>
      <c r="F27" s="15">
        <v>7.2866344605475045E-2</v>
      </c>
      <c r="G27" s="15">
        <v>7.8099838969404187E-2</v>
      </c>
      <c r="H27" s="15">
        <v>9.2995169082125601E-2</v>
      </c>
      <c r="I27" s="15">
        <v>5.5958132045088566E-2</v>
      </c>
      <c r="J27" s="15">
        <v>7.2866344605475045E-2</v>
      </c>
      <c r="K27" s="15">
        <v>4.3478260869565216E-2</v>
      </c>
      <c r="L27" s="15">
        <v>3.4219001610305957E-2</v>
      </c>
      <c r="M27" s="15">
        <v>4.4685990338164248E-2</v>
      </c>
      <c r="N27" s="15">
        <v>2.2141706924315621E-2</v>
      </c>
      <c r="O27" s="15">
        <v>1.0466988727858293E-2</v>
      </c>
      <c r="P27" s="15">
        <v>1.8518518518518517E-2</v>
      </c>
      <c r="Q27" s="15">
        <v>2.9388083735909822E-2</v>
      </c>
      <c r="R27" s="15">
        <v>1.9726247987117553E-2</v>
      </c>
      <c r="S27" s="15">
        <v>1.0466988727858293E-2</v>
      </c>
      <c r="T27" s="15">
        <v>1.2882447665056361E-2</v>
      </c>
      <c r="U27" s="15">
        <v>8.8566827697262474E-3</v>
      </c>
      <c r="V27" s="15">
        <v>3.2206119162640902E-3</v>
      </c>
      <c r="W27" s="15">
        <v>1.6103059581320451E-3</v>
      </c>
      <c r="X27" s="15">
        <v>2.0128824476650562E-3</v>
      </c>
      <c r="Y27" s="15">
        <v>5.6360708534621577E-3</v>
      </c>
      <c r="Z27" s="15">
        <v>6.4412238325281803E-3</v>
      </c>
      <c r="AA27" s="15">
        <v>4.830917874396135E-3</v>
      </c>
      <c r="AB27" s="15">
        <v>1.2077294685990338E-3</v>
      </c>
      <c r="AC27" s="15">
        <v>4.4283413848631237E-3</v>
      </c>
      <c r="AD27" s="15">
        <v>1.6103059581320451E-3</v>
      </c>
      <c r="AE27" s="15">
        <v>8.0515297906602254E-4</v>
      </c>
      <c r="AF27" s="15">
        <v>4.0257648953301127E-4</v>
      </c>
      <c r="AG27" s="15">
        <v>4.0257648953301127E-4</v>
      </c>
      <c r="AH27" s="15">
        <v>1.2077294685990338E-3</v>
      </c>
      <c r="AI27" s="15">
        <v>0</v>
      </c>
      <c r="AJ27" s="15">
        <v>1.6103059581320451E-3</v>
      </c>
      <c r="AK27" s="15">
        <v>2.0128824476650562E-3</v>
      </c>
      <c r="AL27" s="15">
        <v>1.2077294685990338E-3</v>
      </c>
      <c r="AM27" s="15">
        <v>0</v>
      </c>
      <c r="AN27" s="15">
        <v>8.0515297906602254E-4</v>
      </c>
      <c r="AO27" s="15">
        <v>4.0257648953301127E-4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4.0257648953301127E-4</v>
      </c>
      <c r="AW27" s="15">
        <v>8.0515297906602254E-4</v>
      </c>
      <c r="AX27" s="15">
        <v>4.0257648953301127E-4</v>
      </c>
      <c r="AY27" s="15">
        <v>1.6103059581320451E-3</v>
      </c>
      <c r="AZ27" s="15">
        <f>SUM(Table3[[#This Row],[r_6_0%]:[r_0_6%]])</f>
        <v>4.4283413848631237E-3</v>
      </c>
    </row>
    <row r="28" spans="1:52" x14ac:dyDescent="0.45">
      <c r="A28">
        <v>26</v>
      </c>
      <c r="B28">
        <v>0.4</v>
      </c>
      <c r="C28" s="15">
        <v>8.3582089552238809E-2</v>
      </c>
      <c r="D28" s="15">
        <v>0.10945273631840796</v>
      </c>
      <c r="E28" s="15">
        <v>0.15323383084577114</v>
      </c>
      <c r="F28" s="15">
        <v>8.0265339966832508E-2</v>
      </c>
      <c r="G28" s="15">
        <v>6.3681592039800991E-2</v>
      </c>
      <c r="H28" s="15">
        <v>7.9933665008291868E-2</v>
      </c>
      <c r="I28" s="15">
        <v>5.306799336650083E-2</v>
      </c>
      <c r="J28" s="15">
        <v>7.7943615257048099E-2</v>
      </c>
      <c r="K28" s="15">
        <v>5.1077943615257047E-2</v>
      </c>
      <c r="L28" s="15">
        <v>3.1840796019900496E-2</v>
      </c>
      <c r="M28" s="15">
        <v>3.482587064676617E-2</v>
      </c>
      <c r="N28" s="15">
        <v>3.1840796019900496E-2</v>
      </c>
      <c r="O28" s="15">
        <v>1.0945273631840797E-2</v>
      </c>
      <c r="P28" s="15">
        <v>2.1558872305140961E-2</v>
      </c>
      <c r="Q28" s="15">
        <v>2.1558872305140961E-2</v>
      </c>
      <c r="R28" s="15">
        <v>1.9568822553897181E-2</v>
      </c>
      <c r="S28" s="15">
        <v>1.1608623548922056E-2</v>
      </c>
      <c r="T28" s="15">
        <v>1.1608623548922056E-2</v>
      </c>
      <c r="U28" s="15">
        <v>6.965174129353234E-3</v>
      </c>
      <c r="V28" s="15">
        <v>1.990049751243781E-3</v>
      </c>
      <c r="W28" s="15">
        <v>1.3266998341625207E-3</v>
      </c>
      <c r="X28" s="15">
        <v>4.6434494195688224E-3</v>
      </c>
      <c r="Y28" s="15">
        <v>4.6434494195688224E-3</v>
      </c>
      <c r="Z28" s="15">
        <v>1.0281923714759536E-2</v>
      </c>
      <c r="AA28" s="15">
        <v>6.965174129353234E-3</v>
      </c>
      <c r="AB28" s="15">
        <v>1.990049751243781E-3</v>
      </c>
      <c r="AC28" s="15">
        <v>3.3167495854063019E-3</v>
      </c>
      <c r="AD28" s="15">
        <v>6.6334991708126036E-4</v>
      </c>
      <c r="AE28" s="15">
        <v>3.3167495854063018E-4</v>
      </c>
      <c r="AF28" s="15">
        <v>3.3167495854063018E-4</v>
      </c>
      <c r="AG28" s="15">
        <v>3.3167495854063018E-4</v>
      </c>
      <c r="AH28" s="15">
        <v>0</v>
      </c>
      <c r="AI28" s="15">
        <v>3.3167495854063018E-4</v>
      </c>
      <c r="AJ28" s="15">
        <v>6.6334991708126036E-4</v>
      </c>
      <c r="AK28" s="15">
        <v>2.3217247097844112E-3</v>
      </c>
      <c r="AL28" s="15">
        <v>1.990049751243781E-3</v>
      </c>
      <c r="AM28" s="15">
        <v>3.3167495854063018E-4</v>
      </c>
      <c r="AN28" s="15">
        <v>6.6334991708126036E-4</v>
      </c>
      <c r="AO28" s="15">
        <v>3.3167495854063018E-4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3.3167495854063018E-4</v>
      </c>
      <c r="AY28" s="15">
        <v>3.3167495854063018E-4</v>
      </c>
      <c r="AZ28" s="15">
        <f>SUM(Table3[[#This Row],[r_6_0%]:[r_0_6%]])</f>
        <v>1.990049751243781E-3</v>
      </c>
    </row>
    <row r="29" spans="1:52" x14ac:dyDescent="0.45">
      <c r="A29">
        <v>27</v>
      </c>
      <c r="B29">
        <v>0.38</v>
      </c>
      <c r="C29" s="15">
        <v>0.10348432055749129</v>
      </c>
      <c r="D29" s="15">
        <v>9.4076655052264813E-2</v>
      </c>
      <c r="E29" s="15">
        <v>0.13344947735191637</v>
      </c>
      <c r="F29" s="15">
        <v>9.5818815331010457E-2</v>
      </c>
      <c r="G29" s="15">
        <v>6.7944250871080136E-2</v>
      </c>
      <c r="H29" s="15">
        <v>8.257839721254355E-2</v>
      </c>
      <c r="I29" s="15">
        <v>5.8188153310104532E-2</v>
      </c>
      <c r="J29" s="15">
        <v>7.8397212543554001E-2</v>
      </c>
      <c r="K29" s="15">
        <v>4.9477351916376304E-2</v>
      </c>
      <c r="L29" s="15">
        <v>2.6829268292682926E-2</v>
      </c>
      <c r="M29" s="15">
        <v>3.5540069686411151E-2</v>
      </c>
      <c r="N29" s="15">
        <v>2.2299651567944251E-2</v>
      </c>
      <c r="O29" s="15">
        <v>9.0592334494773528E-3</v>
      </c>
      <c r="P29" s="15">
        <v>1.9163763066202089E-2</v>
      </c>
      <c r="Q29" s="15">
        <v>3.2404181184668993E-2</v>
      </c>
      <c r="R29" s="15">
        <v>1.9512195121951219E-2</v>
      </c>
      <c r="S29" s="15">
        <v>6.9686411149825784E-3</v>
      </c>
      <c r="T29" s="15">
        <v>1.2543554006968641E-2</v>
      </c>
      <c r="U29" s="15">
        <v>6.9686411149825784E-3</v>
      </c>
      <c r="V29" s="15">
        <v>2.4390243902439024E-3</v>
      </c>
      <c r="W29" s="15">
        <v>3.4843205574912892E-4</v>
      </c>
      <c r="X29" s="15">
        <v>1.7421602787456446E-3</v>
      </c>
      <c r="Y29" s="15">
        <v>7.6655052264808362E-3</v>
      </c>
      <c r="Z29" s="15">
        <v>9.7560975609756097E-3</v>
      </c>
      <c r="AA29" s="15">
        <v>9.7560975609756097E-3</v>
      </c>
      <c r="AB29" s="15">
        <v>6.9686411149825784E-4</v>
      </c>
      <c r="AC29" s="15">
        <v>2.0905923344947735E-3</v>
      </c>
      <c r="AD29" s="15">
        <v>6.9686411149825784E-4</v>
      </c>
      <c r="AE29" s="15">
        <v>1.3937282229965157E-3</v>
      </c>
      <c r="AF29" s="15">
        <v>0</v>
      </c>
      <c r="AG29" s="15">
        <v>0</v>
      </c>
      <c r="AH29" s="15">
        <v>0</v>
      </c>
      <c r="AI29" s="15">
        <v>1.0452961672473868E-3</v>
      </c>
      <c r="AJ29" s="15">
        <v>1.0452961672473868E-3</v>
      </c>
      <c r="AK29" s="15">
        <v>2.4390243902439024E-3</v>
      </c>
      <c r="AL29" s="15">
        <v>1.3937282229965157E-3</v>
      </c>
      <c r="AM29" s="15">
        <v>3.4843205574912892E-4</v>
      </c>
      <c r="AN29" s="15">
        <v>6.9686411149825784E-4</v>
      </c>
      <c r="AO29" s="15">
        <v>6.9686411149825784E-4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3.4843205574912892E-4</v>
      </c>
      <c r="AW29" s="15">
        <v>0</v>
      </c>
      <c r="AX29" s="15">
        <v>0</v>
      </c>
      <c r="AY29" s="15">
        <v>3.4843205574912892E-4</v>
      </c>
      <c r="AZ29" s="15">
        <f>SUM(Table3[[#This Row],[r_6_0%]:[r_0_6%]])</f>
        <v>2.4390243902439024E-3</v>
      </c>
    </row>
    <row r="30" spans="1:52" x14ac:dyDescent="0.45">
      <c r="A30">
        <v>28</v>
      </c>
      <c r="B30">
        <v>0.36</v>
      </c>
      <c r="C30" s="15">
        <v>8.5407515861395805E-2</v>
      </c>
      <c r="D30" s="15">
        <v>0.10297706198145437</v>
      </c>
      <c r="E30" s="15">
        <v>0.15129331381161543</v>
      </c>
      <c r="F30" s="15">
        <v>0.10444119082479258</v>
      </c>
      <c r="G30" s="15">
        <v>5.1244509516837483E-2</v>
      </c>
      <c r="H30" s="15">
        <v>8.2479258174719378E-2</v>
      </c>
      <c r="I30" s="15">
        <v>5.2220595412396292E-2</v>
      </c>
      <c r="J30" s="15">
        <v>8.2967301122498782E-2</v>
      </c>
      <c r="K30" s="15">
        <v>5.6124938994631529E-2</v>
      </c>
      <c r="L30" s="15">
        <v>2.2938018545632016E-2</v>
      </c>
      <c r="M30" s="15">
        <v>2.7330405075646658E-2</v>
      </c>
      <c r="N30" s="15">
        <v>2.6842362127867253E-2</v>
      </c>
      <c r="O30" s="15">
        <v>1.4641288433382138E-2</v>
      </c>
      <c r="P30" s="15">
        <v>2.3426061493411421E-2</v>
      </c>
      <c r="Q30" s="15">
        <v>2.1961932650073207E-2</v>
      </c>
      <c r="R30" s="15">
        <v>2.7330405075646658E-2</v>
      </c>
      <c r="S30" s="15">
        <v>9.2728160078086874E-3</v>
      </c>
      <c r="T30" s="15">
        <v>5.8565153733528552E-3</v>
      </c>
      <c r="U30" s="15">
        <v>4.880429477794046E-3</v>
      </c>
      <c r="V30" s="15">
        <v>4.880429477794046E-4</v>
      </c>
      <c r="W30" s="15">
        <v>1.9521717911176184E-3</v>
      </c>
      <c r="X30" s="15">
        <v>1.9521717911176184E-3</v>
      </c>
      <c r="Y30" s="15">
        <v>6.3445583211322598E-3</v>
      </c>
      <c r="Z30" s="15">
        <v>1.5129331381161543E-2</v>
      </c>
      <c r="AA30" s="15">
        <v>5.8565153733528552E-3</v>
      </c>
      <c r="AB30" s="15">
        <v>9.760858955588092E-4</v>
      </c>
      <c r="AC30" s="15">
        <v>2.9282576866764276E-3</v>
      </c>
      <c r="AD30" s="15">
        <v>4.880429477794046E-4</v>
      </c>
      <c r="AE30" s="15">
        <v>9.760858955588092E-4</v>
      </c>
      <c r="AF30" s="15">
        <v>1.4641288433382138E-3</v>
      </c>
      <c r="AG30" s="15">
        <v>4.880429477794046E-4</v>
      </c>
      <c r="AH30" s="15">
        <v>0</v>
      </c>
      <c r="AI30" s="15">
        <v>1.4641288433382138E-3</v>
      </c>
      <c r="AJ30" s="15">
        <v>9.760858955588092E-4</v>
      </c>
      <c r="AK30" s="15">
        <v>1.9521717911176184E-3</v>
      </c>
      <c r="AL30" s="15">
        <v>1.4641288433382138E-3</v>
      </c>
      <c r="AM30" s="15">
        <v>4.880429477794046E-4</v>
      </c>
      <c r="AN30" s="15">
        <v>0</v>
      </c>
      <c r="AO30" s="15">
        <v>4.880429477794046E-4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4.880429477794046E-4</v>
      </c>
      <c r="AX30" s="15">
        <v>0</v>
      </c>
      <c r="AY30" s="15">
        <v>0</v>
      </c>
      <c r="AZ30" s="15">
        <f>SUM(Table3[[#This Row],[r_6_0%]:[r_0_6%]])</f>
        <v>1.4641288433382138E-3</v>
      </c>
    </row>
    <row r="31" spans="1:52" x14ac:dyDescent="0.45">
      <c r="A31">
        <v>29</v>
      </c>
      <c r="B31">
        <v>0.34</v>
      </c>
      <c r="C31" s="15">
        <v>9.6093399191737761E-2</v>
      </c>
      <c r="D31" s="15">
        <v>8.3071396497530314E-2</v>
      </c>
      <c r="E31" s="15">
        <v>0.14099685675797036</v>
      </c>
      <c r="F31" s="15">
        <v>9.9685675797036369E-2</v>
      </c>
      <c r="G31" s="15">
        <v>5.5231252806466097E-2</v>
      </c>
      <c r="H31" s="15">
        <v>8.3969465648854963E-2</v>
      </c>
      <c r="I31" s="15">
        <v>6.0170633138751685E-2</v>
      </c>
      <c r="J31" s="15">
        <v>8.5316569375841936E-2</v>
      </c>
      <c r="K31" s="15">
        <v>5.2088010776829813E-2</v>
      </c>
      <c r="L31" s="15">
        <v>2.6044005388414906E-2</v>
      </c>
      <c r="M31" s="15">
        <v>2.918724741805119E-2</v>
      </c>
      <c r="N31" s="15">
        <v>2.1104625056129322E-2</v>
      </c>
      <c r="O31" s="15">
        <v>1.3022002694207453E-2</v>
      </c>
      <c r="P31" s="15">
        <v>2.469690166142793E-2</v>
      </c>
      <c r="Q31" s="15">
        <v>3.4126627750336778E-2</v>
      </c>
      <c r="R31" s="15">
        <v>2.9636281993713515E-2</v>
      </c>
      <c r="S31" s="15">
        <v>7.1845532105972157E-3</v>
      </c>
      <c r="T31" s="15">
        <v>1.0776829815895825E-2</v>
      </c>
      <c r="U31" s="15">
        <v>5.3884149079479124E-3</v>
      </c>
      <c r="V31" s="15">
        <v>3.5922766052986078E-3</v>
      </c>
      <c r="W31" s="15">
        <v>4.4903457566232598E-4</v>
      </c>
      <c r="X31" s="15">
        <v>2.6942074539739562E-3</v>
      </c>
      <c r="Y31" s="15">
        <v>7.1845532105972157E-3</v>
      </c>
      <c r="Z31" s="15">
        <v>1.0327795240233499E-2</v>
      </c>
      <c r="AA31" s="15">
        <v>5.8374494836102376E-3</v>
      </c>
      <c r="AB31" s="15">
        <v>8.9806915132465196E-4</v>
      </c>
      <c r="AC31" s="15">
        <v>2.2451728783116302E-3</v>
      </c>
      <c r="AD31" s="15">
        <v>0</v>
      </c>
      <c r="AE31" s="15">
        <v>1.3471037269869781E-3</v>
      </c>
      <c r="AF31" s="15">
        <v>0</v>
      </c>
      <c r="AG31" s="15">
        <v>0</v>
      </c>
      <c r="AH31" s="15">
        <v>4.4903457566232598E-4</v>
      </c>
      <c r="AI31" s="15">
        <v>4.4903457566232598E-4</v>
      </c>
      <c r="AJ31" s="15">
        <v>1.3471037269869781E-3</v>
      </c>
      <c r="AK31" s="15">
        <v>2.2451728783116302E-3</v>
      </c>
      <c r="AL31" s="15">
        <v>1.7961383026493039E-3</v>
      </c>
      <c r="AM31" s="15">
        <v>0</v>
      </c>
      <c r="AN31" s="15">
        <v>4.4903457566232598E-4</v>
      </c>
      <c r="AO31" s="15">
        <v>4.4903457566232598E-4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4.4903457566232598E-4</v>
      </c>
      <c r="AZ31" s="15">
        <f>SUM(Table3[[#This Row],[r_6_0%]:[r_0_6%]])</f>
        <v>1.3471037269869779E-3</v>
      </c>
    </row>
    <row r="32" spans="1:52" x14ac:dyDescent="0.45">
      <c r="A32">
        <v>30</v>
      </c>
      <c r="B32">
        <v>0.32</v>
      </c>
      <c r="C32" s="15">
        <v>8.9454976303317529E-2</v>
      </c>
      <c r="D32" s="15">
        <v>9.7156398104265407E-2</v>
      </c>
      <c r="E32" s="15">
        <v>0.13744075829383887</v>
      </c>
      <c r="F32" s="15">
        <v>0.11018957345971564</v>
      </c>
      <c r="G32" s="15">
        <v>5.5687203791469193E-2</v>
      </c>
      <c r="H32" s="15">
        <v>7.582938388625593E-2</v>
      </c>
      <c r="I32" s="15">
        <v>5.8056872037914695E-2</v>
      </c>
      <c r="J32" s="15">
        <v>8.412322274881516E-2</v>
      </c>
      <c r="K32" s="15">
        <v>5.8056872037914695E-2</v>
      </c>
      <c r="L32" s="15">
        <v>2.1919431279620854E-2</v>
      </c>
      <c r="M32" s="15">
        <v>3.0805687203791468E-2</v>
      </c>
      <c r="N32" s="15">
        <v>2.3696682464454975E-2</v>
      </c>
      <c r="O32" s="15">
        <v>1.1848341232227487E-2</v>
      </c>
      <c r="P32" s="15">
        <v>2.1919431279620854E-2</v>
      </c>
      <c r="Q32" s="15">
        <v>3.0805687203791468E-2</v>
      </c>
      <c r="R32" s="15">
        <v>3.495260663507109E-2</v>
      </c>
      <c r="S32" s="15">
        <v>4.7393364928909956E-3</v>
      </c>
      <c r="T32" s="15">
        <v>6.5165876777251181E-3</v>
      </c>
      <c r="U32" s="15">
        <v>5.9241706161137437E-3</v>
      </c>
      <c r="V32" s="15">
        <v>4.1469194312796212E-3</v>
      </c>
      <c r="W32" s="15">
        <v>5.9241706161137445E-4</v>
      </c>
      <c r="X32" s="15">
        <v>2.3696682464454978E-3</v>
      </c>
      <c r="Y32" s="15">
        <v>6.5165876777251181E-3</v>
      </c>
      <c r="Z32" s="15">
        <v>7.701421800947867E-3</v>
      </c>
      <c r="AA32" s="15">
        <v>8.8862559241706159E-3</v>
      </c>
      <c r="AB32" s="15">
        <v>0</v>
      </c>
      <c r="AC32" s="15">
        <v>5.9241706161137445E-4</v>
      </c>
      <c r="AD32" s="15">
        <v>1.1848341232227489E-3</v>
      </c>
      <c r="AE32" s="15">
        <v>0</v>
      </c>
      <c r="AF32" s="15">
        <v>0</v>
      </c>
      <c r="AG32" s="15">
        <v>0</v>
      </c>
      <c r="AH32" s="15">
        <v>0</v>
      </c>
      <c r="AI32" s="15">
        <v>5.9241706161137445E-4</v>
      </c>
      <c r="AJ32" s="15">
        <v>1.1848341232227489E-3</v>
      </c>
      <c r="AK32" s="15">
        <v>4.7393364928909956E-3</v>
      </c>
      <c r="AL32" s="15">
        <v>1.7772511848341231E-3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5.9241706161137445E-4</v>
      </c>
      <c r="AZ32" s="15">
        <f>SUM(Table3[[#This Row],[r_6_0%]:[r_0_6%]])</f>
        <v>5.9241706161137445E-4</v>
      </c>
    </row>
    <row r="33" spans="1:52" x14ac:dyDescent="0.45">
      <c r="A33">
        <v>31</v>
      </c>
      <c r="B33">
        <v>0.3</v>
      </c>
      <c r="C33" s="15">
        <v>9.1173054587688734E-2</v>
      </c>
      <c r="D33" s="15">
        <v>9.2334494773519168E-2</v>
      </c>
      <c r="E33" s="15">
        <v>0.12543554006968641</v>
      </c>
      <c r="F33" s="15">
        <v>0.10859465737514518</v>
      </c>
      <c r="G33" s="15">
        <v>4.4134727061556328E-2</v>
      </c>
      <c r="H33" s="15">
        <v>7.4912891986062713E-2</v>
      </c>
      <c r="I33" s="15">
        <v>4.9941927990708478E-2</v>
      </c>
      <c r="J33" s="15">
        <v>8.943089430894309E-2</v>
      </c>
      <c r="K33" s="15">
        <v>7.6074332171893147E-2</v>
      </c>
      <c r="L33" s="15">
        <v>1.9163763066202089E-2</v>
      </c>
      <c r="M33" s="15">
        <v>2.9616724738675958E-2</v>
      </c>
      <c r="N33" s="15">
        <v>2.7874564459930314E-2</v>
      </c>
      <c r="O33" s="15">
        <v>8.7108013937282226E-3</v>
      </c>
      <c r="P33" s="15">
        <v>2.7874564459930314E-2</v>
      </c>
      <c r="Q33" s="15">
        <v>3.426248548199768E-2</v>
      </c>
      <c r="R33" s="15">
        <v>3.3681765389082463E-2</v>
      </c>
      <c r="S33" s="15">
        <v>4.6457607433217189E-3</v>
      </c>
      <c r="T33" s="15">
        <v>4.0650406504065045E-3</v>
      </c>
      <c r="U33" s="15">
        <v>2.3228803716608595E-3</v>
      </c>
      <c r="V33" s="15">
        <v>3.4843205574912892E-3</v>
      </c>
      <c r="W33" s="15">
        <v>5.8072009291521487E-4</v>
      </c>
      <c r="X33" s="15">
        <v>4.0650406504065045E-3</v>
      </c>
      <c r="Y33" s="15">
        <v>8.7108013937282226E-3</v>
      </c>
      <c r="Z33" s="15">
        <v>8.130081300813009E-3</v>
      </c>
      <c r="AA33" s="15">
        <v>1.1614401858304297E-2</v>
      </c>
      <c r="AB33" s="15">
        <v>1.1614401858304297E-3</v>
      </c>
      <c r="AC33" s="15">
        <v>2.9036004645760743E-3</v>
      </c>
      <c r="AD33" s="15">
        <v>1.7421602787456446E-3</v>
      </c>
      <c r="AE33" s="15">
        <v>5.8072009291521487E-4</v>
      </c>
      <c r="AF33" s="15">
        <v>1.1614401858304297E-3</v>
      </c>
      <c r="AG33" s="15">
        <v>0</v>
      </c>
      <c r="AH33" s="15">
        <v>0</v>
      </c>
      <c r="AI33" s="15">
        <v>5.8072009291521487E-4</v>
      </c>
      <c r="AJ33" s="15">
        <v>5.8072009291521487E-4</v>
      </c>
      <c r="AK33" s="15">
        <v>3.4843205574912892E-3</v>
      </c>
      <c r="AL33" s="15">
        <v>1.1614401858304297E-3</v>
      </c>
      <c r="AM33" s="15">
        <v>0</v>
      </c>
      <c r="AN33" s="15">
        <v>0</v>
      </c>
      <c r="AO33" s="15">
        <v>1.1614401858304297E-3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1.1614401858304297E-3</v>
      </c>
      <c r="AX33" s="15">
        <v>1.1614401858304297E-3</v>
      </c>
      <c r="AY33" s="15">
        <v>5.8072009291521487E-4</v>
      </c>
      <c r="AZ33" s="13">
        <f>SUM(Table3[[#This Row],[r_6_0%]:[r_0_6%]])</f>
        <v>4.0650406504065036E-3</v>
      </c>
    </row>
    <row r="34" spans="1:52" x14ac:dyDescent="0.45">
      <c r="A34">
        <v>32</v>
      </c>
      <c r="B34">
        <v>0.28000000000000003</v>
      </c>
      <c r="C34" s="15">
        <v>7.0441988950276244E-2</v>
      </c>
      <c r="D34" s="15">
        <v>9.3232044198895025E-2</v>
      </c>
      <c r="E34" s="15">
        <v>0.12430939226519337</v>
      </c>
      <c r="F34" s="15">
        <v>0.11740331491712708</v>
      </c>
      <c r="G34" s="15">
        <v>4.4198895027624308E-2</v>
      </c>
      <c r="H34" s="15">
        <v>7.4585635359116026E-2</v>
      </c>
      <c r="I34" s="15">
        <v>5.7320441988950276E-2</v>
      </c>
      <c r="J34" s="15">
        <v>9.3922651933701654E-2</v>
      </c>
      <c r="K34" s="15">
        <v>7.7348066298342538E-2</v>
      </c>
      <c r="L34" s="15">
        <v>2.2790055248618785E-2</v>
      </c>
      <c r="M34" s="15">
        <v>1.8646408839779006E-2</v>
      </c>
      <c r="N34" s="15">
        <v>2.3480662983425413E-2</v>
      </c>
      <c r="O34" s="15">
        <v>8.2872928176795577E-3</v>
      </c>
      <c r="P34" s="15">
        <v>3.0386740331491711E-2</v>
      </c>
      <c r="Q34" s="15">
        <v>3.1767955801104975E-2</v>
      </c>
      <c r="R34" s="15">
        <v>3.3149171270718231E-2</v>
      </c>
      <c r="S34" s="15">
        <v>5.5248618784530384E-3</v>
      </c>
      <c r="T34" s="15">
        <v>1.0359116022099447E-2</v>
      </c>
      <c r="U34" s="15">
        <v>3.453038674033149E-3</v>
      </c>
      <c r="V34" s="15">
        <v>2.0718232044198894E-3</v>
      </c>
      <c r="W34" s="15">
        <v>0</v>
      </c>
      <c r="X34" s="15">
        <v>1.3812154696132596E-3</v>
      </c>
      <c r="Y34" s="15">
        <v>6.9060773480662981E-3</v>
      </c>
      <c r="Z34" s="15">
        <v>1.5193370165745856E-2</v>
      </c>
      <c r="AA34" s="15">
        <v>1.1740331491712707E-2</v>
      </c>
      <c r="AB34" s="15">
        <v>2.0718232044198894E-3</v>
      </c>
      <c r="AC34" s="15">
        <v>1.3812154696132596E-3</v>
      </c>
      <c r="AD34" s="15">
        <v>1.3812154696132596E-3</v>
      </c>
      <c r="AE34" s="15">
        <v>0</v>
      </c>
      <c r="AF34" s="15">
        <v>0</v>
      </c>
      <c r="AG34" s="15">
        <v>0</v>
      </c>
      <c r="AH34" s="15">
        <v>0</v>
      </c>
      <c r="AI34" s="15">
        <v>1.3812154696132596E-3</v>
      </c>
      <c r="AJ34" s="15">
        <v>4.1436464088397788E-3</v>
      </c>
      <c r="AK34" s="15">
        <v>4.1436464088397788E-3</v>
      </c>
      <c r="AL34" s="15">
        <v>4.1436464088397788E-3</v>
      </c>
      <c r="AM34" s="15">
        <v>0</v>
      </c>
      <c r="AN34" s="15">
        <v>1.3812154696132596E-3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6.9060773480662981E-4</v>
      </c>
      <c r="AW34" s="15">
        <v>0</v>
      </c>
      <c r="AX34" s="15">
        <v>0</v>
      </c>
      <c r="AY34" s="15">
        <v>1.3812154696132596E-3</v>
      </c>
      <c r="AZ34" s="15">
        <f>SUM(Table3[[#This Row],[r_6_0%]:[r_0_6%]])</f>
        <v>3.453038674033149E-3</v>
      </c>
    </row>
    <row r="35" spans="1:52" x14ac:dyDescent="0.45">
      <c r="A35">
        <v>33</v>
      </c>
      <c r="B35">
        <v>0.26</v>
      </c>
      <c r="C35" s="15">
        <v>8.6336336336336333E-2</v>
      </c>
      <c r="D35" s="15">
        <v>7.8078078078078081E-2</v>
      </c>
      <c r="E35" s="15">
        <v>0.11936936936936937</v>
      </c>
      <c r="F35" s="15">
        <v>0.11261261261261261</v>
      </c>
      <c r="G35" s="15">
        <v>3.3033033033033031E-2</v>
      </c>
      <c r="H35" s="15">
        <v>7.4324324324324328E-2</v>
      </c>
      <c r="I35" s="15">
        <v>4.4294294294294295E-2</v>
      </c>
      <c r="J35" s="15">
        <v>0.11036036036036036</v>
      </c>
      <c r="K35" s="15">
        <v>7.2822822822822819E-2</v>
      </c>
      <c r="L35" s="15">
        <v>1.6516516516516516E-2</v>
      </c>
      <c r="M35" s="15">
        <v>1.951951951951952E-2</v>
      </c>
      <c r="N35" s="15">
        <v>1.3513513513513514E-2</v>
      </c>
      <c r="O35" s="15">
        <v>9.7597597597597601E-3</v>
      </c>
      <c r="P35" s="15">
        <v>2.3273273273273273E-2</v>
      </c>
      <c r="Q35" s="15">
        <v>6.1561561561561562E-2</v>
      </c>
      <c r="R35" s="15">
        <v>3.8288288288288286E-2</v>
      </c>
      <c r="S35" s="15">
        <v>5.2552552552552556E-3</v>
      </c>
      <c r="T35" s="15">
        <v>3.003003003003003E-3</v>
      </c>
      <c r="U35" s="15">
        <v>2.2522522522522522E-3</v>
      </c>
      <c r="V35" s="15">
        <v>4.5045045045045045E-3</v>
      </c>
      <c r="W35" s="15">
        <v>0</v>
      </c>
      <c r="X35" s="15">
        <v>6.7567567567567571E-3</v>
      </c>
      <c r="Y35" s="15">
        <v>7.5075075075075074E-3</v>
      </c>
      <c r="Z35" s="15">
        <v>2.1021021021021023E-2</v>
      </c>
      <c r="AA35" s="15">
        <v>8.2582582582582578E-3</v>
      </c>
      <c r="AB35" s="15">
        <v>3.003003003003003E-3</v>
      </c>
      <c r="AC35" s="15">
        <v>1.5015015015015015E-3</v>
      </c>
      <c r="AD35" s="15">
        <v>1.5015015015015015E-3</v>
      </c>
      <c r="AE35" s="15">
        <v>0</v>
      </c>
      <c r="AF35" s="15">
        <v>7.5075075075075074E-4</v>
      </c>
      <c r="AG35" s="15">
        <v>0</v>
      </c>
      <c r="AH35" s="15">
        <v>0</v>
      </c>
      <c r="AI35" s="15">
        <v>1.5015015015015015E-3</v>
      </c>
      <c r="AJ35" s="15">
        <v>3.003003003003003E-3</v>
      </c>
      <c r="AK35" s="15">
        <v>8.2582582582582578E-3</v>
      </c>
      <c r="AL35" s="15">
        <v>1.5015015015015015E-3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1.5015015015015015E-3</v>
      </c>
      <c r="AW35" s="15">
        <v>2.2522522522522522E-3</v>
      </c>
      <c r="AX35" s="15">
        <v>1.5015015015015015E-3</v>
      </c>
      <c r="AY35" s="15">
        <v>7.5075075075075074E-4</v>
      </c>
      <c r="AZ35" s="15">
        <f>SUM(Table3[[#This Row],[r_6_0%]:[r_0_6%]])</f>
        <v>6.006006006006006E-3</v>
      </c>
    </row>
    <row r="36" spans="1:52" x14ac:dyDescent="0.45">
      <c r="A36">
        <v>34</v>
      </c>
      <c r="B36">
        <v>0.24</v>
      </c>
      <c r="C36" s="15">
        <v>8.0971659919028341E-2</v>
      </c>
      <c r="D36" s="15">
        <v>7.186234817813765E-2</v>
      </c>
      <c r="E36" s="15">
        <v>0.13562753036437247</v>
      </c>
      <c r="F36" s="15">
        <v>0.10222672064777327</v>
      </c>
      <c r="G36" s="15">
        <v>4.5546558704453441E-2</v>
      </c>
      <c r="H36" s="15">
        <v>5.6680161943319839E-2</v>
      </c>
      <c r="I36" s="15">
        <v>5.7692307692307696E-2</v>
      </c>
      <c r="J36" s="15">
        <v>0.10526315789473684</v>
      </c>
      <c r="K36" s="15">
        <v>6.5789473684210523E-2</v>
      </c>
      <c r="L36" s="15">
        <v>1.1133603238866396E-2</v>
      </c>
      <c r="M36" s="15">
        <v>1.9230769230769232E-2</v>
      </c>
      <c r="N36" s="15">
        <v>1.7206477732793522E-2</v>
      </c>
      <c r="O36" s="15">
        <v>1.0121457489878543E-2</v>
      </c>
      <c r="P36" s="15">
        <v>2.4291497975708502E-2</v>
      </c>
      <c r="Q36" s="15">
        <v>5.5668016194331982E-2</v>
      </c>
      <c r="R36" s="15">
        <v>4.6558704453441298E-2</v>
      </c>
      <c r="S36" s="15">
        <v>1.0121457489878543E-3</v>
      </c>
      <c r="T36" s="15">
        <v>3.0364372469635628E-3</v>
      </c>
      <c r="U36" s="15">
        <v>4.048582995951417E-3</v>
      </c>
      <c r="V36" s="15">
        <v>1.0121457489878543E-3</v>
      </c>
      <c r="W36" s="15">
        <v>1.0121457489878543E-3</v>
      </c>
      <c r="X36" s="15">
        <v>4.048582995951417E-3</v>
      </c>
      <c r="Y36" s="15">
        <v>9.1093117408906875E-3</v>
      </c>
      <c r="Z36" s="15">
        <v>2.3279352226720649E-2</v>
      </c>
      <c r="AA36" s="15">
        <v>1.9230769230769232E-2</v>
      </c>
      <c r="AB36" s="15">
        <v>0</v>
      </c>
      <c r="AC36" s="15">
        <v>1.0121457489878543E-3</v>
      </c>
      <c r="AD36" s="15">
        <v>0</v>
      </c>
      <c r="AE36" s="15">
        <v>0</v>
      </c>
      <c r="AF36" s="15">
        <v>0</v>
      </c>
      <c r="AG36" s="15">
        <v>0</v>
      </c>
      <c r="AH36" s="15">
        <v>1.0121457489878543E-3</v>
      </c>
      <c r="AI36" s="15">
        <v>1.0121457489878543E-3</v>
      </c>
      <c r="AJ36" s="15">
        <v>3.0364372469635628E-3</v>
      </c>
      <c r="AK36" s="15">
        <v>9.1093117408906875E-3</v>
      </c>
      <c r="AL36" s="15">
        <v>7.0850202429149798E-3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2.0242914979757085E-3</v>
      </c>
      <c r="AX36" s="15">
        <v>0</v>
      </c>
      <c r="AY36" s="15">
        <v>1.0121457489878543E-3</v>
      </c>
      <c r="AZ36" s="15">
        <f>SUM(Table3[[#This Row],[r_6_0%]:[r_0_6%]])</f>
        <v>3.0364372469635628E-3</v>
      </c>
    </row>
    <row r="37" spans="1:52" x14ac:dyDescent="0.45">
      <c r="A37">
        <v>35</v>
      </c>
      <c r="B37">
        <v>0.22</v>
      </c>
      <c r="C37" s="15">
        <v>7.0105820105820102E-2</v>
      </c>
      <c r="D37" s="15">
        <v>5.8201058201058198E-2</v>
      </c>
      <c r="E37" s="15">
        <v>0.11772486772486772</v>
      </c>
      <c r="F37" s="15">
        <v>0.1111111111111111</v>
      </c>
      <c r="G37" s="15">
        <v>2.7777777777777776E-2</v>
      </c>
      <c r="H37" s="15">
        <v>5.9523809523809521E-2</v>
      </c>
      <c r="I37" s="15">
        <v>4.6296296296296294E-2</v>
      </c>
      <c r="J37" s="15">
        <v>0.11772486772486772</v>
      </c>
      <c r="K37" s="15">
        <v>8.9947089947089942E-2</v>
      </c>
      <c r="L37" s="15">
        <v>1.5873015873015872E-2</v>
      </c>
      <c r="M37" s="15">
        <v>2.7777777777777776E-2</v>
      </c>
      <c r="N37" s="15">
        <v>1.7195767195767195E-2</v>
      </c>
      <c r="O37" s="15">
        <v>1.4550264550264549E-2</v>
      </c>
      <c r="P37" s="15">
        <v>3.3068783068783067E-2</v>
      </c>
      <c r="Q37" s="15">
        <v>4.1005291005291003E-2</v>
      </c>
      <c r="R37" s="15">
        <v>4.6296296296296294E-2</v>
      </c>
      <c r="S37" s="15">
        <v>0</v>
      </c>
      <c r="T37" s="15">
        <v>3.968253968253968E-3</v>
      </c>
      <c r="U37" s="15">
        <v>6.6137566137566134E-3</v>
      </c>
      <c r="V37" s="15">
        <v>0</v>
      </c>
      <c r="W37" s="15">
        <v>1.3227513227513227E-3</v>
      </c>
      <c r="X37" s="15">
        <v>6.6137566137566134E-3</v>
      </c>
      <c r="Y37" s="15">
        <v>1.4550264550264549E-2</v>
      </c>
      <c r="Z37" s="15">
        <v>1.5873015873015872E-2</v>
      </c>
      <c r="AA37" s="15">
        <v>2.2486772486772486E-2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1.3227513227513227E-3</v>
      </c>
      <c r="AI37" s="15">
        <v>2.6455026455026454E-3</v>
      </c>
      <c r="AJ37" s="15">
        <v>2.6455026455026454E-3</v>
      </c>
      <c r="AK37" s="15">
        <v>7.9365079365079361E-3</v>
      </c>
      <c r="AL37" s="15">
        <v>1.1904761904761904E-2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1.3227513227513227E-3</v>
      </c>
      <c r="AX37" s="15">
        <v>0</v>
      </c>
      <c r="AY37" s="15">
        <v>2.6455026455026454E-3</v>
      </c>
      <c r="AZ37" s="15">
        <f>SUM(Table3[[#This Row],[r_6_0%]:[r_0_6%]])</f>
        <v>3.968253968253968E-3</v>
      </c>
    </row>
    <row r="38" spans="1:52" x14ac:dyDescent="0.45">
      <c r="A38">
        <v>36</v>
      </c>
      <c r="B38">
        <v>0.2</v>
      </c>
      <c r="C38" s="15">
        <v>7.1428571428571425E-2</v>
      </c>
      <c r="D38" s="15">
        <v>6.5714285714285711E-2</v>
      </c>
      <c r="E38" s="15">
        <v>0.11285714285714285</v>
      </c>
      <c r="F38" s="15">
        <v>0.13</v>
      </c>
      <c r="G38" s="15">
        <v>2.8571428571428571E-2</v>
      </c>
      <c r="H38" s="15">
        <v>5.2857142857142859E-2</v>
      </c>
      <c r="I38" s="15">
        <v>5.1428571428571428E-2</v>
      </c>
      <c r="J38" s="15">
        <v>9.4285714285714292E-2</v>
      </c>
      <c r="K38" s="15">
        <v>6.8571428571428575E-2</v>
      </c>
      <c r="L38" s="15">
        <v>0.02</v>
      </c>
      <c r="M38" s="15">
        <v>2.1428571428571429E-2</v>
      </c>
      <c r="N38" s="15">
        <v>1.4285714285714285E-2</v>
      </c>
      <c r="O38" s="15">
        <v>1.4285714285714285E-2</v>
      </c>
      <c r="P38" s="15">
        <v>3.1428571428571431E-2</v>
      </c>
      <c r="Q38" s="15">
        <v>6.5714285714285711E-2</v>
      </c>
      <c r="R38" s="15">
        <v>4.5714285714285714E-2</v>
      </c>
      <c r="S38" s="15">
        <v>5.7142857142857143E-3</v>
      </c>
      <c r="T38" s="15">
        <v>2.8571428571428571E-3</v>
      </c>
      <c r="U38" s="15">
        <v>8.5714285714285719E-3</v>
      </c>
      <c r="V38" s="15">
        <v>1.4285714285714286E-3</v>
      </c>
      <c r="W38" s="15">
        <v>1.4285714285714286E-3</v>
      </c>
      <c r="X38" s="15">
        <v>4.2857142857142859E-3</v>
      </c>
      <c r="Y38" s="15">
        <v>7.1428571428571426E-3</v>
      </c>
      <c r="Z38" s="15">
        <v>0.02</v>
      </c>
      <c r="AA38" s="15">
        <v>2.5714285714285714E-2</v>
      </c>
      <c r="AB38" s="15">
        <v>0</v>
      </c>
      <c r="AC38" s="15">
        <v>2.8571428571428571E-3</v>
      </c>
      <c r="AD38" s="15">
        <v>0</v>
      </c>
      <c r="AE38" s="15">
        <v>0</v>
      </c>
      <c r="AF38" s="15">
        <v>1.4285714285714286E-3</v>
      </c>
      <c r="AG38" s="15">
        <v>1.4285714285714286E-3</v>
      </c>
      <c r="AH38" s="15">
        <v>0</v>
      </c>
      <c r="AI38" s="15">
        <v>1.4285714285714286E-3</v>
      </c>
      <c r="AJ38" s="15">
        <v>4.2857142857142859E-3</v>
      </c>
      <c r="AK38" s="15">
        <v>0.01</v>
      </c>
      <c r="AL38" s="15">
        <v>2.8571428571428571E-3</v>
      </c>
      <c r="AM38" s="15">
        <v>0</v>
      </c>
      <c r="AN38" s="15">
        <v>0</v>
      </c>
      <c r="AO38" s="15">
        <v>1.4285714285714286E-3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1.4285714285714286E-3</v>
      </c>
      <c r="AY38" s="15">
        <v>2.8571428571428571E-3</v>
      </c>
      <c r="AZ38" s="15">
        <f>SUM(Table3[[#This Row],[r_6_0%]:[r_0_6%]])</f>
        <v>5.7142857142857143E-3</v>
      </c>
    </row>
    <row r="39" spans="1:52" x14ac:dyDescent="0.45">
      <c r="A39">
        <v>37</v>
      </c>
      <c r="B39">
        <v>0.18</v>
      </c>
      <c r="C39" s="15">
        <v>6.3609467455621307E-2</v>
      </c>
      <c r="D39" s="15">
        <v>6.6568047337278113E-2</v>
      </c>
      <c r="E39" s="15">
        <v>0.11982248520710059</v>
      </c>
      <c r="F39" s="15">
        <v>0.11538461538461539</v>
      </c>
      <c r="G39" s="15">
        <v>2.8106508875739646E-2</v>
      </c>
      <c r="H39" s="15">
        <v>5.473372781065089E-2</v>
      </c>
      <c r="I39" s="15">
        <v>6.3609467455621307E-2</v>
      </c>
      <c r="J39" s="15">
        <v>9.0236686390532547E-2</v>
      </c>
      <c r="K39" s="15">
        <v>9.0236686390532547E-2</v>
      </c>
      <c r="L39" s="15">
        <v>4.4378698224852072E-3</v>
      </c>
      <c r="M39" s="15">
        <v>1.6272189349112426E-2</v>
      </c>
      <c r="N39" s="15">
        <v>8.8757396449704144E-3</v>
      </c>
      <c r="O39" s="15">
        <v>8.8757396449704144E-3</v>
      </c>
      <c r="P39" s="15">
        <v>3.6982248520710061E-2</v>
      </c>
      <c r="Q39" s="15">
        <v>4.8816568047337278E-2</v>
      </c>
      <c r="R39" s="15">
        <v>5.9171597633136092E-2</v>
      </c>
      <c r="S39" s="15">
        <v>2.9585798816568047E-3</v>
      </c>
      <c r="T39" s="15">
        <v>2.9585798816568047E-3</v>
      </c>
      <c r="U39" s="15">
        <v>4.4378698224852072E-3</v>
      </c>
      <c r="V39" s="15">
        <v>4.4378698224852072E-3</v>
      </c>
      <c r="W39" s="15">
        <v>4.4378698224852072E-3</v>
      </c>
      <c r="X39" s="15">
        <v>2.9585798816568047E-3</v>
      </c>
      <c r="Y39" s="15">
        <v>1.6272189349112426E-2</v>
      </c>
      <c r="Z39" s="15">
        <v>2.514792899408284E-2</v>
      </c>
      <c r="AA39" s="15">
        <v>2.514792899408284E-2</v>
      </c>
      <c r="AB39" s="15">
        <v>0</v>
      </c>
      <c r="AC39" s="15">
        <v>0</v>
      </c>
      <c r="AD39" s="15">
        <v>0</v>
      </c>
      <c r="AE39" s="15">
        <v>2.9585798816568047E-3</v>
      </c>
      <c r="AF39" s="15">
        <v>0</v>
      </c>
      <c r="AG39" s="15">
        <v>0</v>
      </c>
      <c r="AH39" s="15">
        <v>0</v>
      </c>
      <c r="AI39" s="15">
        <v>2.9585798816568047E-3</v>
      </c>
      <c r="AJ39" s="15">
        <v>2.9585798816568047E-3</v>
      </c>
      <c r="AK39" s="15">
        <v>8.8757396449704144E-3</v>
      </c>
      <c r="AL39" s="15">
        <v>1.4792899408284023E-2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1.4792899408284023E-3</v>
      </c>
      <c r="AX39" s="15">
        <v>0</v>
      </c>
      <c r="AY39" s="15">
        <v>0</v>
      </c>
      <c r="AZ39" s="15">
        <f>SUM(Table3[[#This Row],[r_6_0%]:[r_0_6%]])</f>
        <v>1.4792899408284023E-3</v>
      </c>
    </row>
    <row r="40" spans="1:52" x14ac:dyDescent="0.45">
      <c r="A40">
        <v>38</v>
      </c>
      <c r="B40">
        <v>0.16</v>
      </c>
      <c r="C40" s="15">
        <v>5.8027079303675046E-2</v>
      </c>
      <c r="D40" s="15">
        <v>5.2224371373307543E-2</v>
      </c>
      <c r="E40" s="15">
        <v>0.11605415860735009</v>
      </c>
      <c r="F40" s="15">
        <v>9.8646034816247577E-2</v>
      </c>
      <c r="G40" s="15">
        <v>3.6750483558994199E-2</v>
      </c>
      <c r="H40" s="15">
        <v>7.7369439071566737E-2</v>
      </c>
      <c r="I40" s="15">
        <v>4.0618955512572531E-2</v>
      </c>
      <c r="J40" s="15">
        <v>9.0909090909090912E-2</v>
      </c>
      <c r="K40" s="15">
        <v>0.10444874274661509</v>
      </c>
      <c r="L40" s="15">
        <v>5.8027079303675051E-3</v>
      </c>
      <c r="M40" s="15">
        <v>1.7408123791102514E-2</v>
      </c>
      <c r="N40" s="15">
        <v>1.9342359767891684E-2</v>
      </c>
      <c r="O40" s="15">
        <v>7.7369439071566732E-3</v>
      </c>
      <c r="P40" s="15">
        <v>2.5145067698259187E-2</v>
      </c>
      <c r="Q40" s="15">
        <v>6.7698259187620888E-2</v>
      </c>
      <c r="R40" s="15">
        <v>7.7369439071566737E-2</v>
      </c>
      <c r="S40" s="15">
        <v>0</v>
      </c>
      <c r="T40" s="15">
        <v>3.8684719535783366E-3</v>
      </c>
      <c r="U40" s="15">
        <v>3.8684719535783366E-3</v>
      </c>
      <c r="V40" s="15">
        <v>1.9342359767891683E-3</v>
      </c>
      <c r="W40" s="15">
        <v>1.9342359767891683E-3</v>
      </c>
      <c r="X40" s="15">
        <v>3.8684719535783366E-3</v>
      </c>
      <c r="Y40" s="15">
        <v>7.7369439071566732E-3</v>
      </c>
      <c r="Z40" s="15">
        <v>2.9013539651837523E-2</v>
      </c>
      <c r="AA40" s="15">
        <v>2.5145067698259187E-2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1.9342359767891683E-3</v>
      </c>
      <c r="AI40" s="15">
        <v>1.9342359767891683E-3</v>
      </c>
      <c r="AJ40" s="15">
        <v>1.9342359767891683E-3</v>
      </c>
      <c r="AK40" s="15">
        <v>9.6711798839458421E-3</v>
      </c>
      <c r="AL40" s="15">
        <v>5.8027079303675051E-3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3.8684719535783366E-3</v>
      </c>
      <c r="AY40" s="15">
        <v>1.9342359767891683E-3</v>
      </c>
      <c r="AZ40" s="15">
        <f>SUM(Table3[[#This Row],[r_6_0%]:[r_0_6%]])</f>
        <v>5.8027079303675051E-3</v>
      </c>
    </row>
    <row r="41" spans="1:52" x14ac:dyDescent="0.45">
      <c r="A41">
        <v>39</v>
      </c>
      <c r="B41">
        <v>0.14000000000000001</v>
      </c>
      <c r="C41" s="15">
        <v>4.0669856459330141E-2</v>
      </c>
      <c r="D41" s="15">
        <v>3.3492822966507178E-2</v>
      </c>
      <c r="E41" s="15">
        <v>6.2200956937799042E-2</v>
      </c>
      <c r="F41" s="15">
        <v>0.12200956937799043</v>
      </c>
      <c r="G41" s="15">
        <v>1.6746411483253589E-2</v>
      </c>
      <c r="H41" s="15">
        <v>4.3062200956937802E-2</v>
      </c>
      <c r="I41" s="15">
        <v>5.2631578947368418E-2</v>
      </c>
      <c r="J41" s="15">
        <v>0.12440191387559808</v>
      </c>
      <c r="K41" s="15">
        <v>9.0909090909090912E-2</v>
      </c>
      <c r="L41" s="15">
        <v>1.4354066985645933E-2</v>
      </c>
      <c r="M41" s="15">
        <v>1.9138755980861243E-2</v>
      </c>
      <c r="N41" s="15">
        <v>1.6746411483253589E-2</v>
      </c>
      <c r="O41" s="15">
        <v>1.6746411483253589E-2</v>
      </c>
      <c r="P41" s="15">
        <v>1.9138755980861243E-2</v>
      </c>
      <c r="Q41" s="15">
        <v>6.2200956937799042E-2</v>
      </c>
      <c r="R41" s="15">
        <v>9.8086124401913874E-2</v>
      </c>
      <c r="S41" s="15">
        <v>0</v>
      </c>
      <c r="T41" s="15">
        <v>1.1961722488038277E-2</v>
      </c>
      <c r="U41" s="15">
        <v>0</v>
      </c>
      <c r="V41" s="15">
        <v>0</v>
      </c>
      <c r="W41" s="15">
        <v>2.3923444976076554E-3</v>
      </c>
      <c r="X41" s="15">
        <v>9.5693779904306216E-3</v>
      </c>
      <c r="Y41" s="15">
        <v>1.6746411483253589E-2</v>
      </c>
      <c r="Z41" s="15">
        <v>2.6315789473684209E-2</v>
      </c>
      <c r="AA41" s="15">
        <v>5.5023923444976079E-2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2.3923444976076554E-3</v>
      </c>
      <c r="AK41" s="15">
        <v>1.1961722488038277E-2</v>
      </c>
      <c r="AL41" s="15">
        <v>1.1961722488038277E-2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4.7846889952153108E-3</v>
      </c>
      <c r="AX41" s="15">
        <v>0</v>
      </c>
      <c r="AY41" s="15">
        <v>2.3923444976076554E-3</v>
      </c>
      <c r="AZ41" s="15">
        <f>SUM(Table3[[#This Row],[r_6_0%]:[r_0_6%]])</f>
        <v>7.1770334928229658E-3</v>
      </c>
    </row>
    <row r="42" spans="1:52" x14ac:dyDescent="0.45">
      <c r="A42">
        <v>40</v>
      </c>
      <c r="B42">
        <v>0.12</v>
      </c>
      <c r="C42" s="15">
        <v>4.2792792792792793E-2</v>
      </c>
      <c r="D42" s="15">
        <v>4.5045045045045043E-2</v>
      </c>
      <c r="E42" s="15">
        <v>7.2072072072072071E-2</v>
      </c>
      <c r="F42" s="15">
        <v>0.14414414414414414</v>
      </c>
      <c r="G42" s="15">
        <v>2.0270270270270271E-2</v>
      </c>
      <c r="H42" s="15">
        <v>5.18018018018018E-2</v>
      </c>
      <c r="I42" s="15">
        <v>3.1531531531531529E-2</v>
      </c>
      <c r="J42" s="15">
        <v>0.1036036036036036</v>
      </c>
      <c r="K42" s="15">
        <v>0.13288288288288289</v>
      </c>
      <c r="L42" s="15">
        <v>9.0090090090090089E-3</v>
      </c>
      <c r="M42" s="15">
        <v>4.5045045045045045E-3</v>
      </c>
      <c r="N42" s="15">
        <v>6.7567567567567571E-3</v>
      </c>
      <c r="O42" s="15">
        <v>4.5045045045045045E-3</v>
      </c>
      <c r="P42" s="15">
        <v>3.8288288288288286E-2</v>
      </c>
      <c r="Q42" s="15">
        <v>6.3063063063063057E-2</v>
      </c>
      <c r="R42" s="15">
        <v>7.6576576576576572E-2</v>
      </c>
      <c r="S42" s="15">
        <v>0</v>
      </c>
      <c r="T42" s="15">
        <v>4.5045045045045045E-3</v>
      </c>
      <c r="U42" s="15">
        <v>0</v>
      </c>
      <c r="V42" s="15">
        <v>0</v>
      </c>
      <c r="W42" s="15">
        <v>0</v>
      </c>
      <c r="X42" s="15">
        <v>9.0090090090090089E-3</v>
      </c>
      <c r="Y42" s="15">
        <v>1.5765765765765764E-2</v>
      </c>
      <c r="Z42" s="15">
        <v>4.2792792792792793E-2</v>
      </c>
      <c r="AA42" s="15">
        <v>3.3783783783783786E-2</v>
      </c>
      <c r="AB42" s="15">
        <v>0</v>
      </c>
      <c r="AC42" s="15">
        <v>2.2522522522522522E-3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1.1261261261261261E-2</v>
      </c>
      <c r="AK42" s="15">
        <v>4.5045045045045045E-3</v>
      </c>
      <c r="AL42" s="15">
        <v>1.3513513513513514E-2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2.2522522522522522E-3</v>
      </c>
      <c r="AX42" s="15">
        <v>0</v>
      </c>
      <c r="AY42" s="15">
        <v>4.5045045045045045E-3</v>
      </c>
      <c r="AZ42" s="15">
        <f>SUM(Table3[[#This Row],[r_6_0%]:[r_0_6%]])</f>
        <v>6.7567567567567571E-3</v>
      </c>
    </row>
    <row r="43" spans="1:52" x14ac:dyDescent="0.45">
      <c r="A43">
        <v>41</v>
      </c>
      <c r="B43">
        <v>0.1</v>
      </c>
      <c r="C43" s="15">
        <v>4.3189368770764118E-2</v>
      </c>
      <c r="D43" s="15">
        <v>2.9900332225913623E-2</v>
      </c>
      <c r="E43" s="15">
        <v>0.11960132890365449</v>
      </c>
      <c r="F43" s="15">
        <v>9.634551495016612E-2</v>
      </c>
      <c r="G43" s="15">
        <v>1.3289036544850499E-2</v>
      </c>
      <c r="H43" s="15">
        <v>3.6544850498338874E-2</v>
      </c>
      <c r="I43" s="15">
        <v>5.3156146179401995E-2</v>
      </c>
      <c r="J43" s="15">
        <v>8.6378737541528236E-2</v>
      </c>
      <c r="K43" s="15">
        <v>0.11960132890365449</v>
      </c>
      <c r="L43" s="15">
        <v>6.6445182724252493E-3</v>
      </c>
      <c r="M43" s="15">
        <v>6.6445182724252493E-3</v>
      </c>
      <c r="N43" s="15">
        <v>2.3255813953488372E-2</v>
      </c>
      <c r="O43" s="15">
        <v>6.6445182724252493E-3</v>
      </c>
      <c r="P43" s="15">
        <v>1.9933554817275746E-2</v>
      </c>
      <c r="Q43" s="15">
        <v>6.9767441860465115E-2</v>
      </c>
      <c r="R43" s="15">
        <v>5.9800664451827246E-2</v>
      </c>
      <c r="S43" s="15">
        <v>3.3222591362126247E-3</v>
      </c>
      <c r="T43" s="15">
        <v>0</v>
      </c>
      <c r="U43" s="15">
        <v>9.9667774086378731E-3</v>
      </c>
      <c r="V43" s="15">
        <v>3.3222591362126247E-3</v>
      </c>
      <c r="W43" s="15">
        <v>0</v>
      </c>
      <c r="X43" s="15">
        <v>3.3222591362126247E-3</v>
      </c>
      <c r="Y43" s="15">
        <v>1.3289036544850499E-2</v>
      </c>
      <c r="Z43" s="15">
        <v>4.3189368770764118E-2</v>
      </c>
      <c r="AA43" s="15">
        <v>4.9833887043189369E-2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6.6445182724252493E-3</v>
      </c>
      <c r="AJ43" s="15">
        <v>6.6445182724252493E-3</v>
      </c>
      <c r="AK43" s="15">
        <v>1.3289036544850499E-2</v>
      </c>
      <c r="AL43" s="15">
        <v>2.6578073089700997E-2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3.3222591362126247E-3</v>
      </c>
      <c r="AX43" s="15">
        <v>1.6611295681063124E-2</v>
      </c>
      <c r="AY43" s="15">
        <v>6.6445182724252493E-3</v>
      </c>
      <c r="AZ43" s="15">
        <f>SUM(Table3[[#This Row],[r_6_0%]:[r_0_6%]])</f>
        <v>2.6578073089700997E-2</v>
      </c>
    </row>
    <row r="44" spans="1:52" x14ac:dyDescent="0.45">
      <c r="A44">
        <v>42</v>
      </c>
      <c r="B44">
        <v>0.08</v>
      </c>
      <c r="C44" s="15">
        <v>3.3033033033033031E-2</v>
      </c>
      <c r="D44" s="15">
        <v>2.7027027027027029E-2</v>
      </c>
      <c r="E44" s="15">
        <v>6.9069069069069067E-2</v>
      </c>
      <c r="F44" s="15">
        <v>0.10810810810810811</v>
      </c>
      <c r="G44" s="15">
        <v>1.2012012012012012E-2</v>
      </c>
      <c r="H44" s="15">
        <v>3.3033033033033031E-2</v>
      </c>
      <c r="I44" s="15">
        <v>3.6036036036036036E-2</v>
      </c>
      <c r="J44" s="15">
        <v>0.15315315315315314</v>
      </c>
      <c r="K44" s="15">
        <v>0.13213213213213212</v>
      </c>
      <c r="L44" s="15">
        <v>3.003003003003003E-3</v>
      </c>
      <c r="M44" s="15">
        <v>9.0090090090090089E-3</v>
      </c>
      <c r="N44" s="15">
        <v>3.003003003003003E-3</v>
      </c>
      <c r="O44" s="15">
        <v>3.003003003003003E-3</v>
      </c>
      <c r="P44" s="15">
        <v>2.4024024024024024E-2</v>
      </c>
      <c r="Q44" s="15">
        <v>6.9069069069069067E-2</v>
      </c>
      <c r="R44" s="15">
        <v>7.2072072072072071E-2</v>
      </c>
      <c r="S44" s="15">
        <v>0</v>
      </c>
      <c r="T44" s="15">
        <v>0</v>
      </c>
      <c r="U44" s="15">
        <v>0</v>
      </c>
      <c r="V44" s="15">
        <v>0</v>
      </c>
      <c r="W44" s="15">
        <v>3.003003003003003E-3</v>
      </c>
      <c r="X44" s="15">
        <v>0</v>
      </c>
      <c r="Y44" s="15">
        <v>9.0090090090090089E-3</v>
      </c>
      <c r="Z44" s="15">
        <v>4.5045045045045043E-2</v>
      </c>
      <c r="AA44" s="15">
        <v>6.6066066066066062E-2</v>
      </c>
      <c r="AB44" s="15">
        <v>3.003003003003003E-3</v>
      </c>
      <c r="AC44" s="15">
        <v>0</v>
      </c>
      <c r="AD44" s="15">
        <v>0</v>
      </c>
      <c r="AE44" s="15">
        <v>0</v>
      </c>
      <c r="AF44" s="15">
        <v>3.003003003003003E-3</v>
      </c>
      <c r="AG44" s="15">
        <v>0</v>
      </c>
      <c r="AH44" s="15">
        <v>3.003003003003003E-3</v>
      </c>
      <c r="AI44" s="15">
        <v>0</v>
      </c>
      <c r="AJ44" s="15">
        <v>1.2012012012012012E-2</v>
      </c>
      <c r="AK44" s="15">
        <v>1.5015015015015015E-2</v>
      </c>
      <c r="AL44" s="15">
        <v>2.7027027027027029E-2</v>
      </c>
      <c r="AM44" s="15">
        <v>0</v>
      </c>
      <c r="AN44" s="15">
        <v>3.003003003003003E-3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3.003003003003003E-3</v>
      </c>
      <c r="AW44" s="15">
        <v>0</v>
      </c>
      <c r="AX44" s="15">
        <v>3.003003003003003E-3</v>
      </c>
      <c r="AY44" s="15">
        <v>9.0090090090090089E-3</v>
      </c>
      <c r="AZ44" s="15">
        <f>SUM(Table3[[#This Row],[r_6_0%]:[r_0_6%]])</f>
        <v>1.8018018018018018E-2</v>
      </c>
    </row>
    <row r="45" spans="1:52" x14ac:dyDescent="0.45">
      <c r="A45" t="s">
        <v>63</v>
      </c>
      <c r="B45">
        <v>21.5</v>
      </c>
      <c r="C45" s="15">
        <v>7.657580919931857E-2</v>
      </c>
      <c r="D45" s="15">
        <v>0.10268313458262351</v>
      </c>
      <c r="E45" s="15">
        <v>0.12265758091993186</v>
      </c>
      <c r="F45" s="15">
        <v>7.9578364565587728E-2</v>
      </c>
      <c r="G45" s="15">
        <v>7.531942078364566E-2</v>
      </c>
      <c r="H45" s="15">
        <v>8.7350936967632034E-2</v>
      </c>
      <c r="I45" s="15">
        <v>5.1469335604770017E-2</v>
      </c>
      <c r="J45" s="15">
        <v>6.963373083475298E-2</v>
      </c>
      <c r="K45" s="15">
        <v>4.6848381601362864E-2</v>
      </c>
      <c r="L45" s="15">
        <v>4.1183986371379898E-2</v>
      </c>
      <c r="M45" s="15">
        <v>4.1205281090289606E-2</v>
      </c>
      <c r="N45" s="15">
        <v>2.4957410562180579E-2</v>
      </c>
      <c r="O45" s="15">
        <v>1.0221465076660987E-2</v>
      </c>
      <c r="P45" s="15">
        <v>1.9825383304940374E-2</v>
      </c>
      <c r="Q45" s="15">
        <v>2.6788756388415672E-2</v>
      </c>
      <c r="R45" s="15">
        <v>2.2061328790459966E-2</v>
      </c>
      <c r="S45" s="15">
        <v>1.6567291311754686E-2</v>
      </c>
      <c r="T45" s="15">
        <v>1.5885860306643951E-2</v>
      </c>
      <c r="U45" s="15">
        <v>7.8790459965928442E-3</v>
      </c>
      <c r="V45" s="15">
        <v>3.3219761499148209E-3</v>
      </c>
      <c r="W45" s="15">
        <v>9.7955706984667796E-4</v>
      </c>
      <c r="X45" s="15">
        <v>2.6831345826235095E-3</v>
      </c>
      <c r="Y45" s="15">
        <v>5.6005110732538334E-3</v>
      </c>
      <c r="Z45" s="15">
        <v>9.2206132879046002E-3</v>
      </c>
      <c r="AA45" s="15">
        <v>7.9216354344122664E-3</v>
      </c>
      <c r="AB45" s="15">
        <v>6.1967632027257243E-3</v>
      </c>
      <c r="AC45" s="15">
        <v>5.8773424190800682E-3</v>
      </c>
      <c r="AD45" s="15">
        <v>2.2359454855195911E-3</v>
      </c>
      <c r="AE45" s="15">
        <v>9.5826235093696762E-4</v>
      </c>
      <c r="AF45" s="15">
        <v>2.9812606473594551E-4</v>
      </c>
      <c r="AG45" s="15">
        <v>1.0647359454855196E-4</v>
      </c>
      <c r="AH45" s="15">
        <v>2.9812606473594551E-4</v>
      </c>
      <c r="AI45" s="15">
        <v>6.3884156729131171E-4</v>
      </c>
      <c r="AJ45" s="15">
        <v>1.5332197614991482E-3</v>
      </c>
      <c r="AK45" s="15">
        <v>2.7683134582623509E-3</v>
      </c>
      <c r="AL45" s="15">
        <v>2.1507666098807498E-3</v>
      </c>
      <c r="AM45" s="15">
        <v>2.0442930153321977E-3</v>
      </c>
      <c r="AN45" s="15">
        <v>1.7035775127768314E-3</v>
      </c>
      <c r="AO45" s="15">
        <v>7.8790459965928455E-4</v>
      </c>
      <c r="AP45" s="15">
        <v>1.2776831345826236E-4</v>
      </c>
      <c r="AQ45" s="15">
        <v>4.2589437819420782E-5</v>
      </c>
      <c r="AR45" s="15">
        <v>0</v>
      </c>
      <c r="AS45" s="15">
        <v>0</v>
      </c>
      <c r="AT45" s="15">
        <v>2.1294718909710391E-5</v>
      </c>
      <c r="AU45" s="15">
        <v>0</v>
      </c>
      <c r="AV45" s="15">
        <v>1.2776831345826236E-4</v>
      </c>
      <c r="AW45" s="15">
        <v>4.2589437819420784E-4</v>
      </c>
      <c r="AX45" s="15">
        <v>3.8330494037478705E-4</v>
      </c>
      <c r="AY45" s="15">
        <v>5.5366269165247023E-4</v>
      </c>
      <c r="AZ45" s="15">
        <f>SUM(Table3[[#This Row],[r_6_0%]:[r_0_6%]])</f>
        <v>6.2180579216354346E-3</v>
      </c>
    </row>
    <row r="47" spans="1:52" x14ac:dyDescent="0.45">
      <c r="B47" t="s">
        <v>0</v>
      </c>
      <c r="C47" t="s">
        <v>127</v>
      </c>
      <c r="D47" s="17" t="s">
        <v>128</v>
      </c>
      <c r="E47" s="17" t="s">
        <v>129</v>
      </c>
      <c r="F47" s="17" t="s">
        <v>130</v>
      </c>
      <c r="G47" s="17" t="s">
        <v>131</v>
      </c>
      <c r="H47" s="17" t="s">
        <v>132</v>
      </c>
      <c r="I47" s="17" t="s">
        <v>133</v>
      </c>
      <c r="J47" s="17" t="s">
        <v>134</v>
      </c>
      <c r="K47" s="17" t="s">
        <v>135</v>
      </c>
      <c r="L47" s="17" t="s">
        <v>136</v>
      </c>
      <c r="M47" s="17" t="s">
        <v>137</v>
      </c>
      <c r="N47" s="17" t="s">
        <v>138</v>
      </c>
      <c r="O47" s="17" t="s">
        <v>139</v>
      </c>
      <c r="P47" s="17" t="s">
        <v>140</v>
      </c>
      <c r="Q47" s="17" t="s">
        <v>141</v>
      </c>
      <c r="R47" s="17" t="s">
        <v>142</v>
      </c>
      <c r="S47" s="17" t="s">
        <v>143</v>
      </c>
      <c r="T47" s="17" t="s">
        <v>144</v>
      </c>
      <c r="U47" s="17" t="s">
        <v>145</v>
      </c>
      <c r="V47" s="17" t="s">
        <v>146</v>
      </c>
      <c r="W47" s="17" t="s">
        <v>147</v>
      </c>
      <c r="X47" s="17" t="s">
        <v>148</v>
      </c>
      <c r="Y47" s="17" t="s">
        <v>149</v>
      </c>
      <c r="Z47" s="17" t="s">
        <v>150</v>
      </c>
      <c r="AA47" s="17" t="s">
        <v>151</v>
      </c>
      <c r="AB47" s="17" t="s">
        <v>152</v>
      </c>
      <c r="AC47" s="17" t="s">
        <v>153</v>
      </c>
      <c r="AD47" s="17" t="s">
        <v>154</v>
      </c>
      <c r="AE47" s="17" t="s">
        <v>155</v>
      </c>
      <c r="AF47" s="17" t="s">
        <v>156</v>
      </c>
      <c r="AG47" s="17" t="s">
        <v>157</v>
      </c>
      <c r="AH47" s="17" t="s">
        <v>158</v>
      </c>
      <c r="AI47" s="17" t="s">
        <v>159</v>
      </c>
      <c r="AJ47" s="17" t="s">
        <v>160</v>
      </c>
      <c r="AK47" s="17" t="s">
        <v>161</v>
      </c>
      <c r="AL47" s="17" t="s">
        <v>162</v>
      </c>
      <c r="AM47" s="17" t="s">
        <v>163</v>
      </c>
      <c r="AN47" s="17" t="s">
        <v>164</v>
      </c>
      <c r="AO47" s="17" t="s">
        <v>165</v>
      </c>
      <c r="AP47" s="17" t="s">
        <v>166</v>
      </c>
      <c r="AQ47" s="17" t="s">
        <v>167</v>
      </c>
      <c r="AR47" s="17" t="s">
        <v>168</v>
      </c>
      <c r="AS47" s="17" t="s">
        <v>169</v>
      </c>
      <c r="AT47" s="17" t="s">
        <v>170</v>
      </c>
      <c r="AU47" s="17" t="s">
        <v>171</v>
      </c>
      <c r="AV47" s="17" t="s">
        <v>172</v>
      </c>
      <c r="AW47" s="17" t="s">
        <v>173</v>
      </c>
      <c r="AX47" s="17" t="s">
        <v>174</v>
      </c>
      <c r="AY47" s="17" t="s">
        <v>175</v>
      </c>
    </row>
    <row r="48" spans="1:52" x14ac:dyDescent="0.45">
      <c r="B48">
        <v>0.3</v>
      </c>
      <c r="C48" s="2">
        <v>9.1173054587688734E-2</v>
      </c>
      <c r="D48" s="2">
        <v>9.2334494773519168E-2</v>
      </c>
      <c r="E48" s="2">
        <v>0.12543554006968641</v>
      </c>
      <c r="F48" s="2">
        <v>0.10859465737514518</v>
      </c>
      <c r="G48" s="2">
        <v>4.4134727061556328E-2</v>
      </c>
      <c r="H48" s="2">
        <v>7.4912891986062713E-2</v>
      </c>
      <c r="I48" s="2">
        <v>4.9941927990708478E-2</v>
      </c>
      <c r="J48" s="2">
        <v>8.943089430894309E-2</v>
      </c>
      <c r="K48" s="2">
        <v>7.6074332171893147E-2</v>
      </c>
      <c r="L48" s="2">
        <v>1.9163763066202089E-2</v>
      </c>
      <c r="M48" s="2">
        <v>2.9616724738675958E-2</v>
      </c>
      <c r="N48" s="2">
        <v>2.7874564459930314E-2</v>
      </c>
      <c r="O48" s="2">
        <v>8.7108013937282226E-3</v>
      </c>
      <c r="P48" s="2">
        <v>2.7874564459930314E-2</v>
      </c>
      <c r="Q48" s="2">
        <v>3.426248548199768E-2</v>
      </c>
      <c r="R48" s="2">
        <v>3.3681765389082463E-2</v>
      </c>
      <c r="S48" s="2">
        <v>4.6457607433217189E-3</v>
      </c>
      <c r="T48" s="2">
        <v>4.0650406504065045E-3</v>
      </c>
      <c r="U48" s="2">
        <v>2.3228803716608595E-3</v>
      </c>
      <c r="V48" s="2">
        <v>3.4843205574912892E-3</v>
      </c>
      <c r="W48" s="2">
        <v>5.8072009291521487E-4</v>
      </c>
      <c r="X48" s="2">
        <v>4.0650406504065045E-3</v>
      </c>
      <c r="Y48" s="2">
        <v>8.7108013937282226E-3</v>
      </c>
      <c r="Z48" s="2">
        <v>8.130081300813009E-3</v>
      </c>
      <c r="AA48" s="2">
        <v>1.1614401858304297E-2</v>
      </c>
      <c r="AB48" s="2">
        <v>1.1614401858304297E-3</v>
      </c>
      <c r="AC48" s="2">
        <v>2.9036004645760743E-3</v>
      </c>
      <c r="AD48" s="2">
        <v>1.7421602787456446E-3</v>
      </c>
      <c r="AE48" s="2">
        <v>5.8072009291521487E-4</v>
      </c>
      <c r="AF48" s="2">
        <v>1.1614401858304297E-3</v>
      </c>
      <c r="AG48" s="2">
        <v>0</v>
      </c>
      <c r="AH48" s="2">
        <v>0</v>
      </c>
      <c r="AI48" s="2">
        <v>5.8072009291521487E-4</v>
      </c>
      <c r="AJ48" s="2">
        <v>5.8072009291521487E-4</v>
      </c>
      <c r="AK48" s="2">
        <v>3.4843205574912892E-3</v>
      </c>
      <c r="AL48" s="2">
        <v>1.1614401858304297E-3</v>
      </c>
      <c r="AM48" s="2">
        <v>0</v>
      </c>
      <c r="AN48" s="2">
        <v>0</v>
      </c>
      <c r="AO48" s="2">
        <v>1.1614401858304297E-3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1.1614401858304297E-3</v>
      </c>
      <c r="AX48" s="2">
        <v>1.1614401858304297E-3</v>
      </c>
      <c r="AY48" s="2">
        <v>5.8072009291521487E-4</v>
      </c>
    </row>
    <row r="76" spans="2:53" x14ac:dyDescent="0.45">
      <c r="B76" t="s">
        <v>0</v>
      </c>
      <c r="C76" t="s">
        <v>65</v>
      </c>
      <c r="D76" t="s">
        <v>66</v>
      </c>
      <c r="E76" t="s">
        <v>67</v>
      </c>
      <c r="F76" t="s">
        <v>68</v>
      </c>
      <c r="G76" t="s">
        <v>69</v>
      </c>
      <c r="I76" t="s">
        <v>0</v>
      </c>
      <c r="J76" s="2">
        <v>0.92</v>
      </c>
      <c r="K76" s="2">
        <v>0.9</v>
      </c>
      <c r="L76" s="2">
        <v>0.88</v>
      </c>
      <c r="M76" s="2">
        <v>0.86</v>
      </c>
      <c r="N76" s="2">
        <v>0.84</v>
      </c>
      <c r="O76" s="2">
        <v>0.82</v>
      </c>
      <c r="P76" s="2">
        <v>0.8</v>
      </c>
      <c r="Q76" s="2">
        <v>0.78</v>
      </c>
      <c r="R76" s="2">
        <v>0.76</v>
      </c>
      <c r="S76" s="2">
        <v>0.74</v>
      </c>
      <c r="T76" s="2">
        <v>0.72</v>
      </c>
      <c r="U76" s="2">
        <v>0.7</v>
      </c>
      <c r="V76" s="2">
        <v>0.68</v>
      </c>
      <c r="W76" s="2">
        <v>0.66</v>
      </c>
      <c r="X76" s="2">
        <v>0.64</v>
      </c>
      <c r="Y76" s="2">
        <v>0.62</v>
      </c>
      <c r="Z76" s="2">
        <v>0.6</v>
      </c>
      <c r="AA76" s="2">
        <v>0.57999999999999996</v>
      </c>
      <c r="AB76" s="2">
        <v>0.56000000000000005</v>
      </c>
      <c r="AC76" s="2">
        <v>0.54</v>
      </c>
      <c r="AD76" s="2">
        <v>0.52</v>
      </c>
      <c r="AE76" s="2">
        <v>0.5</v>
      </c>
      <c r="AF76" s="2">
        <v>0.48</v>
      </c>
      <c r="AG76" s="2">
        <v>0.46</v>
      </c>
      <c r="AH76" s="2">
        <v>0.44</v>
      </c>
      <c r="AI76" s="2">
        <v>0.42</v>
      </c>
      <c r="AJ76" s="2">
        <v>0.4</v>
      </c>
      <c r="AK76" s="2">
        <v>0.38</v>
      </c>
      <c r="AL76" s="2">
        <v>0.36</v>
      </c>
      <c r="AM76" s="2">
        <v>0.34</v>
      </c>
      <c r="AN76" s="2">
        <v>0.32</v>
      </c>
      <c r="AO76" s="2">
        <v>0.3</v>
      </c>
      <c r="AP76" s="2">
        <v>0.28000000000000003</v>
      </c>
      <c r="AQ76" s="2">
        <v>0.26</v>
      </c>
      <c r="AR76" s="2">
        <v>0.24</v>
      </c>
      <c r="AS76" s="2">
        <v>0.22</v>
      </c>
      <c r="AT76" s="2">
        <v>0.2</v>
      </c>
      <c r="AU76" s="2">
        <v>0.18</v>
      </c>
      <c r="AV76" s="2">
        <v>0.16</v>
      </c>
      <c r="AW76" s="2">
        <v>0.14000000000000001</v>
      </c>
      <c r="AX76" s="2">
        <v>0.12</v>
      </c>
      <c r="AY76" s="2">
        <v>0.1</v>
      </c>
      <c r="AZ76" s="2">
        <v>0.08</v>
      </c>
    </row>
    <row r="77" spans="2:53" x14ac:dyDescent="0.45">
      <c r="B77">
        <v>0.92</v>
      </c>
      <c r="C77">
        <v>1.7543859649122806E-2</v>
      </c>
      <c r="D77">
        <v>3.5087719298245612E-2</v>
      </c>
      <c r="E77">
        <v>0</v>
      </c>
      <c r="F77">
        <v>0</v>
      </c>
      <c r="G77">
        <v>0.15789473684210525</v>
      </c>
      <c r="I77" t="s">
        <v>65</v>
      </c>
      <c r="J77" s="2">
        <v>1.7543859649122806E-2</v>
      </c>
      <c r="K77" s="2">
        <v>0</v>
      </c>
      <c r="L77" s="2">
        <v>7.0921985815602835E-3</v>
      </c>
      <c r="M77" s="2">
        <v>3.0303030303030304E-2</v>
      </c>
      <c r="N77" s="2">
        <v>2.9629629629629631E-2</v>
      </c>
      <c r="O77" s="2">
        <v>3.2258064516129031E-2</v>
      </c>
      <c r="P77" s="2">
        <v>1.5576323987538941E-2</v>
      </c>
      <c r="Q77" s="2">
        <v>2.2653721682847898E-2</v>
      </c>
      <c r="R77" s="2">
        <v>3.7037037037037035E-2</v>
      </c>
      <c r="S77" s="2">
        <v>4.0441176470588237E-2</v>
      </c>
      <c r="T77" s="2">
        <v>5.1056338028169015E-2</v>
      </c>
      <c r="U77" s="2">
        <v>5.8577405857740586E-2</v>
      </c>
      <c r="V77" s="2">
        <v>5.6994818652849742E-2</v>
      </c>
      <c r="W77" s="2">
        <v>4.8846675712347354E-2</v>
      </c>
      <c r="X77" s="2">
        <v>5.1767676767676768E-2</v>
      </c>
      <c r="Y77" s="2">
        <v>4.8192771084337352E-2</v>
      </c>
      <c r="Z77" s="2">
        <v>7.0411392405063292E-2</v>
      </c>
      <c r="AA77" s="2">
        <v>4.4554455445544552E-2</v>
      </c>
      <c r="AB77" s="2">
        <v>6.6192803198578412E-2</v>
      </c>
      <c r="AC77" s="2">
        <v>8.0116533139111434E-2</v>
      </c>
      <c r="AD77" s="2">
        <v>7.0449172576832156E-2</v>
      </c>
      <c r="AE77" s="2">
        <v>9.0067859346082663E-2</v>
      </c>
      <c r="AF77" s="2">
        <v>7.837338262476895E-2</v>
      </c>
      <c r="AG77" s="2">
        <v>9.1845140032948927E-2</v>
      </c>
      <c r="AH77" s="2">
        <v>9.0234375000000006E-2</v>
      </c>
      <c r="AI77" s="2">
        <v>8.8969404186795498E-2</v>
      </c>
      <c r="AJ77" s="2">
        <v>8.3582089552238809E-2</v>
      </c>
      <c r="AK77" s="2">
        <v>0.10348432055749129</v>
      </c>
      <c r="AL77" s="2">
        <v>8.5407515861395805E-2</v>
      </c>
      <c r="AM77" s="2">
        <v>9.6093399191737761E-2</v>
      </c>
      <c r="AN77" s="2">
        <v>8.9454976303317529E-2</v>
      </c>
      <c r="AO77" s="2">
        <v>9.1173054587688734E-2</v>
      </c>
      <c r="AP77" s="2">
        <v>7.0441988950276244E-2</v>
      </c>
      <c r="AQ77" s="2">
        <v>8.6336336336336333E-2</v>
      </c>
      <c r="AR77" s="2">
        <v>8.0971659919028341E-2</v>
      </c>
      <c r="AS77" s="2">
        <v>7.0105820105820102E-2</v>
      </c>
      <c r="AT77" s="2">
        <v>7.1428571428571425E-2</v>
      </c>
      <c r="AU77" s="2">
        <v>6.3609467455621307E-2</v>
      </c>
      <c r="AV77" s="2">
        <v>5.8027079303675046E-2</v>
      </c>
      <c r="AW77" s="2">
        <v>4.0669856459330141E-2</v>
      </c>
      <c r="AX77" s="2">
        <v>4.2792792792792793E-2</v>
      </c>
      <c r="AY77" s="2">
        <v>4.3189368770764118E-2</v>
      </c>
      <c r="AZ77" s="2">
        <v>3.3033033033033031E-2</v>
      </c>
      <c r="BA77" s="2"/>
    </row>
    <row r="78" spans="2:53" x14ac:dyDescent="0.45">
      <c r="B78">
        <v>0.9</v>
      </c>
      <c r="C78">
        <v>0</v>
      </c>
      <c r="D78">
        <v>4.5977011494252873E-2</v>
      </c>
      <c r="E78">
        <v>2.2988505747126436E-2</v>
      </c>
      <c r="F78">
        <v>0</v>
      </c>
      <c r="G78">
        <v>0.11494252873563218</v>
      </c>
      <c r="I78" t="s">
        <v>66</v>
      </c>
      <c r="J78" s="2">
        <v>3.5087719298245612E-2</v>
      </c>
      <c r="K78" s="2">
        <v>4.5977011494252873E-2</v>
      </c>
      <c r="L78" s="2">
        <v>5.6737588652482268E-2</v>
      </c>
      <c r="M78" s="2">
        <v>0.12121212121212122</v>
      </c>
      <c r="N78" s="2">
        <v>0.1037037037037037</v>
      </c>
      <c r="O78" s="2">
        <v>9.3189964157706098E-2</v>
      </c>
      <c r="P78" s="2">
        <v>0.14018691588785046</v>
      </c>
      <c r="Q78" s="2">
        <v>0.12621359223300971</v>
      </c>
      <c r="R78" s="2">
        <v>0.14074074074074075</v>
      </c>
      <c r="S78" s="2">
        <v>0.15441176470588236</v>
      </c>
      <c r="T78" s="2">
        <v>0.10211267605633803</v>
      </c>
      <c r="U78" s="2">
        <v>0.13179916317991633</v>
      </c>
      <c r="V78" s="2">
        <v>0.1157167530224525</v>
      </c>
      <c r="W78" s="2">
        <v>0.11261872455902307</v>
      </c>
      <c r="X78" s="2">
        <v>0.1111111111111111</v>
      </c>
      <c r="Y78" s="2">
        <v>0.12157721796276014</v>
      </c>
      <c r="Z78" s="2">
        <v>0.11787974683544304</v>
      </c>
      <c r="AA78" s="2">
        <v>0.11881188118811881</v>
      </c>
      <c r="AB78" s="2">
        <v>0.11417147934251444</v>
      </c>
      <c r="AC78" s="2">
        <v>0.11507647487254188</v>
      </c>
      <c r="AD78" s="2">
        <v>0.12813238770685578</v>
      </c>
      <c r="AE78" s="2">
        <v>0.11597779148673658</v>
      </c>
      <c r="AF78" s="2">
        <v>0.11164510166358595</v>
      </c>
      <c r="AG78" s="2">
        <v>0.12602965403624383</v>
      </c>
      <c r="AH78" s="2">
        <v>0.11679687499999999</v>
      </c>
      <c r="AI78" s="2">
        <v>0.11070853462157811</v>
      </c>
      <c r="AJ78" s="2">
        <v>0.10945273631840796</v>
      </c>
      <c r="AK78" s="2">
        <v>9.4076655052264813E-2</v>
      </c>
      <c r="AL78" s="2">
        <v>0.10297706198145437</v>
      </c>
      <c r="AM78" s="2">
        <v>8.3071396497530314E-2</v>
      </c>
      <c r="AN78" s="2">
        <v>9.7156398104265407E-2</v>
      </c>
      <c r="AO78" s="2">
        <v>9.2334494773519168E-2</v>
      </c>
      <c r="AP78" s="2">
        <v>9.3232044198895025E-2</v>
      </c>
      <c r="AQ78" s="2">
        <v>7.8078078078078081E-2</v>
      </c>
      <c r="AR78" s="2">
        <v>7.186234817813765E-2</v>
      </c>
      <c r="AS78" s="2">
        <v>5.8201058201058198E-2</v>
      </c>
      <c r="AT78" s="2">
        <v>6.5714285714285711E-2</v>
      </c>
      <c r="AU78" s="2">
        <v>6.6568047337278113E-2</v>
      </c>
      <c r="AV78" s="2">
        <v>5.2224371373307543E-2</v>
      </c>
      <c r="AW78" s="2">
        <v>3.3492822966507178E-2</v>
      </c>
      <c r="AX78" s="2">
        <v>4.5045045045045043E-2</v>
      </c>
      <c r="AY78" s="2">
        <v>2.9900332225913623E-2</v>
      </c>
      <c r="AZ78" s="2">
        <v>2.7027027027027029E-2</v>
      </c>
      <c r="BA78" s="2"/>
    </row>
    <row r="79" spans="2:53" x14ac:dyDescent="0.45">
      <c r="B79">
        <v>0.88</v>
      </c>
      <c r="C79">
        <v>7.0921985815602835E-3</v>
      </c>
      <c r="D79">
        <v>5.6737588652482268E-2</v>
      </c>
      <c r="E79">
        <v>2.8368794326241134E-2</v>
      </c>
      <c r="F79">
        <v>1.4184397163120567E-2</v>
      </c>
      <c r="G79">
        <v>0.1702127659574468</v>
      </c>
      <c r="I79" t="s">
        <v>67</v>
      </c>
      <c r="J79" s="2">
        <v>0</v>
      </c>
      <c r="K79" s="2">
        <v>2.2988505747126436E-2</v>
      </c>
      <c r="L79" s="2">
        <v>2.8368794326241134E-2</v>
      </c>
      <c r="M79" s="2">
        <v>2.5252525252525252E-2</v>
      </c>
      <c r="N79" s="2">
        <v>4.0740740740740744E-2</v>
      </c>
      <c r="O79" s="2">
        <v>6.4516129032258063E-2</v>
      </c>
      <c r="P79" s="2">
        <v>5.9190031152647975E-2</v>
      </c>
      <c r="Q79" s="2">
        <v>6.1488673139158574E-2</v>
      </c>
      <c r="R79" s="2">
        <v>4.0740740740740744E-2</v>
      </c>
      <c r="S79" s="2">
        <v>8.8235294117647065E-2</v>
      </c>
      <c r="T79" s="2">
        <v>7.3943661971830985E-2</v>
      </c>
      <c r="U79" s="2">
        <v>8.1589958158995821E-2</v>
      </c>
      <c r="V79" s="2">
        <v>7.426597582037997E-2</v>
      </c>
      <c r="W79" s="2">
        <v>0.11668928086838534</v>
      </c>
      <c r="X79" s="2">
        <v>9.4696969696969696E-2</v>
      </c>
      <c r="Y79" s="2">
        <v>0.10952902519167579</v>
      </c>
      <c r="Z79" s="2">
        <v>0.11234177215189874</v>
      </c>
      <c r="AA79" s="2">
        <v>0.11386138613861387</v>
      </c>
      <c r="AB79" s="2">
        <v>0.11328298533984896</v>
      </c>
      <c r="AC79" s="2">
        <v>0.12527312454479242</v>
      </c>
      <c r="AD79" s="2">
        <v>0.12718676122931441</v>
      </c>
      <c r="AE79" s="2">
        <v>0.12769895126465144</v>
      </c>
      <c r="AF79" s="2">
        <v>0.12384473197781885</v>
      </c>
      <c r="AG79" s="2">
        <v>0.14744645799011533</v>
      </c>
      <c r="AH79" s="2">
        <v>0.13320312500000001</v>
      </c>
      <c r="AI79" s="2">
        <v>0.12922705314009661</v>
      </c>
      <c r="AJ79" s="2">
        <v>0.15323383084577114</v>
      </c>
      <c r="AK79" s="2">
        <v>0.13344947735191637</v>
      </c>
      <c r="AL79" s="2">
        <v>0.15129331381161543</v>
      </c>
      <c r="AM79" s="2">
        <v>0.14099685675797036</v>
      </c>
      <c r="AN79" s="2">
        <v>0.13744075829383887</v>
      </c>
      <c r="AO79" s="2">
        <v>0.12543554006968641</v>
      </c>
      <c r="AP79" s="2">
        <v>0.12430939226519337</v>
      </c>
      <c r="AQ79" s="2">
        <v>0.11936936936936937</v>
      </c>
      <c r="AR79" s="2">
        <v>0.13562753036437247</v>
      </c>
      <c r="AS79" s="2">
        <v>0.11772486772486772</v>
      </c>
      <c r="AT79" s="2">
        <v>0.11285714285714285</v>
      </c>
      <c r="AU79" s="2">
        <v>0.11982248520710059</v>
      </c>
      <c r="AV79" s="2">
        <v>0.11605415860735009</v>
      </c>
      <c r="AW79" s="2">
        <v>6.2200956937799042E-2</v>
      </c>
      <c r="AX79" s="2">
        <v>7.2072072072072071E-2</v>
      </c>
      <c r="AY79" s="2">
        <v>0.11960132890365449</v>
      </c>
      <c r="AZ79" s="2">
        <v>6.9069069069069067E-2</v>
      </c>
      <c r="BA79" s="2"/>
    </row>
    <row r="80" spans="2:53" x14ac:dyDescent="0.45">
      <c r="B80">
        <v>0.86</v>
      </c>
      <c r="C80">
        <v>3.0303030303030304E-2</v>
      </c>
      <c r="D80">
        <v>0.12121212121212122</v>
      </c>
      <c r="E80">
        <v>2.5252525252525252E-2</v>
      </c>
      <c r="F80">
        <v>1.0101010101010102E-2</v>
      </c>
      <c r="G80">
        <v>0.11616161616161616</v>
      </c>
      <c r="I80" t="s">
        <v>68</v>
      </c>
      <c r="J80" s="2">
        <v>0</v>
      </c>
      <c r="K80" s="2">
        <v>0</v>
      </c>
      <c r="L80" s="2">
        <v>1.4184397163120567E-2</v>
      </c>
      <c r="M80" s="2">
        <v>1.0101010101010102E-2</v>
      </c>
      <c r="N80" s="2">
        <v>7.4074074074074077E-3</v>
      </c>
      <c r="O80" s="2">
        <v>2.5089605734767026E-2</v>
      </c>
      <c r="P80" s="2">
        <v>1.5576323987538941E-2</v>
      </c>
      <c r="Q80" s="2">
        <v>2.2653721682847898E-2</v>
      </c>
      <c r="R80" s="2">
        <v>1.8518518518518517E-2</v>
      </c>
      <c r="S80" s="2">
        <v>1.4705882352941176E-2</v>
      </c>
      <c r="T80" s="2">
        <v>2.6408450704225352E-2</v>
      </c>
      <c r="U80" s="2">
        <v>2.9288702928870293E-2</v>
      </c>
      <c r="V80" s="2">
        <v>3.6269430051813469E-2</v>
      </c>
      <c r="W80" s="2">
        <v>3.5278154681139755E-2</v>
      </c>
      <c r="X80" s="2">
        <v>4.7979797979797977E-2</v>
      </c>
      <c r="Y80" s="2">
        <v>5.4764512595837894E-2</v>
      </c>
      <c r="Z80" s="2">
        <v>5.2215189873417722E-2</v>
      </c>
      <c r="AA80" s="2">
        <v>6.9306930693069313E-2</v>
      </c>
      <c r="AB80" s="2">
        <v>4.7534429142603286E-2</v>
      </c>
      <c r="AC80" s="2">
        <v>5.3168244719592132E-2</v>
      </c>
      <c r="AD80" s="2">
        <v>5.9574468085106386E-2</v>
      </c>
      <c r="AE80" s="2">
        <v>7.0943861813695247E-2</v>
      </c>
      <c r="AF80" s="2">
        <v>7.7264325323475047E-2</v>
      </c>
      <c r="AG80" s="2">
        <v>8.3196046128500817E-2</v>
      </c>
      <c r="AH80" s="2">
        <v>7.8515625000000006E-2</v>
      </c>
      <c r="AI80" s="2">
        <v>7.2866344605475045E-2</v>
      </c>
      <c r="AJ80" s="2">
        <v>8.0265339966832508E-2</v>
      </c>
      <c r="AK80" s="2">
        <v>9.5818815331010457E-2</v>
      </c>
      <c r="AL80" s="2">
        <v>0.10444119082479258</v>
      </c>
      <c r="AM80" s="2">
        <v>9.9685675797036369E-2</v>
      </c>
      <c r="AN80" s="2">
        <v>0.11018957345971564</v>
      </c>
      <c r="AO80" s="2">
        <v>0.10859465737514518</v>
      </c>
      <c r="AP80" s="2">
        <v>0.11740331491712708</v>
      </c>
      <c r="AQ80" s="2">
        <v>0.11261261261261261</v>
      </c>
      <c r="AR80" s="2">
        <v>0.10222672064777327</v>
      </c>
      <c r="AS80" s="2">
        <v>0.1111111111111111</v>
      </c>
      <c r="AT80" s="2">
        <v>0.13</v>
      </c>
      <c r="AU80" s="2">
        <v>0.11538461538461539</v>
      </c>
      <c r="AV80" s="2">
        <v>9.8646034816247577E-2</v>
      </c>
      <c r="AW80" s="2">
        <v>0.12200956937799043</v>
      </c>
      <c r="AX80" s="2">
        <v>0.14414414414414414</v>
      </c>
      <c r="AY80" s="2">
        <v>9.634551495016612E-2</v>
      </c>
      <c r="AZ80" s="2">
        <v>0.10810810810810811</v>
      </c>
      <c r="BA80" s="2"/>
    </row>
    <row r="81" spans="2:53" x14ac:dyDescent="0.45">
      <c r="B81">
        <v>0.84</v>
      </c>
      <c r="C81">
        <v>2.9629629629629631E-2</v>
      </c>
      <c r="D81">
        <v>0.1037037037037037</v>
      </c>
      <c r="E81">
        <v>4.0740740740740744E-2</v>
      </c>
      <c r="F81">
        <v>7.4074074074074077E-3</v>
      </c>
      <c r="G81">
        <v>0.18888888888888888</v>
      </c>
      <c r="I81" t="s">
        <v>69</v>
      </c>
      <c r="J81" s="2">
        <v>0.15789473684210525</v>
      </c>
      <c r="K81" s="2">
        <v>0.11494252873563218</v>
      </c>
      <c r="L81" s="2">
        <v>0.1702127659574468</v>
      </c>
      <c r="M81" s="2">
        <v>0.11616161616161616</v>
      </c>
      <c r="N81" s="2">
        <v>0.18888888888888888</v>
      </c>
      <c r="O81" s="2">
        <v>0.11827956989247312</v>
      </c>
      <c r="P81" s="2">
        <v>0.11214953271028037</v>
      </c>
      <c r="Q81" s="2">
        <v>9.3851132686084138E-2</v>
      </c>
      <c r="R81" s="2">
        <v>0.12592592592592591</v>
      </c>
      <c r="S81" s="2">
        <v>0.12867647058823528</v>
      </c>
      <c r="T81" s="2">
        <v>0.15845070422535212</v>
      </c>
      <c r="U81" s="2">
        <v>0.13389121338912133</v>
      </c>
      <c r="V81" s="2">
        <v>0.14162348877374784</v>
      </c>
      <c r="W81" s="2">
        <v>0.12618724559023067</v>
      </c>
      <c r="X81" s="2">
        <v>0.12752525252525251</v>
      </c>
      <c r="Y81" s="2">
        <v>0.10405257393209201</v>
      </c>
      <c r="Z81" s="2">
        <v>9.0981012658227847E-2</v>
      </c>
      <c r="AA81" s="2">
        <v>0.11386138613861387</v>
      </c>
      <c r="AB81" s="2">
        <v>0.11061750333185251</v>
      </c>
      <c r="AC81" s="2">
        <v>0.10852148579752367</v>
      </c>
      <c r="AD81" s="2">
        <v>8.416075650118203E-2</v>
      </c>
      <c r="AE81" s="2">
        <v>8.4515731030228261E-2</v>
      </c>
      <c r="AF81" s="2">
        <v>7.8743068391866913E-2</v>
      </c>
      <c r="AG81" s="2">
        <v>8.3196046128500817E-2</v>
      </c>
      <c r="AH81" s="2">
        <v>7.9687499999999994E-2</v>
      </c>
      <c r="AI81" s="2">
        <v>7.8099838969404187E-2</v>
      </c>
      <c r="AJ81" s="2">
        <v>6.3681592039800991E-2</v>
      </c>
      <c r="AK81" s="2">
        <v>6.7944250871080136E-2</v>
      </c>
      <c r="AL81" s="2">
        <v>5.1244509516837483E-2</v>
      </c>
      <c r="AM81" s="2">
        <v>5.5231252806466097E-2</v>
      </c>
      <c r="AN81" s="2">
        <v>5.5687203791469193E-2</v>
      </c>
      <c r="AO81" s="2">
        <v>4.4134727061556328E-2</v>
      </c>
      <c r="AP81" s="2">
        <v>4.4198895027624308E-2</v>
      </c>
      <c r="AQ81" s="2">
        <v>3.3033033033033031E-2</v>
      </c>
      <c r="AR81" s="2">
        <v>4.5546558704453441E-2</v>
      </c>
      <c r="AS81" s="2">
        <v>2.7777777777777776E-2</v>
      </c>
      <c r="AT81" s="2">
        <v>2.8571428571428571E-2</v>
      </c>
      <c r="AU81" s="2">
        <v>2.8106508875739646E-2</v>
      </c>
      <c r="AV81" s="2">
        <v>3.6750483558994199E-2</v>
      </c>
      <c r="AW81" s="2">
        <v>1.6746411483253589E-2</v>
      </c>
      <c r="AX81" s="2">
        <v>2.0270270270270271E-2</v>
      </c>
      <c r="AY81" s="2">
        <v>1.3289036544850499E-2</v>
      </c>
      <c r="AZ81" s="2">
        <v>1.2012012012012012E-2</v>
      </c>
      <c r="BA81" s="2"/>
    </row>
    <row r="82" spans="2:53" x14ac:dyDescent="0.45">
      <c r="B82">
        <v>0.82</v>
      </c>
      <c r="C82">
        <v>3.2258064516129031E-2</v>
      </c>
      <c r="D82">
        <v>9.3189964157706098E-2</v>
      </c>
      <c r="E82">
        <v>6.4516129032258063E-2</v>
      </c>
      <c r="F82">
        <v>2.5089605734767026E-2</v>
      </c>
      <c r="G82">
        <v>0.11827956989247312</v>
      </c>
    </row>
    <row r="83" spans="2:53" x14ac:dyDescent="0.45">
      <c r="B83">
        <v>0.8</v>
      </c>
      <c r="C83">
        <v>1.5576323987538941E-2</v>
      </c>
      <c r="D83">
        <v>0.14018691588785046</v>
      </c>
      <c r="E83">
        <v>5.9190031152647975E-2</v>
      </c>
      <c r="F83">
        <v>1.5576323987538941E-2</v>
      </c>
      <c r="G83">
        <v>0.11214953271028037</v>
      </c>
    </row>
    <row r="84" spans="2:53" x14ac:dyDescent="0.45">
      <c r="B84">
        <v>0.78</v>
      </c>
      <c r="C84">
        <v>2.2653721682847898E-2</v>
      </c>
      <c r="D84">
        <v>0.12621359223300971</v>
      </c>
      <c r="E84">
        <v>6.1488673139158574E-2</v>
      </c>
      <c r="F84">
        <v>2.2653721682847898E-2</v>
      </c>
      <c r="G84">
        <v>9.3851132686084138E-2</v>
      </c>
    </row>
    <row r="85" spans="2:53" x14ac:dyDescent="0.45">
      <c r="B85">
        <v>0.76</v>
      </c>
      <c r="C85">
        <v>3.7037037037037035E-2</v>
      </c>
      <c r="D85">
        <v>0.14074074074074075</v>
      </c>
      <c r="E85">
        <v>4.0740740740740744E-2</v>
      </c>
      <c r="F85">
        <v>1.8518518518518517E-2</v>
      </c>
      <c r="G85">
        <v>0.12592592592592591</v>
      </c>
    </row>
    <row r="86" spans="2:53" x14ac:dyDescent="0.45">
      <c r="B86">
        <v>0.74</v>
      </c>
      <c r="C86">
        <v>4.0441176470588237E-2</v>
      </c>
      <c r="D86">
        <v>0.15441176470588236</v>
      </c>
      <c r="E86">
        <v>8.8235294117647065E-2</v>
      </c>
      <c r="F86">
        <v>1.4705882352941176E-2</v>
      </c>
      <c r="G86">
        <v>0.12867647058823528</v>
      </c>
    </row>
    <row r="87" spans="2:53" x14ac:dyDescent="0.45">
      <c r="B87">
        <v>0.72</v>
      </c>
      <c r="C87">
        <v>5.1056338028169015E-2</v>
      </c>
      <c r="D87">
        <v>0.10211267605633803</v>
      </c>
      <c r="E87">
        <v>7.3943661971830985E-2</v>
      </c>
      <c r="F87">
        <v>2.6408450704225352E-2</v>
      </c>
      <c r="G87">
        <v>0.15845070422535212</v>
      </c>
    </row>
    <row r="88" spans="2:53" x14ac:dyDescent="0.45">
      <c r="B88">
        <v>0.7</v>
      </c>
      <c r="C88">
        <v>5.8577405857740586E-2</v>
      </c>
      <c r="D88">
        <v>0.13179916317991633</v>
      </c>
      <c r="E88">
        <v>8.1589958158995821E-2</v>
      </c>
      <c r="F88">
        <v>2.9288702928870293E-2</v>
      </c>
      <c r="G88">
        <v>0.13389121338912133</v>
      </c>
    </row>
    <row r="89" spans="2:53" x14ac:dyDescent="0.45">
      <c r="B89">
        <v>0.68</v>
      </c>
      <c r="C89">
        <v>5.6994818652849742E-2</v>
      </c>
      <c r="D89">
        <v>0.1157167530224525</v>
      </c>
      <c r="E89">
        <v>7.426597582037997E-2</v>
      </c>
      <c r="F89">
        <v>3.6269430051813469E-2</v>
      </c>
      <c r="G89">
        <v>0.14162348877374784</v>
      </c>
    </row>
    <row r="90" spans="2:53" x14ac:dyDescent="0.45">
      <c r="B90">
        <v>0.66</v>
      </c>
      <c r="C90">
        <v>4.8846675712347354E-2</v>
      </c>
      <c r="D90">
        <v>0.11261872455902307</v>
      </c>
      <c r="E90">
        <v>0.11668928086838534</v>
      </c>
      <c r="F90">
        <v>3.5278154681139755E-2</v>
      </c>
      <c r="G90">
        <v>0.12618724559023067</v>
      </c>
    </row>
    <row r="91" spans="2:53" x14ac:dyDescent="0.45">
      <c r="B91">
        <v>0.64</v>
      </c>
      <c r="C91">
        <v>5.1767676767676768E-2</v>
      </c>
      <c r="D91">
        <v>0.1111111111111111</v>
      </c>
      <c r="E91">
        <v>9.4696969696969696E-2</v>
      </c>
      <c r="F91">
        <v>4.7979797979797977E-2</v>
      </c>
      <c r="G91">
        <v>0.12752525252525251</v>
      </c>
    </row>
    <row r="92" spans="2:53" x14ac:dyDescent="0.45">
      <c r="B92">
        <v>0.62</v>
      </c>
      <c r="C92">
        <v>4.8192771084337352E-2</v>
      </c>
      <c r="D92">
        <v>0.12157721796276014</v>
      </c>
      <c r="E92">
        <v>0.10952902519167579</v>
      </c>
      <c r="F92">
        <v>5.4764512595837894E-2</v>
      </c>
      <c r="G92">
        <v>0.10405257393209201</v>
      </c>
    </row>
    <row r="93" spans="2:53" x14ac:dyDescent="0.45">
      <c r="B93">
        <v>0.6</v>
      </c>
      <c r="C93">
        <v>7.0411392405063292E-2</v>
      </c>
      <c r="D93">
        <v>0.11787974683544304</v>
      </c>
      <c r="E93">
        <v>0.11234177215189874</v>
      </c>
      <c r="F93">
        <v>5.2215189873417722E-2</v>
      </c>
      <c r="G93">
        <v>9.0981012658227847E-2</v>
      </c>
    </row>
    <row r="94" spans="2:53" x14ac:dyDescent="0.45">
      <c r="B94">
        <v>0.57999999999999996</v>
      </c>
      <c r="C94">
        <v>4.4554455445544552E-2</v>
      </c>
      <c r="D94">
        <v>0.11881188118811881</v>
      </c>
      <c r="E94">
        <v>0.11386138613861387</v>
      </c>
      <c r="F94">
        <v>6.9306930693069313E-2</v>
      </c>
      <c r="G94">
        <v>0.11386138613861387</v>
      </c>
    </row>
    <row r="95" spans="2:53" x14ac:dyDescent="0.45">
      <c r="B95">
        <v>0.56000000000000005</v>
      </c>
      <c r="C95">
        <v>6.6192803198578412E-2</v>
      </c>
      <c r="D95">
        <v>0.11417147934251444</v>
      </c>
      <c r="E95">
        <v>0.11328298533984896</v>
      </c>
      <c r="F95">
        <v>4.7534429142603286E-2</v>
      </c>
      <c r="G95">
        <v>0.11061750333185251</v>
      </c>
    </row>
    <row r="96" spans="2:53" x14ac:dyDescent="0.45">
      <c r="B96">
        <v>0.54</v>
      </c>
      <c r="C96">
        <v>8.0116533139111434E-2</v>
      </c>
      <c r="D96">
        <v>0.11507647487254188</v>
      </c>
      <c r="E96">
        <v>0.12527312454479242</v>
      </c>
      <c r="F96">
        <v>5.3168244719592132E-2</v>
      </c>
      <c r="G96">
        <v>0.10852148579752367</v>
      </c>
    </row>
    <row r="97" spans="2:7" x14ac:dyDescent="0.45">
      <c r="B97">
        <v>0.52</v>
      </c>
      <c r="C97">
        <v>7.0449172576832156E-2</v>
      </c>
      <c r="D97">
        <v>0.12813238770685578</v>
      </c>
      <c r="E97">
        <v>0.12718676122931441</v>
      </c>
      <c r="F97">
        <v>5.9574468085106386E-2</v>
      </c>
      <c r="G97">
        <v>8.416075650118203E-2</v>
      </c>
    </row>
    <row r="98" spans="2:7" x14ac:dyDescent="0.45">
      <c r="B98">
        <v>0.5</v>
      </c>
      <c r="C98">
        <v>9.0067859346082663E-2</v>
      </c>
      <c r="D98">
        <v>0.11597779148673658</v>
      </c>
      <c r="E98">
        <v>0.12769895126465144</v>
      </c>
      <c r="F98">
        <v>7.0943861813695247E-2</v>
      </c>
      <c r="G98">
        <v>8.4515731030228261E-2</v>
      </c>
    </row>
    <row r="99" spans="2:7" x14ac:dyDescent="0.45">
      <c r="B99">
        <v>0.48</v>
      </c>
      <c r="C99">
        <v>7.837338262476895E-2</v>
      </c>
      <c r="D99">
        <v>0.11164510166358595</v>
      </c>
      <c r="E99">
        <v>0.12384473197781885</v>
      </c>
      <c r="F99">
        <v>7.7264325323475047E-2</v>
      </c>
      <c r="G99">
        <v>7.8743068391866913E-2</v>
      </c>
    </row>
    <row r="100" spans="2:7" x14ac:dyDescent="0.45">
      <c r="B100">
        <v>0.46</v>
      </c>
      <c r="C100">
        <v>9.1845140032948927E-2</v>
      </c>
      <c r="D100">
        <v>0.12602965403624383</v>
      </c>
      <c r="E100">
        <v>0.14744645799011533</v>
      </c>
      <c r="F100">
        <v>8.3196046128500817E-2</v>
      </c>
      <c r="G100">
        <v>8.3196046128500817E-2</v>
      </c>
    </row>
    <row r="101" spans="2:7" x14ac:dyDescent="0.45">
      <c r="B101">
        <v>0.44</v>
      </c>
      <c r="C101">
        <v>9.0234375000000006E-2</v>
      </c>
      <c r="D101">
        <v>0.11679687499999999</v>
      </c>
      <c r="E101">
        <v>0.13320312500000001</v>
      </c>
      <c r="F101">
        <v>7.8515625000000006E-2</v>
      </c>
      <c r="G101">
        <v>7.9687499999999994E-2</v>
      </c>
    </row>
    <row r="102" spans="2:7" x14ac:dyDescent="0.45">
      <c r="B102">
        <v>0.42</v>
      </c>
      <c r="C102">
        <v>8.8969404186795498E-2</v>
      </c>
      <c r="D102">
        <v>0.11070853462157811</v>
      </c>
      <c r="E102">
        <v>0.12922705314009661</v>
      </c>
      <c r="F102">
        <v>7.2866344605475045E-2</v>
      </c>
      <c r="G102">
        <v>7.8099838969404187E-2</v>
      </c>
    </row>
    <row r="103" spans="2:7" x14ac:dyDescent="0.45">
      <c r="B103">
        <v>0.4</v>
      </c>
      <c r="C103">
        <v>8.3582089552238809E-2</v>
      </c>
      <c r="D103">
        <v>0.10945273631840796</v>
      </c>
      <c r="E103">
        <v>0.15323383084577114</v>
      </c>
      <c r="F103">
        <v>8.0265339966832508E-2</v>
      </c>
      <c r="G103">
        <v>6.3681592039800991E-2</v>
      </c>
    </row>
    <row r="104" spans="2:7" x14ac:dyDescent="0.45">
      <c r="B104">
        <v>0.38</v>
      </c>
      <c r="C104">
        <v>0.10348432055749129</v>
      </c>
      <c r="D104">
        <v>9.4076655052264813E-2</v>
      </c>
      <c r="E104">
        <v>0.13344947735191637</v>
      </c>
      <c r="F104">
        <v>9.5818815331010457E-2</v>
      </c>
      <c r="G104">
        <v>6.7944250871080136E-2</v>
      </c>
    </row>
    <row r="105" spans="2:7" x14ac:dyDescent="0.45">
      <c r="B105">
        <v>0.36</v>
      </c>
      <c r="C105">
        <v>8.5407515861395805E-2</v>
      </c>
      <c r="D105">
        <v>0.10297706198145437</v>
      </c>
      <c r="E105">
        <v>0.15129331381161543</v>
      </c>
      <c r="F105">
        <v>0.10444119082479258</v>
      </c>
      <c r="G105">
        <v>5.1244509516837483E-2</v>
      </c>
    </row>
    <row r="106" spans="2:7" x14ac:dyDescent="0.45">
      <c r="B106">
        <v>0.34</v>
      </c>
      <c r="C106">
        <v>9.6093399191737761E-2</v>
      </c>
      <c r="D106">
        <v>8.3071396497530314E-2</v>
      </c>
      <c r="E106">
        <v>0.14099685675797036</v>
      </c>
      <c r="F106">
        <v>9.9685675797036369E-2</v>
      </c>
      <c r="G106">
        <v>5.5231252806466097E-2</v>
      </c>
    </row>
    <row r="107" spans="2:7" x14ac:dyDescent="0.45">
      <c r="B107">
        <v>0.32</v>
      </c>
      <c r="C107">
        <v>8.9454976303317529E-2</v>
      </c>
      <c r="D107">
        <v>9.7156398104265407E-2</v>
      </c>
      <c r="E107">
        <v>0.13744075829383887</v>
      </c>
      <c r="F107">
        <v>0.11018957345971564</v>
      </c>
      <c r="G107">
        <v>5.5687203791469193E-2</v>
      </c>
    </row>
    <row r="108" spans="2:7" x14ac:dyDescent="0.45">
      <c r="B108">
        <v>0.3</v>
      </c>
      <c r="C108">
        <v>9.1173054587688734E-2</v>
      </c>
      <c r="D108">
        <v>9.2334494773519168E-2</v>
      </c>
      <c r="E108">
        <v>0.12543554006968641</v>
      </c>
      <c r="F108">
        <v>0.10859465737514518</v>
      </c>
      <c r="G108">
        <v>4.4134727061556328E-2</v>
      </c>
    </row>
    <row r="109" spans="2:7" x14ac:dyDescent="0.45">
      <c r="B109">
        <v>0.28000000000000003</v>
      </c>
      <c r="C109">
        <v>7.0441988950276244E-2</v>
      </c>
      <c r="D109">
        <v>9.3232044198895025E-2</v>
      </c>
      <c r="E109">
        <v>0.12430939226519337</v>
      </c>
      <c r="F109">
        <v>0.11740331491712708</v>
      </c>
      <c r="G109">
        <v>4.4198895027624308E-2</v>
      </c>
    </row>
    <row r="110" spans="2:7" x14ac:dyDescent="0.45">
      <c r="B110">
        <v>0.26</v>
      </c>
      <c r="C110">
        <v>8.6336336336336333E-2</v>
      </c>
      <c r="D110">
        <v>7.8078078078078081E-2</v>
      </c>
      <c r="E110">
        <v>0.11936936936936937</v>
      </c>
      <c r="F110">
        <v>0.11261261261261261</v>
      </c>
      <c r="G110">
        <v>3.3033033033033031E-2</v>
      </c>
    </row>
    <row r="111" spans="2:7" x14ac:dyDescent="0.45">
      <c r="B111">
        <v>0.24</v>
      </c>
      <c r="C111">
        <v>8.0971659919028341E-2</v>
      </c>
      <c r="D111">
        <v>7.186234817813765E-2</v>
      </c>
      <c r="E111">
        <v>0.13562753036437247</v>
      </c>
      <c r="F111">
        <v>0.10222672064777327</v>
      </c>
      <c r="G111">
        <v>4.5546558704453441E-2</v>
      </c>
    </row>
    <row r="112" spans="2:7" x14ac:dyDescent="0.45">
      <c r="B112">
        <v>0.22</v>
      </c>
      <c r="C112">
        <v>7.0105820105820102E-2</v>
      </c>
      <c r="D112">
        <v>5.8201058201058198E-2</v>
      </c>
      <c r="E112">
        <v>0.11772486772486772</v>
      </c>
      <c r="F112">
        <v>0.1111111111111111</v>
      </c>
      <c r="G112">
        <v>2.7777777777777776E-2</v>
      </c>
    </row>
    <row r="113" spans="2:7" x14ac:dyDescent="0.45">
      <c r="B113">
        <v>0.2</v>
      </c>
      <c r="C113">
        <v>7.1428571428571425E-2</v>
      </c>
      <c r="D113">
        <v>6.5714285714285711E-2</v>
      </c>
      <c r="E113">
        <v>0.11285714285714285</v>
      </c>
      <c r="F113">
        <v>0.13</v>
      </c>
      <c r="G113">
        <v>2.8571428571428571E-2</v>
      </c>
    </row>
    <row r="114" spans="2:7" x14ac:dyDescent="0.45">
      <c r="B114">
        <v>0.18</v>
      </c>
      <c r="C114">
        <v>6.3609467455621307E-2</v>
      </c>
      <c r="D114">
        <v>6.6568047337278113E-2</v>
      </c>
      <c r="E114">
        <v>0.11982248520710059</v>
      </c>
      <c r="F114">
        <v>0.11538461538461539</v>
      </c>
      <c r="G114">
        <v>2.8106508875739646E-2</v>
      </c>
    </row>
    <row r="115" spans="2:7" x14ac:dyDescent="0.45">
      <c r="B115">
        <v>0.16</v>
      </c>
      <c r="C115">
        <v>5.8027079303675046E-2</v>
      </c>
      <c r="D115">
        <v>5.2224371373307543E-2</v>
      </c>
      <c r="E115">
        <v>0.11605415860735009</v>
      </c>
      <c r="F115">
        <v>9.8646034816247577E-2</v>
      </c>
      <c r="G115">
        <v>3.6750483558994199E-2</v>
      </c>
    </row>
    <row r="116" spans="2:7" x14ac:dyDescent="0.45">
      <c r="B116">
        <v>0.14000000000000001</v>
      </c>
      <c r="C116">
        <v>4.0669856459330141E-2</v>
      </c>
      <c r="D116">
        <v>3.3492822966507178E-2</v>
      </c>
      <c r="E116">
        <v>6.2200956937799042E-2</v>
      </c>
      <c r="F116">
        <v>0.12200956937799043</v>
      </c>
      <c r="G116">
        <v>1.6746411483253589E-2</v>
      </c>
    </row>
    <row r="117" spans="2:7" x14ac:dyDescent="0.45">
      <c r="B117">
        <v>0.12</v>
      </c>
      <c r="C117">
        <v>4.2792792792792793E-2</v>
      </c>
      <c r="D117">
        <v>4.5045045045045043E-2</v>
      </c>
      <c r="E117">
        <v>7.2072072072072071E-2</v>
      </c>
      <c r="F117">
        <v>0.14414414414414414</v>
      </c>
      <c r="G117">
        <v>2.0270270270270271E-2</v>
      </c>
    </row>
    <row r="118" spans="2:7" x14ac:dyDescent="0.45">
      <c r="B118">
        <v>0.1</v>
      </c>
      <c r="C118">
        <v>4.3189368770764118E-2</v>
      </c>
      <c r="D118">
        <v>2.9900332225913623E-2</v>
      </c>
      <c r="E118">
        <v>0.11960132890365449</v>
      </c>
      <c r="F118">
        <v>9.634551495016612E-2</v>
      </c>
      <c r="G118">
        <v>1.3289036544850499E-2</v>
      </c>
    </row>
    <row r="119" spans="2:7" x14ac:dyDescent="0.45">
      <c r="B119">
        <v>0.08</v>
      </c>
      <c r="C119">
        <v>3.3033033033033031E-2</v>
      </c>
      <c r="D119">
        <v>2.7027027027027029E-2</v>
      </c>
      <c r="E119">
        <v>6.9069069069069067E-2</v>
      </c>
      <c r="F119">
        <v>0.10810810810810811</v>
      </c>
      <c r="G119">
        <v>1.2012012012012012E-2</v>
      </c>
    </row>
    <row r="120" spans="2:7" x14ac:dyDescent="0.45">
      <c r="B120">
        <v>21.5</v>
      </c>
      <c r="C120">
        <v>7.657580919931857E-2</v>
      </c>
      <c r="D120">
        <v>0.10268313458262351</v>
      </c>
      <c r="E120">
        <v>0.12265758091993186</v>
      </c>
      <c r="F120">
        <v>7.9578364565587728E-2</v>
      </c>
      <c r="G120">
        <v>7.531942078364566E-2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9555-6298-4AC3-8E16-997877A0DCF5}">
  <sheetPr codeName="Sheet4"/>
  <dimension ref="A3:B20"/>
  <sheetViews>
    <sheetView workbookViewId="0">
      <selection activeCell="A4" sqref="A4:B20"/>
      <pivotSelection pane="bottomRight" showHeader="1" extendable="1" axis="axisRow" max="17" activeRow="3" previousRow="19" click="1" r:id="rId1">
        <pivotArea dataOnly="0" outline="0" axis="axisRow" fieldPosition="0">
          <references count="1">
            <reference field="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Selection>
    </sheetView>
  </sheetViews>
  <sheetFormatPr defaultRowHeight="14.25" x14ac:dyDescent="0.45"/>
  <cols>
    <col min="1" max="1" width="15.265625" bestFit="1" customWidth="1"/>
    <col min="2" max="2" width="20.59765625" bestFit="1" customWidth="1"/>
  </cols>
  <sheetData>
    <row r="3" spans="1:2" x14ac:dyDescent="0.45">
      <c r="A3" s="25" t="s">
        <v>249</v>
      </c>
      <c r="B3" t="s">
        <v>266</v>
      </c>
    </row>
    <row r="4" spans="1:2" x14ac:dyDescent="0.45">
      <c r="A4" t="s">
        <v>253</v>
      </c>
      <c r="B4" s="26">
        <v>17</v>
      </c>
    </row>
    <row r="5" spans="1:2" x14ac:dyDescent="0.45">
      <c r="A5" t="s">
        <v>263</v>
      </c>
      <c r="B5" s="26">
        <v>1</v>
      </c>
    </row>
    <row r="6" spans="1:2" x14ac:dyDescent="0.45">
      <c r="A6" t="s">
        <v>255</v>
      </c>
      <c r="B6" s="26">
        <v>36</v>
      </c>
    </row>
    <row r="7" spans="1:2" x14ac:dyDescent="0.45">
      <c r="A7" t="s">
        <v>249</v>
      </c>
      <c r="B7" s="26">
        <v>20</v>
      </c>
    </row>
    <row r="8" spans="1:2" x14ac:dyDescent="0.45">
      <c r="A8" t="s">
        <v>259</v>
      </c>
      <c r="B8" s="26">
        <v>2</v>
      </c>
    </row>
    <row r="9" spans="1:2" x14ac:dyDescent="0.45">
      <c r="A9" t="s">
        <v>257</v>
      </c>
      <c r="B9" s="26">
        <v>3</v>
      </c>
    </row>
    <row r="10" spans="1:2" x14ac:dyDescent="0.45">
      <c r="A10" t="s">
        <v>265</v>
      </c>
      <c r="B10" s="26">
        <v>1</v>
      </c>
    </row>
    <row r="11" spans="1:2" x14ac:dyDescent="0.45">
      <c r="A11" t="s">
        <v>250</v>
      </c>
      <c r="B11" s="26">
        <v>1</v>
      </c>
    </row>
    <row r="12" spans="1:2" x14ac:dyDescent="0.45">
      <c r="A12" t="s">
        <v>252</v>
      </c>
      <c r="B12" s="26">
        <v>1</v>
      </c>
    </row>
    <row r="13" spans="1:2" x14ac:dyDescent="0.45">
      <c r="A13" t="s">
        <v>251</v>
      </c>
      <c r="B13" s="26">
        <v>11</v>
      </c>
    </row>
    <row r="14" spans="1:2" x14ac:dyDescent="0.45">
      <c r="A14" t="s">
        <v>261</v>
      </c>
      <c r="B14" s="26">
        <v>15</v>
      </c>
    </row>
    <row r="15" spans="1:2" x14ac:dyDescent="0.45">
      <c r="A15" t="s">
        <v>258</v>
      </c>
      <c r="B15" s="26">
        <v>1</v>
      </c>
    </row>
    <row r="16" spans="1:2" x14ac:dyDescent="0.45">
      <c r="A16" t="s">
        <v>254</v>
      </c>
      <c r="B16" s="26">
        <v>4</v>
      </c>
    </row>
    <row r="17" spans="1:2" x14ac:dyDescent="0.45">
      <c r="A17" t="s">
        <v>262</v>
      </c>
      <c r="B17" s="26">
        <v>1</v>
      </c>
    </row>
    <row r="18" spans="1:2" x14ac:dyDescent="0.45">
      <c r="A18" t="s">
        <v>256</v>
      </c>
      <c r="B18" s="26">
        <v>27</v>
      </c>
    </row>
    <row r="19" spans="1:2" x14ac:dyDescent="0.45">
      <c r="A19" t="s">
        <v>260</v>
      </c>
      <c r="B19" s="26">
        <v>1</v>
      </c>
    </row>
    <row r="20" spans="1:2" x14ac:dyDescent="0.45">
      <c r="A20" t="s">
        <v>264</v>
      </c>
      <c r="B20" s="2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60D-438E-45ED-B009-B3F7B8349B61}">
  <sheetPr codeName="Sheet5"/>
  <dimension ref="A1:BN226"/>
  <sheetViews>
    <sheetView tabSelected="1" topLeftCell="A46" workbookViewId="0">
      <selection activeCell="K48" sqref="K48"/>
    </sheetView>
  </sheetViews>
  <sheetFormatPr defaultRowHeight="14.25" x14ac:dyDescent="0.45"/>
  <sheetData>
    <row r="1" spans="1:34" x14ac:dyDescent="0.45">
      <c r="B1" t="s">
        <v>0</v>
      </c>
      <c r="F1" t="s">
        <v>0</v>
      </c>
      <c r="G1" t="s">
        <v>115</v>
      </c>
      <c r="H1" t="s">
        <v>116</v>
      </c>
      <c r="I1" t="s">
        <v>117</v>
      </c>
      <c r="J1" t="s">
        <v>118</v>
      </c>
      <c r="K1" t="s">
        <v>122</v>
      </c>
      <c r="L1" t="s">
        <v>120</v>
      </c>
      <c r="M1" t="s">
        <v>121</v>
      </c>
      <c r="N1" t="s">
        <v>230</v>
      </c>
      <c r="O1" t="s">
        <v>237</v>
      </c>
      <c r="P1" t="s">
        <v>123</v>
      </c>
      <c r="Q1" t="s">
        <v>221</v>
      </c>
      <c r="S1" t="s">
        <v>0</v>
      </c>
      <c r="T1" t="s">
        <v>221</v>
      </c>
    </row>
    <row r="2" spans="1:34" x14ac:dyDescent="0.45">
      <c r="A2" s="17" t="s">
        <v>177</v>
      </c>
      <c r="B2">
        <v>0.92</v>
      </c>
      <c r="C2">
        <f>B2*100</f>
        <v>92</v>
      </c>
      <c r="D2" t="s">
        <v>176</v>
      </c>
      <c r="E2" s="2"/>
      <c r="F2" s="2" t="str">
        <f t="shared" ref="F2:F44" si="0">_xlfn.CONCAT(A2,C2,D2)</f>
        <v>92%</v>
      </c>
      <c r="G2" s="2">
        <v>1.7543859649122806E-2</v>
      </c>
      <c r="H2" s="2">
        <v>3.5087719298245612E-2</v>
      </c>
      <c r="I2" s="2">
        <v>0.15789473684210525</v>
      </c>
      <c r="J2" s="2">
        <v>0.24561403508771928</v>
      </c>
      <c r="K2" s="2">
        <v>0.21052631578947367</v>
      </c>
      <c r="L2" s="2">
        <v>0.15789473684210525</v>
      </c>
      <c r="M2" s="2">
        <v>5.2631578947368418E-2</v>
      </c>
      <c r="N2" s="2">
        <v>5.2631578947368418E-2</v>
      </c>
      <c r="O2" s="2">
        <v>7.0175438596491224E-2</v>
      </c>
      <c r="P2" s="2">
        <v>0</v>
      </c>
      <c r="Q2" s="18">
        <f>H2*1+I2*2+J2*3+K2*4+L2*5+M2*6+N2*7+O2*8+P2*9.9</f>
        <v>3.9649122807017543</v>
      </c>
      <c r="R2" s="2"/>
      <c r="S2" s="2" t="s">
        <v>178</v>
      </c>
      <c r="T2" s="18">
        <v>4.3846153846153841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45">
      <c r="A3" s="17" t="s">
        <v>177</v>
      </c>
      <c r="B3">
        <v>0.9</v>
      </c>
      <c r="C3">
        <f>B3*100</f>
        <v>90</v>
      </c>
      <c r="D3" t="s">
        <v>176</v>
      </c>
      <c r="F3" s="2" t="str">
        <f t="shared" si="0"/>
        <v>90%</v>
      </c>
      <c r="G3" s="2">
        <v>0</v>
      </c>
      <c r="H3" s="2">
        <v>4.5977011494252873E-2</v>
      </c>
      <c r="I3" s="2">
        <v>0.14942528735632185</v>
      </c>
      <c r="J3" s="2">
        <v>0.25287356321839083</v>
      </c>
      <c r="K3" s="2">
        <v>0.17241379310344829</v>
      </c>
      <c r="L3" s="2">
        <v>0.14942528735632185</v>
      </c>
      <c r="M3" s="2">
        <v>0.10344827586206896</v>
      </c>
      <c r="N3" s="2">
        <v>6.8965517241379309E-2</v>
      </c>
      <c r="O3" s="2">
        <v>3.4482758620689655E-2</v>
      </c>
      <c r="P3" s="2">
        <v>2.2988505747126436E-2</v>
      </c>
      <c r="Q3" s="18">
        <f t="shared" ref="Q3:Q44" si="1">H3*1+I3*2+J3*3+K3*4+L3*5+M3*6+N3*7+O3*8+P3*9.9</f>
        <v>4.1471264367816092</v>
      </c>
      <c r="S3" t="s">
        <v>179</v>
      </c>
      <c r="T3" s="19">
        <v>4.0264900662251657</v>
      </c>
    </row>
    <row r="4" spans="1:34" x14ac:dyDescent="0.45">
      <c r="A4" s="17" t="s">
        <v>177</v>
      </c>
      <c r="B4">
        <v>0.88</v>
      </c>
      <c r="C4">
        <f t="shared" ref="C4:C44" si="2">B4*100</f>
        <v>88</v>
      </c>
      <c r="D4" t="s">
        <v>176</v>
      </c>
      <c r="F4" s="2" t="str">
        <f t="shared" si="0"/>
        <v>88%</v>
      </c>
      <c r="G4" s="2">
        <v>7.0921985815602835E-3</v>
      </c>
      <c r="H4" s="2">
        <v>7.0921985815602842E-2</v>
      </c>
      <c r="I4" s="2">
        <v>0.20567375886524822</v>
      </c>
      <c r="J4" s="2">
        <v>0.12056737588652482</v>
      </c>
      <c r="K4" s="2">
        <v>0.23404255319148937</v>
      </c>
      <c r="L4" s="2">
        <v>0.21985815602836881</v>
      </c>
      <c r="M4" s="2">
        <v>8.5106382978723402E-2</v>
      </c>
      <c r="N4" s="2">
        <v>2.1276595744680851E-2</v>
      </c>
      <c r="O4" s="2">
        <v>2.1276595744680851E-2</v>
      </c>
      <c r="P4" s="2">
        <v>1.4184397163120567E-2</v>
      </c>
      <c r="Q4" s="18">
        <f t="shared" si="1"/>
        <v>3.8496453900709215</v>
      </c>
      <c r="S4" t="s">
        <v>180</v>
      </c>
      <c r="T4" s="19">
        <v>3.6850828729281768</v>
      </c>
    </row>
    <row r="5" spans="1:34" x14ac:dyDescent="0.45">
      <c r="A5" s="17" t="s">
        <v>177</v>
      </c>
      <c r="B5">
        <v>0.86</v>
      </c>
      <c r="C5">
        <f t="shared" si="2"/>
        <v>86</v>
      </c>
      <c r="D5" t="s">
        <v>176</v>
      </c>
      <c r="F5" s="2" t="str">
        <f t="shared" si="0"/>
        <v>86%</v>
      </c>
      <c r="G5" s="2">
        <v>3.0303030303030304E-2</v>
      </c>
      <c r="H5" s="2">
        <v>0.13131313131313133</v>
      </c>
      <c r="I5" s="2">
        <v>0.14646464646464646</v>
      </c>
      <c r="J5" s="2">
        <v>0.17171717171717171</v>
      </c>
      <c r="K5" s="2">
        <v>0.21717171717171718</v>
      </c>
      <c r="L5" s="2">
        <v>0.12626262626262627</v>
      </c>
      <c r="M5" s="2">
        <v>7.575757575757576E-2</v>
      </c>
      <c r="N5" s="2">
        <v>5.5555555555555552E-2</v>
      </c>
      <c r="O5" s="2">
        <v>3.5353535353535352E-2</v>
      </c>
      <c r="P5" s="2">
        <v>1.0101010101010102E-2</v>
      </c>
      <c r="Q5" s="18">
        <f t="shared" si="1"/>
        <v>3.6656565656565658</v>
      </c>
      <c r="S5" t="s">
        <v>181</v>
      </c>
      <c r="T5" s="19">
        <v>3.5693641618497112</v>
      </c>
    </row>
    <row r="6" spans="1:34" x14ac:dyDescent="0.45">
      <c r="A6" s="17" t="s">
        <v>177</v>
      </c>
      <c r="B6">
        <v>0.84</v>
      </c>
      <c r="C6">
        <f t="shared" si="2"/>
        <v>84</v>
      </c>
      <c r="D6" t="s">
        <v>176</v>
      </c>
      <c r="F6" s="2" t="str">
        <f t="shared" si="0"/>
        <v>84%</v>
      </c>
      <c r="G6" s="2">
        <v>2.9629629629629631E-2</v>
      </c>
      <c r="H6" s="2">
        <v>0.1111111111111111</v>
      </c>
      <c r="I6" s="2">
        <v>0.23703703703703705</v>
      </c>
      <c r="J6" s="2">
        <v>0.21481481481481482</v>
      </c>
      <c r="K6" s="2">
        <v>0.15555555555555556</v>
      </c>
      <c r="L6" s="2">
        <v>0.14074074074074075</v>
      </c>
      <c r="M6" s="2">
        <v>7.407407407407407E-2</v>
      </c>
      <c r="N6" s="2">
        <v>2.5925925925925925E-2</v>
      </c>
      <c r="O6" s="2">
        <v>3.7037037037037038E-3</v>
      </c>
      <c r="P6" s="2">
        <v>7.4074074074074077E-3</v>
      </c>
      <c r="Q6" s="18">
        <f t="shared" si="1"/>
        <v>3.2844444444444445</v>
      </c>
      <c r="S6" t="s">
        <v>182</v>
      </c>
      <c r="T6" s="19">
        <v>3.2447058823529407</v>
      </c>
    </row>
    <row r="7" spans="1:34" x14ac:dyDescent="0.45">
      <c r="A7" s="17" t="s">
        <v>177</v>
      </c>
      <c r="B7">
        <v>0.82</v>
      </c>
      <c r="C7">
        <f t="shared" si="2"/>
        <v>82</v>
      </c>
      <c r="D7" t="s">
        <v>176</v>
      </c>
      <c r="F7" s="2" t="str">
        <f t="shared" si="0"/>
        <v>82%</v>
      </c>
      <c r="G7" s="2">
        <v>3.2258064516129031E-2</v>
      </c>
      <c r="H7" s="2">
        <v>0.11827956989247312</v>
      </c>
      <c r="I7" s="2">
        <v>0.1863799283154122</v>
      </c>
      <c r="J7" s="2">
        <v>0.21505376344086022</v>
      </c>
      <c r="K7" s="2">
        <v>0.1971326164874552</v>
      </c>
      <c r="L7" s="2">
        <v>0.13261648745519714</v>
      </c>
      <c r="M7" s="2">
        <v>7.1684587813620068E-2</v>
      </c>
      <c r="N7" s="2">
        <v>3.9426523297491037E-2</v>
      </c>
      <c r="O7" s="2">
        <v>0</v>
      </c>
      <c r="P7" s="2">
        <v>7.1684587813620072E-3</v>
      </c>
      <c r="Q7" s="18">
        <f t="shared" si="1"/>
        <v>3.3648745519713263</v>
      </c>
      <c r="S7" t="s">
        <v>183</v>
      </c>
      <c r="T7" s="19">
        <v>3.3613053613053614</v>
      </c>
    </row>
    <row r="8" spans="1:34" x14ac:dyDescent="0.45">
      <c r="A8" s="17" t="s">
        <v>177</v>
      </c>
      <c r="B8">
        <v>0.8</v>
      </c>
      <c r="C8">
        <f t="shared" si="2"/>
        <v>80</v>
      </c>
      <c r="D8" t="s">
        <v>176</v>
      </c>
      <c r="F8" s="2" t="str">
        <f t="shared" si="0"/>
        <v>80%</v>
      </c>
      <c r="G8" s="2">
        <v>1.5576323987538941E-2</v>
      </c>
      <c r="H8" s="2">
        <v>0.1557632398753894</v>
      </c>
      <c r="I8" s="2">
        <v>0.18068535825545171</v>
      </c>
      <c r="J8" s="2">
        <v>0.2554517133956386</v>
      </c>
      <c r="K8" s="2">
        <v>0.17133956386292834</v>
      </c>
      <c r="L8" s="2">
        <v>0.10903426791277258</v>
      </c>
      <c r="M8" s="2">
        <v>6.5420560747663545E-2</v>
      </c>
      <c r="N8" s="2">
        <v>3.4267912772585667E-2</v>
      </c>
      <c r="O8" s="2">
        <v>6.2305295950155761E-3</v>
      </c>
      <c r="P8" s="2">
        <v>6.2305295950155761E-3</v>
      </c>
      <c r="Q8" s="18">
        <f t="shared" si="1"/>
        <v>3.257943925233644</v>
      </c>
      <c r="S8" t="s">
        <v>184</v>
      </c>
      <c r="T8" s="19">
        <v>3.2937336814621405</v>
      </c>
    </row>
    <row r="9" spans="1:34" x14ac:dyDescent="0.45">
      <c r="A9" s="17" t="s">
        <v>177</v>
      </c>
      <c r="B9">
        <v>0.78</v>
      </c>
      <c r="C9">
        <f t="shared" si="2"/>
        <v>78</v>
      </c>
      <c r="D9" t="s">
        <v>176</v>
      </c>
      <c r="F9" s="2" t="str">
        <f t="shared" si="0"/>
        <v>78%</v>
      </c>
      <c r="G9" s="2">
        <v>2.2653721682847898E-2</v>
      </c>
      <c r="H9" s="2">
        <v>0.14886731391585761</v>
      </c>
      <c r="I9" s="2">
        <v>0.16828478964401294</v>
      </c>
      <c r="J9" s="2">
        <v>0.25566343042071199</v>
      </c>
      <c r="K9" s="2">
        <v>0.1941747572815534</v>
      </c>
      <c r="L9" s="2">
        <v>0.11650485436893204</v>
      </c>
      <c r="M9" s="2">
        <v>6.1488673139158574E-2</v>
      </c>
      <c r="N9" s="2">
        <v>2.5889967637540454E-2</v>
      </c>
      <c r="O9" s="2">
        <v>3.2362459546925568E-3</v>
      </c>
      <c r="P9" s="2">
        <v>3.2362459546925568E-3</v>
      </c>
      <c r="Q9" s="18">
        <f t="shared" si="1"/>
        <v>3.2197411003236249</v>
      </c>
      <c r="S9" t="s">
        <v>185</v>
      </c>
      <c r="T9" s="19">
        <v>3.1537622682660857</v>
      </c>
    </row>
    <row r="10" spans="1:34" x14ac:dyDescent="0.45">
      <c r="A10" s="17" t="s">
        <v>177</v>
      </c>
      <c r="B10">
        <v>0.76</v>
      </c>
      <c r="C10">
        <f t="shared" si="2"/>
        <v>76</v>
      </c>
      <c r="D10" t="s">
        <v>176</v>
      </c>
      <c r="F10" s="2" t="str">
        <f t="shared" si="0"/>
        <v>76%</v>
      </c>
      <c r="G10" s="2">
        <v>3.7037037037037035E-2</v>
      </c>
      <c r="H10" s="2">
        <v>0.15925925925925927</v>
      </c>
      <c r="I10" s="2">
        <v>0.18888888888888888</v>
      </c>
      <c r="J10" s="2">
        <v>0.25185185185185183</v>
      </c>
      <c r="K10" s="2">
        <v>0.17037037037037037</v>
      </c>
      <c r="L10" s="2">
        <v>0.1</v>
      </c>
      <c r="M10" s="2">
        <v>7.0370370370370375E-2</v>
      </c>
      <c r="N10" s="2">
        <v>1.8518518518518517E-2</v>
      </c>
      <c r="O10" s="2">
        <v>3.7037037037037038E-3</v>
      </c>
      <c r="P10" s="2">
        <v>0</v>
      </c>
      <c r="Q10" s="18">
        <f t="shared" si="1"/>
        <v>3.0555555555555558</v>
      </c>
      <c r="S10" t="s">
        <v>186</v>
      </c>
      <c r="T10" s="19">
        <v>3.1119402985074629</v>
      </c>
    </row>
    <row r="11" spans="1:34" x14ac:dyDescent="0.45">
      <c r="A11" s="17" t="s">
        <v>177</v>
      </c>
      <c r="B11">
        <v>0.74</v>
      </c>
      <c r="C11">
        <f t="shared" si="2"/>
        <v>74</v>
      </c>
      <c r="D11" t="s">
        <v>176</v>
      </c>
      <c r="F11" s="2" t="str">
        <f t="shared" si="0"/>
        <v>74%</v>
      </c>
      <c r="G11" s="2">
        <v>4.0441176470588237E-2</v>
      </c>
      <c r="H11" s="2">
        <v>0.16911764705882354</v>
      </c>
      <c r="I11" s="2">
        <v>0.23161764705882354</v>
      </c>
      <c r="J11" s="2">
        <v>0.19852941176470587</v>
      </c>
      <c r="K11" s="2">
        <v>0.15073529411764705</v>
      </c>
      <c r="L11" s="2">
        <v>0.11764705882352941</v>
      </c>
      <c r="M11" s="2">
        <v>5.8823529411764705E-2</v>
      </c>
      <c r="N11" s="2">
        <v>1.8382352941176471E-2</v>
      </c>
      <c r="O11" s="2">
        <v>7.3529411764705881E-3</v>
      </c>
      <c r="P11" s="2">
        <v>7.3529411764705881E-3</v>
      </c>
      <c r="Q11" s="18">
        <f t="shared" si="1"/>
        <v>3.0323529411764709</v>
      </c>
      <c r="S11" t="s">
        <v>187</v>
      </c>
      <c r="T11" s="19">
        <v>3.0158856235107225</v>
      </c>
    </row>
    <row r="12" spans="1:34" x14ac:dyDescent="0.45">
      <c r="A12" s="17" t="s">
        <v>177</v>
      </c>
      <c r="B12">
        <v>0.72</v>
      </c>
      <c r="C12">
        <f t="shared" si="2"/>
        <v>72</v>
      </c>
      <c r="D12" t="s">
        <v>176</v>
      </c>
      <c r="F12" s="2" t="str">
        <f t="shared" si="0"/>
        <v>72%</v>
      </c>
      <c r="G12" s="2">
        <v>5.1056338028169015E-2</v>
      </c>
      <c r="H12" s="2">
        <v>0.12852112676056338</v>
      </c>
      <c r="I12" s="2">
        <v>0.24647887323943662</v>
      </c>
      <c r="J12" s="2">
        <v>0.22887323943661972</v>
      </c>
      <c r="K12" s="2">
        <v>0.176056338028169</v>
      </c>
      <c r="L12" s="2">
        <v>8.4507042253521125E-2</v>
      </c>
      <c r="M12" s="2">
        <v>5.1056338028169015E-2</v>
      </c>
      <c r="N12" s="2">
        <v>2.1126760563380281E-2</v>
      </c>
      <c r="O12" s="2">
        <v>8.8028169014084511E-3</v>
      </c>
      <c r="P12" s="2">
        <v>3.5211267605633804E-3</v>
      </c>
      <c r="Q12" s="18">
        <f t="shared" si="1"/>
        <v>2.9943661971830986</v>
      </c>
      <c r="S12" t="s">
        <v>188</v>
      </c>
      <c r="T12" s="19">
        <v>2.9969924812030078</v>
      </c>
    </row>
    <row r="13" spans="1:34" x14ac:dyDescent="0.45">
      <c r="A13" s="17" t="s">
        <v>177</v>
      </c>
      <c r="B13">
        <v>0.7</v>
      </c>
      <c r="C13">
        <f t="shared" si="2"/>
        <v>70</v>
      </c>
      <c r="D13" t="s">
        <v>176</v>
      </c>
      <c r="F13" s="2" t="str">
        <f t="shared" si="0"/>
        <v>70%</v>
      </c>
      <c r="G13" s="2">
        <v>5.8577405857740586E-2</v>
      </c>
      <c r="H13" s="2">
        <v>0.16108786610878661</v>
      </c>
      <c r="I13" s="2">
        <v>0.22175732217573221</v>
      </c>
      <c r="J13" s="2">
        <v>0.2405857740585774</v>
      </c>
      <c r="K13" s="2">
        <v>0.17154811715481172</v>
      </c>
      <c r="L13" s="2">
        <v>8.7866108786610872E-2</v>
      </c>
      <c r="M13" s="2">
        <v>3.5564853556485358E-2</v>
      </c>
      <c r="N13" s="2">
        <v>1.2552301255230125E-2</v>
      </c>
      <c r="O13" s="2">
        <v>6.2761506276150627E-3</v>
      </c>
      <c r="P13" s="2">
        <v>4.1841004184100415E-3</v>
      </c>
      <c r="Q13" s="18">
        <f t="shared" si="1"/>
        <v>2.8447698744769867</v>
      </c>
      <c r="S13" t="s">
        <v>189</v>
      </c>
      <c r="T13" s="19">
        <v>2.9925826028320968</v>
      </c>
    </row>
    <row r="14" spans="1:34" x14ac:dyDescent="0.45">
      <c r="A14" s="17" t="s">
        <v>177</v>
      </c>
      <c r="B14">
        <v>0.68</v>
      </c>
      <c r="C14">
        <f t="shared" si="2"/>
        <v>68</v>
      </c>
      <c r="D14" t="s">
        <v>176</v>
      </c>
      <c r="F14" s="2" t="str">
        <f t="shared" si="0"/>
        <v>68%</v>
      </c>
      <c r="G14" s="2">
        <v>5.6994818652849742E-2</v>
      </c>
      <c r="H14" s="2">
        <v>0.15198618307426598</v>
      </c>
      <c r="I14" s="2">
        <v>0.22970639032815199</v>
      </c>
      <c r="J14" s="2">
        <v>0.23316062176165803</v>
      </c>
      <c r="K14" s="2">
        <v>0.17271157167530224</v>
      </c>
      <c r="L14" s="2">
        <v>8.9810017271157172E-2</v>
      </c>
      <c r="M14" s="2">
        <v>3.7996545768566495E-2</v>
      </c>
      <c r="N14" s="2">
        <v>2.2452504317789293E-2</v>
      </c>
      <c r="O14" s="2">
        <v>3.4542314335060447E-3</v>
      </c>
      <c r="P14" s="2">
        <v>1.7271157167530224E-3</v>
      </c>
      <c r="Q14" s="18">
        <f t="shared" si="1"/>
        <v>2.8806563039723656</v>
      </c>
      <c r="S14" t="s">
        <v>190</v>
      </c>
      <c r="T14" s="19">
        <v>2.9107565011820329</v>
      </c>
    </row>
    <row r="15" spans="1:34" x14ac:dyDescent="0.45">
      <c r="A15" s="17" t="s">
        <v>177</v>
      </c>
      <c r="B15">
        <v>0.66</v>
      </c>
      <c r="C15">
        <f t="shared" si="2"/>
        <v>66</v>
      </c>
      <c r="D15" t="s">
        <v>176</v>
      </c>
      <c r="F15" s="2" t="str">
        <f t="shared" si="0"/>
        <v>66%</v>
      </c>
      <c r="G15" s="2">
        <v>4.8846675712347354E-2</v>
      </c>
      <c r="H15" s="2">
        <v>0.14789687924016282</v>
      </c>
      <c r="I15" s="2">
        <v>0.2700135685210312</v>
      </c>
      <c r="J15" s="2">
        <v>0.21709633649932158</v>
      </c>
      <c r="K15" s="2">
        <v>0.14654002713704206</v>
      </c>
      <c r="L15" s="2">
        <v>9.7693351424694708E-2</v>
      </c>
      <c r="M15" s="2">
        <v>4.6132971506105833E-2</v>
      </c>
      <c r="N15" s="2">
        <v>1.8995929443690638E-2</v>
      </c>
      <c r="O15" s="2">
        <v>4.0705563093622792E-3</v>
      </c>
      <c r="P15" s="2">
        <v>2.7137042062415195E-3</v>
      </c>
      <c r="Q15" s="18">
        <f t="shared" si="1"/>
        <v>2.8830393487109904</v>
      </c>
      <c r="S15" t="s">
        <v>191</v>
      </c>
      <c r="T15" s="19">
        <v>2.9251336898395728</v>
      </c>
    </row>
    <row r="16" spans="1:34" x14ac:dyDescent="0.45">
      <c r="A16" s="17" t="s">
        <v>177</v>
      </c>
      <c r="B16">
        <v>0.64</v>
      </c>
      <c r="C16">
        <f t="shared" si="2"/>
        <v>64</v>
      </c>
      <c r="D16" t="s">
        <v>176</v>
      </c>
      <c r="F16" s="2" t="str">
        <f t="shared" si="0"/>
        <v>64%</v>
      </c>
      <c r="G16" s="2">
        <v>5.1767676767676768E-2</v>
      </c>
      <c r="H16" s="2">
        <v>0.15909090909090909</v>
      </c>
      <c r="I16" s="2">
        <v>0.24242424242424243</v>
      </c>
      <c r="J16" s="2">
        <v>0.23737373737373738</v>
      </c>
      <c r="K16" s="2">
        <v>0.14393939393939395</v>
      </c>
      <c r="L16" s="2">
        <v>9.5959595959595953E-2</v>
      </c>
      <c r="M16" s="2">
        <v>4.671717171717172E-2</v>
      </c>
      <c r="N16" s="2">
        <v>1.5151515151515152E-2</v>
      </c>
      <c r="O16" s="2">
        <v>6.313131313131313E-3</v>
      </c>
      <c r="P16" s="2">
        <v>1.2626262626262627E-3</v>
      </c>
      <c r="Q16" s="18">
        <f t="shared" si="1"/>
        <v>2.8609848484848484</v>
      </c>
      <c r="S16" t="s">
        <v>192</v>
      </c>
      <c r="T16" s="19">
        <v>2.8343749999999996</v>
      </c>
    </row>
    <row r="17" spans="1:66" x14ac:dyDescent="0.45">
      <c r="A17" s="17" t="s">
        <v>177</v>
      </c>
      <c r="B17">
        <v>0.62</v>
      </c>
      <c r="C17">
        <f t="shared" si="2"/>
        <v>62</v>
      </c>
      <c r="D17" t="s">
        <v>176</v>
      </c>
      <c r="F17" s="2" t="str">
        <f t="shared" si="0"/>
        <v>62%</v>
      </c>
      <c r="G17" s="2">
        <v>4.8192771084337352E-2</v>
      </c>
      <c r="H17" s="2">
        <v>0.17634173055859803</v>
      </c>
      <c r="I17" s="2">
        <v>0.23220153340635269</v>
      </c>
      <c r="J17" s="2">
        <v>0.23986856516976998</v>
      </c>
      <c r="K17" s="2">
        <v>0.16538882803943045</v>
      </c>
      <c r="L17" s="2">
        <v>7.8860898138006577E-2</v>
      </c>
      <c r="M17" s="2">
        <v>4.271631982475356E-2</v>
      </c>
      <c r="N17" s="2">
        <v>1.3143483023001095E-2</v>
      </c>
      <c r="O17" s="2">
        <v>3.2858707557502738E-3</v>
      </c>
      <c r="P17" s="2">
        <v>0</v>
      </c>
      <c r="Q17" s="18">
        <f t="shared" si="1"/>
        <v>2.7907995618838992</v>
      </c>
      <c r="S17" t="s">
        <v>193</v>
      </c>
      <c r="T17" s="19">
        <v>2.7366666666666664</v>
      </c>
    </row>
    <row r="18" spans="1:66" x14ac:dyDescent="0.45">
      <c r="A18" s="17" t="s">
        <v>177</v>
      </c>
      <c r="B18">
        <v>0.6</v>
      </c>
      <c r="C18">
        <f t="shared" si="2"/>
        <v>60</v>
      </c>
      <c r="D18" t="s">
        <v>176</v>
      </c>
      <c r="F18" s="2" t="str">
        <f t="shared" si="0"/>
        <v>60%</v>
      </c>
      <c r="G18" s="2">
        <v>7.0411392405063292E-2</v>
      </c>
      <c r="H18" s="2">
        <v>0.17009493670886075</v>
      </c>
      <c r="I18" s="2">
        <v>0.22231012658227847</v>
      </c>
      <c r="J18" s="2">
        <v>0.22468354430379747</v>
      </c>
      <c r="K18" s="2">
        <v>0.1574367088607595</v>
      </c>
      <c r="L18" s="2">
        <v>9.7310126582278486E-2</v>
      </c>
      <c r="M18" s="2">
        <v>3.5601265822784812E-2</v>
      </c>
      <c r="N18" s="2">
        <v>1.4240506329113924E-2</v>
      </c>
      <c r="O18" s="2">
        <v>7.1202531645569618E-3</v>
      </c>
      <c r="P18" s="2">
        <v>7.911392405063291E-4</v>
      </c>
      <c r="Q18" s="18">
        <f t="shared" si="1"/>
        <v>2.7831487341772152</v>
      </c>
      <c r="S18" t="s">
        <v>194</v>
      </c>
      <c r="T18" s="19">
        <v>2.7310090702947849</v>
      </c>
    </row>
    <row r="19" spans="1:66" x14ac:dyDescent="0.45">
      <c r="A19" s="17" t="s">
        <v>177</v>
      </c>
      <c r="B19">
        <v>0.57999999999999996</v>
      </c>
      <c r="C19">
        <f t="shared" si="2"/>
        <v>57.999999999999993</v>
      </c>
      <c r="D19" t="s">
        <v>176</v>
      </c>
      <c r="F19" s="2" t="str">
        <f t="shared" si="0"/>
        <v>58%</v>
      </c>
      <c r="G19" s="2">
        <v>4.4554455445544552E-2</v>
      </c>
      <c r="H19" s="2">
        <v>0.18811881188118812</v>
      </c>
      <c r="I19" s="2">
        <v>0.24752475247524752</v>
      </c>
      <c r="J19" s="2">
        <v>0.23267326732673269</v>
      </c>
      <c r="K19" s="2">
        <v>0.13366336633663367</v>
      </c>
      <c r="L19" s="2">
        <v>9.405940594059406E-2</v>
      </c>
      <c r="M19" s="2">
        <v>3.4653465346534656E-2</v>
      </c>
      <c r="N19" s="2">
        <v>1.7326732673267328E-2</v>
      </c>
      <c r="O19" s="2">
        <v>4.9504950495049506E-3</v>
      </c>
      <c r="P19" s="2">
        <v>2.4752475247524753E-3</v>
      </c>
      <c r="Q19" s="18">
        <f t="shared" si="1"/>
        <v>2.7794554455445546</v>
      </c>
      <c r="S19" t="s">
        <v>195</v>
      </c>
      <c r="T19" s="19">
        <v>2.6362999299229148</v>
      </c>
    </row>
    <row r="20" spans="1:66" x14ac:dyDescent="0.45">
      <c r="A20" s="17" t="s">
        <v>177</v>
      </c>
      <c r="B20">
        <v>0.56000000000000005</v>
      </c>
      <c r="C20">
        <f t="shared" si="2"/>
        <v>56.000000000000007</v>
      </c>
      <c r="D20" t="s">
        <v>176</v>
      </c>
      <c r="F20" s="2" t="str">
        <f t="shared" si="0"/>
        <v>56%</v>
      </c>
      <c r="G20" s="2">
        <v>6.6192803198578412E-2</v>
      </c>
      <c r="H20" s="2">
        <v>0.16170590848511773</v>
      </c>
      <c r="I20" s="2">
        <v>0.25188804975566415</v>
      </c>
      <c r="J20" s="2">
        <v>0.23456241670368724</v>
      </c>
      <c r="K20" s="2">
        <v>0.14571301643713905</v>
      </c>
      <c r="L20" s="2">
        <v>7.6854731230564188E-2</v>
      </c>
      <c r="M20" s="2">
        <v>3.909373611728121E-2</v>
      </c>
      <c r="N20" s="2">
        <v>1.5992892047978675E-2</v>
      </c>
      <c r="O20" s="2">
        <v>4.8867170146601512E-3</v>
      </c>
      <c r="P20" s="2">
        <v>3.109729009329187E-3</v>
      </c>
      <c r="Q20" s="18">
        <f t="shared" si="1"/>
        <v>2.7526876943580634</v>
      </c>
      <c r="S20" t="s">
        <v>196</v>
      </c>
      <c r="T20" s="19">
        <v>2.6892488954344627</v>
      </c>
    </row>
    <row r="21" spans="1:66" x14ac:dyDescent="0.45">
      <c r="A21" s="17" t="s">
        <v>177</v>
      </c>
      <c r="B21">
        <v>0.54</v>
      </c>
      <c r="C21">
        <f t="shared" si="2"/>
        <v>54</v>
      </c>
      <c r="D21" t="s">
        <v>176</v>
      </c>
      <c r="F21" s="2" t="str">
        <f t="shared" si="0"/>
        <v>54%</v>
      </c>
      <c r="G21" s="2">
        <v>8.0116533139111434E-2</v>
      </c>
      <c r="H21" s="2">
        <v>0.16824471959213402</v>
      </c>
      <c r="I21" s="2">
        <v>0.26802621995630005</v>
      </c>
      <c r="J21" s="2">
        <v>0.20101966496722506</v>
      </c>
      <c r="K21" s="2">
        <v>0.15804806991988346</v>
      </c>
      <c r="L21" s="2">
        <v>6.7006554989075012E-2</v>
      </c>
      <c r="M21" s="2">
        <v>4.0058266569555717E-2</v>
      </c>
      <c r="N21" s="2">
        <v>9.468317552804079E-3</v>
      </c>
      <c r="O21" s="2">
        <v>5.826656955571741E-3</v>
      </c>
      <c r="P21" s="2">
        <v>2.1849963583394027E-3</v>
      </c>
      <c r="Q21" s="18">
        <f t="shared" si="1"/>
        <v>2.649453750910415</v>
      </c>
      <c r="S21" t="s">
        <v>197</v>
      </c>
      <c r="T21" s="19">
        <v>2.6359702267612941</v>
      </c>
    </row>
    <row r="22" spans="1:66" x14ac:dyDescent="0.45">
      <c r="A22" s="17" t="s">
        <v>177</v>
      </c>
      <c r="B22">
        <v>0.52</v>
      </c>
      <c r="C22">
        <f t="shared" si="2"/>
        <v>52</v>
      </c>
      <c r="D22" t="s">
        <v>176</v>
      </c>
      <c r="F22" s="2" t="str">
        <f t="shared" si="0"/>
        <v>52%</v>
      </c>
      <c r="G22" s="2">
        <v>7.0449172576832156E-2</v>
      </c>
      <c r="H22" s="2">
        <v>0.18770685579196217</v>
      </c>
      <c r="I22" s="2">
        <v>0.2397163120567376</v>
      </c>
      <c r="J22" s="2">
        <v>0.22978723404255319</v>
      </c>
      <c r="K22" s="2">
        <v>0.13900709219858157</v>
      </c>
      <c r="L22" s="2">
        <v>7.9432624113475181E-2</v>
      </c>
      <c r="M22" s="2">
        <v>3.6879432624113473E-2</v>
      </c>
      <c r="N22" s="2">
        <v>1.1347517730496455E-2</v>
      </c>
      <c r="O22" s="2">
        <v>4.2553191489361703E-3</v>
      </c>
      <c r="P22" s="2">
        <v>1.4184397163120568E-3</v>
      </c>
      <c r="Q22" s="18">
        <f t="shared" si="1"/>
        <v>2.6584869976359338</v>
      </c>
      <c r="S22" t="s">
        <v>198</v>
      </c>
      <c r="T22" s="19">
        <v>2.5967403582378576</v>
      </c>
    </row>
    <row r="23" spans="1:66" x14ac:dyDescent="0.45">
      <c r="A23" s="17" t="s">
        <v>177</v>
      </c>
      <c r="B23">
        <v>0.5</v>
      </c>
      <c r="C23">
        <f t="shared" si="2"/>
        <v>50</v>
      </c>
      <c r="D23" t="s">
        <v>176</v>
      </c>
      <c r="F23" s="2" t="str">
        <f t="shared" si="0"/>
        <v>50%</v>
      </c>
      <c r="G23" s="2">
        <v>9.0067859346082663E-2</v>
      </c>
      <c r="H23" s="2">
        <v>0.18692165330043184</v>
      </c>
      <c r="I23" s="2">
        <v>0.25046267735965455</v>
      </c>
      <c r="J23" s="2">
        <v>0.22085132634176435</v>
      </c>
      <c r="K23" s="2">
        <v>0.13633559531153608</v>
      </c>
      <c r="L23" s="2">
        <v>6.4774830351634796E-2</v>
      </c>
      <c r="M23" s="2">
        <v>2.7760641579272053E-2</v>
      </c>
      <c r="N23" s="2">
        <v>1.850709438618137E-2</v>
      </c>
      <c r="O23" s="2">
        <v>3.7014188772362738E-3</v>
      </c>
      <c r="P23" s="2">
        <v>6.1690314620604567E-4</v>
      </c>
      <c r="Q23" s="18">
        <f t="shared" si="1"/>
        <v>2.5514497223935848</v>
      </c>
      <c r="S23" t="s">
        <v>199</v>
      </c>
      <c r="T23" s="19">
        <v>2.5202079886551649</v>
      </c>
    </row>
    <row r="24" spans="1:66" x14ac:dyDescent="0.45">
      <c r="A24" s="17" t="s">
        <v>177</v>
      </c>
      <c r="B24">
        <v>0.48</v>
      </c>
      <c r="C24">
        <f t="shared" si="2"/>
        <v>48</v>
      </c>
      <c r="D24" t="s">
        <v>176</v>
      </c>
      <c r="F24" s="2" t="str">
        <f t="shared" si="0"/>
        <v>48%</v>
      </c>
      <c r="G24" s="2">
        <v>7.837338262476895E-2</v>
      </c>
      <c r="H24" s="2">
        <v>0.18890942698706101</v>
      </c>
      <c r="I24" s="2">
        <v>0.23512014787430685</v>
      </c>
      <c r="J24" s="2">
        <v>0.22181146025878004</v>
      </c>
      <c r="K24" s="2">
        <v>0.14824399260628465</v>
      </c>
      <c r="L24" s="2">
        <v>8.022181146025878E-2</v>
      </c>
      <c r="M24" s="2">
        <v>2.8835489833641405E-2</v>
      </c>
      <c r="N24" s="2">
        <v>1.3308687615526803E-2</v>
      </c>
      <c r="O24" s="2">
        <v>4.4362292051756003E-3</v>
      </c>
      <c r="P24" s="2">
        <v>7.3937153419593343E-4</v>
      </c>
      <c r="Q24" s="18">
        <f t="shared" si="1"/>
        <v>2.6276524953789275</v>
      </c>
      <c r="S24" t="s">
        <v>200</v>
      </c>
      <c r="T24" s="19">
        <v>2.5271929824561399</v>
      </c>
    </row>
    <row r="25" spans="1:66" x14ac:dyDescent="0.45">
      <c r="A25" s="17" t="s">
        <v>177</v>
      </c>
      <c r="B25">
        <v>0.46</v>
      </c>
      <c r="C25">
        <f t="shared" si="2"/>
        <v>46</v>
      </c>
      <c r="D25" t="s">
        <v>176</v>
      </c>
      <c r="F25" s="2" t="str">
        <f t="shared" si="0"/>
        <v>46%</v>
      </c>
      <c r="G25" s="2">
        <v>9.1845140032948927E-2</v>
      </c>
      <c r="H25" s="2">
        <v>0.20922570016474465</v>
      </c>
      <c r="I25" s="2">
        <v>0.26976935749588138</v>
      </c>
      <c r="J25" s="2">
        <v>0.19316309719934102</v>
      </c>
      <c r="K25" s="2">
        <v>0.12932454695222406</v>
      </c>
      <c r="L25" s="2">
        <v>6.4250411861614495E-2</v>
      </c>
      <c r="M25" s="2">
        <v>2.800658978583196E-2</v>
      </c>
      <c r="N25" s="2">
        <v>9.8846787479406912E-3</v>
      </c>
      <c r="O25" s="2">
        <v>4.1186161449752881E-3</v>
      </c>
      <c r="P25" s="2">
        <v>4.1186161449752884E-4</v>
      </c>
      <c r="Q25" s="18">
        <f t="shared" si="1"/>
        <v>2.4410626029654034</v>
      </c>
      <c r="S25" t="s">
        <v>201</v>
      </c>
      <c r="T25" s="19">
        <v>2.5405629139072849</v>
      </c>
    </row>
    <row r="26" spans="1:66" x14ac:dyDescent="0.45">
      <c r="A26" s="17" t="s">
        <v>177</v>
      </c>
      <c r="B26">
        <v>0.44</v>
      </c>
      <c r="C26">
        <f t="shared" si="2"/>
        <v>44</v>
      </c>
      <c r="D26" t="s">
        <v>176</v>
      </c>
      <c r="F26" s="2" t="str">
        <f t="shared" si="0"/>
        <v>44%</v>
      </c>
      <c r="G26" s="2">
        <v>9.0234375000000006E-2</v>
      </c>
      <c r="H26" s="2">
        <v>0.1953125</v>
      </c>
      <c r="I26" s="2">
        <v>0.25664062500000001</v>
      </c>
      <c r="J26" s="2">
        <v>0.20585937500000001</v>
      </c>
      <c r="K26" s="2">
        <v>0.13632812499999999</v>
      </c>
      <c r="L26" s="2">
        <v>7.4999999999999997E-2</v>
      </c>
      <c r="M26" s="2">
        <v>2.9687499999999999E-2</v>
      </c>
      <c r="N26" s="2">
        <v>8.5937500000000007E-3</v>
      </c>
      <c r="O26" s="2">
        <v>2.3437499999999999E-3</v>
      </c>
      <c r="P26" s="2">
        <v>0</v>
      </c>
      <c r="Q26" s="18">
        <f t="shared" si="1"/>
        <v>2.5035156249999999</v>
      </c>
      <c r="S26" t="s">
        <v>202</v>
      </c>
      <c r="T26" s="19">
        <v>2.4807646356033461</v>
      </c>
    </row>
    <row r="27" spans="1:66" x14ac:dyDescent="0.45">
      <c r="A27" s="17" t="s">
        <v>177</v>
      </c>
      <c r="B27">
        <v>0.42</v>
      </c>
      <c r="C27">
        <f t="shared" si="2"/>
        <v>42</v>
      </c>
      <c r="D27" t="s">
        <v>176</v>
      </c>
      <c r="F27" s="2" t="str">
        <f t="shared" si="0"/>
        <v>42%</v>
      </c>
      <c r="G27" s="2">
        <v>8.8969404186795498E-2</v>
      </c>
      <c r="H27" s="2">
        <v>0.18357487922705315</v>
      </c>
      <c r="I27" s="2">
        <v>0.25080515297906603</v>
      </c>
      <c r="J27" s="2">
        <v>0.21980676328502416</v>
      </c>
      <c r="K27" s="2">
        <v>0.14533011272141708</v>
      </c>
      <c r="L27" s="2">
        <v>6.2399355877616747E-2</v>
      </c>
      <c r="M27" s="2">
        <v>3.3011272141706925E-2</v>
      </c>
      <c r="N27" s="2">
        <v>9.6618357487922701E-3</v>
      </c>
      <c r="O27" s="2">
        <v>3.6231884057971015E-3</v>
      </c>
      <c r="P27" s="2">
        <v>2.8180354267310788E-3</v>
      </c>
      <c r="Q27" s="18">
        <f t="shared" si="1"/>
        <v>2.5605072463768117</v>
      </c>
      <c r="S27" t="s">
        <v>203</v>
      </c>
      <c r="T27" s="19">
        <v>2.4884649511978703</v>
      </c>
      <c r="V27" t="s">
        <v>0</v>
      </c>
      <c r="W27" t="s">
        <v>222</v>
      </c>
      <c r="X27" t="s">
        <v>223</v>
      </c>
      <c r="Y27" t="s">
        <v>224</v>
      </c>
      <c r="Z27" t="s">
        <v>225</v>
      </c>
      <c r="AA27" t="s">
        <v>226</v>
      </c>
      <c r="AB27" t="s">
        <v>227</v>
      </c>
      <c r="AC27" t="s">
        <v>228</v>
      </c>
      <c r="AD27" t="s">
        <v>231</v>
      </c>
      <c r="AE27" t="s">
        <v>238</v>
      </c>
      <c r="AF27" t="s">
        <v>239</v>
      </c>
      <c r="AH27" t="s">
        <v>270</v>
      </c>
    </row>
    <row r="28" spans="1:66" x14ac:dyDescent="0.45">
      <c r="A28" s="17" t="s">
        <v>177</v>
      </c>
      <c r="B28">
        <v>0.4</v>
      </c>
      <c r="C28">
        <f t="shared" si="2"/>
        <v>40</v>
      </c>
      <c r="D28" t="s">
        <v>176</v>
      </c>
      <c r="F28" s="2" t="str">
        <f t="shared" si="0"/>
        <v>40%</v>
      </c>
      <c r="G28" s="2">
        <v>8.3582089552238809E-2</v>
      </c>
      <c r="H28" s="2">
        <v>0.18971807628524046</v>
      </c>
      <c r="I28" s="2">
        <v>0.26799336650082917</v>
      </c>
      <c r="J28" s="2">
        <v>0.20928689883913765</v>
      </c>
      <c r="K28" s="2">
        <v>0.12802653399668326</v>
      </c>
      <c r="L28" s="2">
        <v>7.9270315091210616E-2</v>
      </c>
      <c r="M28" s="2">
        <v>2.8855721393034824E-2</v>
      </c>
      <c r="N28" s="2">
        <v>9.2868988391376448E-3</v>
      </c>
      <c r="O28" s="2">
        <v>2.9850746268656717E-3</v>
      </c>
      <c r="P28" s="2">
        <v>9.9502487562189048E-4</v>
      </c>
      <c r="Q28" s="18">
        <f t="shared" si="1"/>
        <v>2.5338971807628519</v>
      </c>
      <c r="S28" t="s">
        <v>204</v>
      </c>
      <c r="T28" s="19">
        <v>2.4956155335383219</v>
      </c>
      <c r="V28" s="2" t="s">
        <v>181</v>
      </c>
      <c r="W28" s="2">
        <v>3.0303030303030304E-2</v>
      </c>
      <c r="X28" s="2">
        <v>0.13131313131313133</v>
      </c>
      <c r="Y28" s="2">
        <v>0.14646464646464646</v>
      </c>
      <c r="Z28" s="2">
        <v>0.17171717171717171</v>
      </c>
      <c r="AA28" s="2">
        <v>0.21717171717171718</v>
      </c>
      <c r="AB28" s="2">
        <v>0.12626262626262627</v>
      </c>
      <c r="AC28" s="2">
        <v>7.575757575757576E-2</v>
      </c>
      <c r="AD28" s="2">
        <v>5.5555555555555552E-2</v>
      </c>
      <c r="AE28" s="2">
        <v>3.5353535353535352E-2</v>
      </c>
      <c r="AF28" s="2">
        <v>1.0101010101010102E-2</v>
      </c>
      <c r="AH28" t="s">
        <v>269</v>
      </c>
      <c r="AI28">
        <f>4.03-2.49</f>
        <v>1.54</v>
      </c>
      <c r="AM28" t="s">
        <v>244</v>
      </c>
      <c r="BD28" t="s">
        <v>271</v>
      </c>
    </row>
    <row r="29" spans="1:66" x14ac:dyDescent="0.45">
      <c r="A29" s="17" t="s">
        <v>177</v>
      </c>
      <c r="B29">
        <v>0.38</v>
      </c>
      <c r="C29">
        <f t="shared" si="2"/>
        <v>38</v>
      </c>
      <c r="D29" t="s">
        <v>176</v>
      </c>
      <c r="F29" s="2" t="str">
        <f t="shared" si="0"/>
        <v>38%</v>
      </c>
      <c r="G29" s="2">
        <v>0.10348432055749129</v>
      </c>
      <c r="H29" s="2">
        <v>0.18989547038327526</v>
      </c>
      <c r="I29" s="2">
        <v>0.25087108013937282</v>
      </c>
      <c r="J29" s="2">
        <v>0.2073170731707317</v>
      </c>
      <c r="K29" s="2">
        <v>0.14285714285714285</v>
      </c>
      <c r="L29" s="2">
        <v>6.5853658536585369E-2</v>
      </c>
      <c r="M29" s="2">
        <v>2.8919860627177701E-2</v>
      </c>
      <c r="N29" s="2">
        <v>6.6202090592334499E-3</v>
      </c>
      <c r="O29" s="2">
        <v>3.4843205574912892E-3</v>
      </c>
      <c r="P29" s="2">
        <v>6.9686411149825784E-4</v>
      </c>
      <c r="Q29" s="18">
        <f t="shared" si="1"/>
        <v>2.4689198606271781</v>
      </c>
      <c r="S29" t="s">
        <v>205</v>
      </c>
      <c r="T29" s="19">
        <v>2.4900895140664963</v>
      </c>
      <c r="BD29" t="s">
        <v>272</v>
      </c>
    </row>
    <row r="30" spans="1:66" x14ac:dyDescent="0.45">
      <c r="A30" s="17" t="s">
        <v>177</v>
      </c>
      <c r="B30">
        <v>0.36</v>
      </c>
      <c r="C30">
        <f t="shared" si="2"/>
        <v>36</v>
      </c>
      <c r="D30" t="s">
        <v>176</v>
      </c>
      <c r="F30" s="2" t="str">
        <f t="shared" si="0"/>
        <v>36%</v>
      </c>
      <c r="G30" s="2">
        <v>8.5407515861395805E-2</v>
      </c>
      <c r="H30" s="2">
        <v>0.20741825280624696</v>
      </c>
      <c r="I30" s="2">
        <v>0.25866276232308444</v>
      </c>
      <c r="J30" s="2">
        <v>0.21571498291849683</v>
      </c>
      <c r="K30" s="2">
        <v>0.1166422645192777</v>
      </c>
      <c r="L30" s="2">
        <v>7.3694485114690095E-2</v>
      </c>
      <c r="M30" s="2">
        <v>3.1234748657881894E-2</v>
      </c>
      <c r="N30" s="2">
        <v>3.9043435822352368E-3</v>
      </c>
      <c r="O30" s="2">
        <v>5.3684724255734506E-3</v>
      </c>
      <c r="P30" s="2">
        <v>1.9521717911176184E-3</v>
      </c>
      <c r="Q30" s="18">
        <f t="shared" si="1"/>
        <v>2.4839433870180576</v>
      </c>
      <c r="S30" t="s">
        <v>206</v>
      </c>
      <c r="T30" s="19">
        <v>2.5110350525197691</v>
      </c>
      <c r="BD30" t="s">
        <v>273</v>
      </c>
    </row>
    <row r="31" spans="1:66" x14ac:dyDescent="0.45">
      <c r="A31" s="17" t="s">
        <v>177</v>
      </c>
      <c r="B31">
        <v>0.34</v>
      </c>
      <c r="C31">
        <f t="shared" si="2"/>
        <v>34</v>
      </c>
      <c r="D31" t="s">
        <v>176</v>
      </c>
      <c r="F31" s="2" t="str">
        <f t="shared" si="0"/>
        <v>34%</v>
      </c>
      <c r="G31" s="2">
        <v>9.6093399191737761E-2</v>
      </c>
      <c r="H31" s="2">
        <v>0.18275707229456667</v>
      </c>
      <c r="I31" s="2">
        <v>0.24831612034126627</v>
      </c>
      <c r="J31" s="2">
        <v>0.22496632240682532</v>
      </c>
      <c r="K31" s="2">
        <v>0.13650651100134711</v>
      </c>
      <c r="L31" s="2">
        <v>6.960035922766053E-2</v>
      </c>
      <c r="M31" s="2">
        <v>3.0534351145038167E-2</v>
      </c>
      <c r="N31" s="2">
        <v>8.0826223619218686E-3</v>
      </c>
      <c r="O31" s="2">
        <v>2.6942074539739562E-3</v>
      </c>
      <c r="P31" s="2">
        <v>4.4903457566232598E-4</v>
      </c>
      <c r="Q31" s="18">
        <f t="shared" si="1"/>
        <v>2.5140996856757964</v>
      </c>
      <c r="S31" t="s">
        <v>207</v>
      </c>
      <c r="T31" s="19">
        <v>2.5229727551184897</v>
      </c>
      <c r="AF31" t="s">
        <v>232</v>
      </c>
    </row>
    <row r="32" spans="1:66" x14ac:dyDescent="0.45">
      <c r="A32" s="17" t="s">
        <v>177</v>
      </c>
      <c r="B32">
        <v>0.32</v>
      </c>
      <c r="C32">
        <f t="shared" si="2"/>
        <v>32</v>
      </c>
      <c r="D32" t="s">
        <v>176</v>
      </c>
      <c r="F32" s="2" t="str">
        <f t="shared" si="0"/>
        <v>32%</v>
      </c>
      <c r="G32" s="2">
        <v>8.9454976303317529E-2</v>
      </c>
      <c r="H32" s="2">
        <v>0.20734597156398105</v>
      </c>
      <c r="I32" s="2">
        <v>0.25118483412322273</v>
      </c>
      <c r="J32" s="2">
        <v>0.21682464454976302</v>
      </c>
      <c r="K32" s="2">
        <v>0.13329383886255924</v>
      </c>
      <c r="L32" s="2">
        <v>6.1611374407582936E-2</v>
      </c>
      <c r="M32" s="2">
        <v>3.0213270142180094E-2</v>
      </c>
      <c r="N32" s="2">
        <v>8.8862559241706159E-3</v>
      </c>
      <c r="O32" s="2">
        <v>1.1848341232227489E-3</v>
      </c>
      <c r="P32" s="2">
        <v>0</v>
      </c>
      <c r="Q32" s="18">
        <f t="shared" si="1"/>
        <v>2.4543838862559237</v>
      </c>
      <c r="S32" t="s">
        <v>208</v>
      </c>
      <c r="T32" s="19">
        <v>2.5313454284174597</v>
      </c>
      <c r="AF32" t="s">
        <v>233</v>
      </c>
      <c r="BN32" t="s">
        <v>274</v>
      </c>
    </row>
    <row r="33" spans="1:66" x14ac:dyDescent="0.45">
      <c r="A33" s="17" t="s">
        <v>177</v>
      </c>
      <c r="B33">
        <v>0.3</v>
      </c>
      <c r="C33">
        <f t="shared" si="2"/>
        <v>30</v>
      </c>
      <c r="D33" t="s">
        <v>176</v>
      </c>
      <c r="F33" s="2" t="str">
        <f t="shared" si="0"/>
        <v>30%</v>
      </c>
      <c r="G33" s="2">
        <v>9.1173054587688734E-2</v>
      </c>
      <c r="H33" s="2">
        <v>0.20092915214866433</v>
      </c>
      <c r="I33" s="2">
        <v>0.2456445993031359</v>
      </c>
      <c r="J33" s="2">
        <v>0.21718931475029035</v>
      </c>
      <c r="K33" s="2">
        <v>0.13008130081300814</v>
      </c>
      <c r="L33" s="2">
        <v>7.0267131242741004E-2</v>
      </c>
      <c r="M33" s="2">
        <v>2.6713124274099883E-2</v>
      </c>
      <c r="N33" s="2">
        <v>1.1614401858304297E-2</v>
      </c>
      <c r="O33" s="2">
        <v>4.0650406504065045E-3</v>
      </c>
      <c r="P33" s="2">
        <v>2.3228803716608595E-3</v>
      </c>
      <c r="Q33" s="18">
        <f t="shared" si="1"/>
        <v>2.5125435540069692</v>
      </c>
      <c r="S33" t="s">
        <v>209</v>
      </c>
      <c r="T33" s="19">
        <v>2.5726407816919519</v>
      </c>
      <c r="BN33" t="s">
        <v>275</v>
      </c>
    </row>
    <row r="34" spans="1:66" x14ac:dyDescent="0.45">
      <c r="A34" s="17" t="s">
        <v>177</v>
      </c>
      <c r="B34">
        <v>0.28000000000000003</v>
      </c>
      <c r="C34">
        <f t="shared" si="2"/>
        <v>28.000000000000004</v>
      </c>
      <c r="D34" t="s">
        <v>176</v>
      </c>
      <c r="F34" s="2" t="str">
        <f t="shared" si="0"/>
        <v>28%</v>
      </c>
      <c r="G34" s="2">
        <v>7.0441988950276244E-2</v>
      </c>
      <c r="H34" s="2">
        <v>0.2106353591160221</v>
      </c>
      <c r="I34" s="2">
        <v>0.24585635359116023</v>
      </c>
      <c r="J34" s="2">
        <v>0.22444751381215469</v>
      </c>
      <c r="K34" s="2">
        <v>0.125</v>
      </c>
      <c r="L34" s="2">
        <v>8.5635359116022103E-2</v>
      </c>
      <c r="M34" s="2">
        <v>2.5552486187845305E-2</v>
      </c>
      <c r="N34" s="2">
        <v>1.0359116022099447E-2</v>
      </c>
      <c r="O34" s="2">
        <v>1.3812154696132596E-3</v>
      </c>
      <c r="P34" s="2">
        <v>6.9060773480662981E-4</v>
      </c>
      <c r="Q34" s="18">
        <f t="shared" si="1"/>
        <v>2.5475828729281771</v>
      </c>
      <c r="S34" t="s">
        <v>210</v>
      </c>
      <c r="T34" s="19">
        <v>2.5445607358071678</v>
      </c>
      <c r="AF34" t="s">
        <v>234</v>
      </c>
      <c r="BN34" t="s">
        <v>276</v>
      </c>
    </row>
    <row r="35" spans="1:66" x14ac:dyDescent="0.45">
      <c r="A35" s="17" t="s">
        <v>177</v>
      </c>
      <c r="B35">
        <v>0.26</v>
      </c>
      <c r="C35">
        <f t="shared" si="2"/>
        <v>26</v>
      </c>
      <c r="D35" t="s">
        <v>176</v>
      </c>
      <c r="F35" s="2" t="str">
        <f t="shared" si="0"/>
        <v>26%</v>
      </c>
      <c r="G35" s="2">
        <v>8.6336336336336333E-2</v>
      </c>
      <c r="H35" s="2">
        <v>0.1906906906906907</v>
      </c>
      <c r="I35" s="2">
        <v>0.22522522522522523</v>
      </c>
      <c r="J35" s="2">
        <v>0.23948948948948948</v>
      </c>
      <c r="K35" s="2">
        <v>0.1388888888888889</v>
      </c>
      <c r="L35" s="2">
        <v>6.5315315315315314E-2</v>
      </c>
      <c r="M35" s="2">
        <v>3.003003003003003E-2</v>
      </c>
      <c r="N35" s="2">
        <v>1.7267267267267267E-2</v>
      </c>
      <c r="O35" s="2">
        <v>4.5045045045045045E-3</v>
      </c>
      <c r="P35" s="2">
        <v>2.2522522522522522E-3</v>
      </c>
      <c r="Q35" s="18">
        <f t="shared" si="1"/>
        <v>2.6011261261261267</v>
      </c>
      <c r="S35" t="s">
        <v>211</v>
      </c>
      <c r="T35" s="19">
        <v>2.569449507838133</v>
      </c>
      <c r="AF35" t="s">
        <v>235</v>
      </c>
    </row>
    <row r="36" spans="1:66" x14ac:dyDescent="0.45">
      <c r="A36" s="17" t="s">
        <v>177</v>
      </c>
      <c r="B36">
        <v>0.24</v>
      </c>
      <c r="C36">
        <f t="shared" si="2"/>
        <v>24</v>
      </c>
      <c r="D36" t="s">
        <v>176</v>
      </c>
      <c r="F36" s="2" t="str">
        <f t="shared" si="0"/>
        <v>24%</v>
      </c>
      <c r="G36" s="2">
        <v>8.0971659919028341E-2</v>
      </c>
      <c r="H36" s="2">
        <v>0.17408906882591094</v>
      </c>
      <c r="I36" s="2">
        <v>0.24696356275303644</v>
      </c>
      <c r="J36" s="2">
        <v>0.21963562753036436</v>
      </c>
      <c r="K36" s="2">
        <v>0.15283400809716599</v>
      </c>
      <c r="L36" s="2">
        <v>7.4898785425101214E-2</v>
      </c>
      <c r="M36" s="2">
        <v>3.4412955465587043E-2</v>
      </c>
      <c r="N36" s="2">
        <v>9.1093117408906875E-3</v>
      </c>
      <c r="O36" s="2">
        <v>5.0607287449392713E-3</v>
      </c>
      <c r="P36" s="2">
        <v>2.0242914979757085E-3</v>
      </c>
      <c r="Q36" s="18">
        <f t="shared" si="1"/>
        <v>2.6435222672064778</v>
      </c>
      <c r="S36" t="s">
        <v>212</v>
      </c>
      <c r="T36" s="19">
        <v>2.6014437689969609</v>
      </c>
    </row>
    <row r="37" spans="1:66" x14ac:dyDescent="0.45">
      <c r="A37" s="17" t="s">
        <v>177</v>
      </c>
      <c r="B37">
        <v>0.22</v>
      </c>
      <c r="C37">
        <f t="shared" si="2"/>
        <v>22</v>
      </c>
      <c r="D37" t="s">
        <v>176</v>
      </c>
      <c r="F37" s="2" t="str">
        <f t="shared" si="0"/>
        <v>22%</v>
      </c>
      <c r="G37" s="2">
        <v>7.0105820105820102E-2</v>
      </c>
      <c r="H37" s="2">
        <v>0.1693121693121693</v>
      </c>
      <c r="I37" s="2">
        <v>0.23544973544973544</v>
      </c>
      <c r="J37" s="2">
        <v>0.23941798941798942</v>
      </c>
      <c r="K37" s="2">
        <v>0.13756613756613756</v>
      </c>
      <c r="L37" s="2">
        <v>8.2010582010582006E-2</v>
      </c>
      <c r="M37" s="2">
        <v>4.6296296296296294E-2</v>
      </c>
      <c r="N37" s="2">
        <v>1.0582010582010581E-2</v>
      </c>
      <c r="O37" s="2">
        <v>7.9365079365079361E-3</v>
      </c>
      <c r="P37" s="2">
        <v>1.3227513227513227E-3</v>
      </c>
      <c r="Q37" s="18">
        <f t="shared" si="1"/>
        <v>2.7472222222222222</v>
      </c>
      <c r="S37" t="s">
        <v>213</v>
      </c>
      <c r="T37" s="19">
        <v>2.7115135834411381</v>
      </c>
      <c r="AE37">
        <v>4</v>
      </c>
      <c r="AF37" t="s">
        <v>0</v>
      </c>
      <c r="AG37" t="s">
        <v>1</v>
      </c>
      <c r="AH37" t="s">
        <v>124</v>
      </c>
      <c r="AI37" t="s">
        <v>125</v>
      </c>
      <c r="AJ37" t="s">
        <v>126</v>
      </c>
      <c r="AK37" t="s">
        <v>21</v>
      </c>
      <c r="AL37" t="s">
        <v>81</v>
      </c>
      <c r="AM37" t="s">
        <v>15</v>
      </c>
      <c r="AN37" t="s">
        <v>75</v>
      </c>
      <c r="AO37" t="s">
        <v>11</v>
      </c>
      <c r="AP37" t="s">
        <v>71</v>
      </c>
      <c r="AQ37" t="s">
        <v>19</v>
      </c>
      <c r="AR37" t="s">
        <v>79</v>
      </c>
      <c r="AS37" t="s">
        <v>29</v>
      </c>
      <c r="AT37" t="s">
        <v>89</v>
      </c>
      <c r="AU37" t="s">
        <v>241</v>
      </c>
      <c r="AV37" t="s">
        <v>242</v>
      </c>
      <c r="AX37" t="s">
        <v>0</v>
      </c>
      <c r="AY37" s="17" t="s">
        <v>143</v>
      </c>
      <c r="AZ37" s="17" t="s">
        <v>137</v>
      </c>
      <c r="BA37" s="17" t="s">
        <v>133</v>
      </c>
      <c r="BB37" s="17" t="s">
        <v>141</v>
      </c>
      <c r="BC37" s="17" t="s">
        <v>151</v>
      </c>
    </row>
    <row r="38" spans="1:66" x14ac:dyDescent="0.45">
      <c r="A38" s="17" t="s">
        <v>177</v>
      </c>
      <c r="B38">
        <v>0.2</v>
      </c>
      <c r="C38">
        <f t="shared" si="2"/>
        <v>20</v>
      </c>
      <c r="D38" t="s">
        <v>176</v>
      </c>
      <c r="F38" s="2" t="str">
        <f t="shared" si="0"/>
        <v>20%</v>
      </c>
      <c r="G38" s="2">
        <v>7.1428571428571425E-2</v>
      </c>
      <c r="H38" s="2">
        <v>0.1957142857142857</v>
      </c>
      <c r="I38" s="2">
        <v>0.21</v>
      </c>
      <c r="J38" s="2">
        <v>0.21285714285714286</v>
      </c>
      <c r="K38" s="2">
        <v>0.17</v>
      </c>
      <c r="L38" s="2">
        <v>7.1428571428571425E-2</v>
      </c>
      <c r="M38" s="2">
        <v>4.5714285714285714E-2</v>
      </c>
      <c r="N38" s="2">
        <v>1.5714285714285715E-2</v>
      </c>
      <c r="O38" s="2">
        <v>4.2857142857142859E-3</v>
      </c>
      <c r="P38" s="2">
        <v>2.8571428571428571E-3</v>
      </c>
      <c r="Q38" s="18">
        <f t="shared" si="1"/>
        <v>2.7382857142857144</v>
      </c>
      <c r="S38" t="s">
        <v>214</v>
      </c>
      <c r="T38" s="19">
        <v>2.7065095398428731</v>
      </c>
      <c r="AF38">
        <v>0.8</v>
      </c>
      <c r="AG38">
        <v>198</v>
      </c>
      <c r="AH38" s="2">
        <v>0.85353535353535348</v>
      </c>
      <c r="AI38" s="2">
        <v>8.5858585858585856E-2</v>
      </c>
      <c r="AJ38" s="2">
        <v>6.0606060606060608E-2</v>
      </c>
      <c r="AK38" s="27">
        <v>21</v>
      </c>
      <c r="AL38" s="2">
        <f>AK38/AU38</f>
        <v>0.38181818181818183</v>
      </c>
      <c r="AM38" s="27">
        <v>22</v>
      </c>
      <c r="AN38" s="2">
        <f>AM38/AU38</f>
        <v>0.4</v>
      </c>
      <c r="AO38" s="27">
        <v>11</v>
      </c>
      <c r="AP38" s="2">
        <f>AO38/AU38</f>
        <v>0.2</v>
      </c>
      <c r="AQ38" s="28">
        <v>1</v>
      </c>
      <c r="AR38" s="2">
        <f>AQ38/AU38</f>
        <v>1.8181818181818181E-2</v>
      </c>
      <c r="AS38" s="28">
        <v>0</v>
      </c>
      <c r="AT38" s="2">
        <f>AS38/AU38</f>
        <v>0</v>
      </c>
      <c r="AU38">
        <f>AK38+AM38+AO38+AQ38+AS38</f>
        <v>55</v>
      </c>
      <c r="AV38" s="2">
        <f>AU38/AG38</f>
        <v>0.27777777777777779</v>
      </c>
      <c r="AX38">
        <v>0.8</v>
      </c>
      <c r="AY38" s="2">
        <v>0.38</v>
      </c>
      <c r="AZ38" s="2">
        <v>0.4</v>
      </c>
      <c r="BA38" s="2">
        <v>0.2</v>
      </c>
      <c r="BB38" s="2">
        <v>0.02</v>
      </c>
      <c r="BC38" s="2">
        <v>0</v>
      </c>
    </row>
    <row r="39" spans="1:66" x14ac:dyDescent="0.45">
      <c r="A39" s="17" t="s">
        <v>177</v>
      </c>
      <c r="B39">
        <v>0.18</v>
      </c>
      <c r="C39">
        <f t="shared" si="2"/>
        <v>18</v>
      </c>
      <c r="D39" t="s">
        <v>176</v>
      </c>
      <c r="F39" s="2" t="str">
        <f t="shared" si="0"/>
        <v>18%</v>
      </c>
      <c r="G39" s="2">
        <v>6.3609467455621307E-2</v>
      </c>
      <c r="H39" s="2">
        <v>0.1819526627218935</v>
      </c>
      <c r="I39" s="2">
        <v>0.23816568047337278</v>
      </c>
      <c r="J39" s="2">
        <v>0.20857988165680474</v>
      </c>
      <c r="K39" s="2">
        <v>0.15680473372781065</v>
      </c>
      <c r="L39" s="2">
        <v>8.8757396449704137E-2</v>
      </c>
      <c r="M39" s="2">
        <v>3.8461538461538464E-2</v>
      </c>
      <c r="N39" s="2">
        <v>1.0355029585798817E-2</v>
      </c>
      <c r="O39" s="2">
        <v>1.1834319526627219E-2</v>
      </c>
      <c r="P39" s="2">
        <v>1.4792899408284023E-3</v>
      </c>
      <c r="Q39" s="18">
        <f t="shared" si="1"/>
        <v>2.767603550295858</v>
      </c>
      <c r="S39" t="s">
        <v>215</v>
      </c>
      <c r="T39" s="19">
        <v>2.731488406881077</v>
      </c>
      <c r="AX39">
        <v>0.5</v>
      </c>
      <c r="AY39" s="2">
        <v>0.06</v>
      </c>
      <c r="AZ39" s="2">
        <v>0.34</v>
      </c>
      <c r="BA39" s="2">
        <v>0.44</v>
      </c>
      <c r="BB39" s="2">
        <v>0.13</v>
      </c>
      <c r="BC39" s="2">
        <v>0.02</v>
      </c>
    </row>
    <row r="40" spans="1:66" x14ac:dyDescent="0.45">
      <c r="A40" s="17" t="s">
        <v>177</v>
      </c>
      <c r="B40">
        <v>0.16</v>
      </c>
      <c r="C40">
        <f t="shared" si="2"/>
        <v>16</v>
      </c>
      <c r="D40" t="s">
        <v>176</v>
      </c>
      <c r="F40" s="2" t="str">
        <f t="shared" si="0"/>
        <v>16%</v>
      </c>
      <c r="G40" s="2">
        <v>5.8027079303675046E-2</v>
      </c>
      <c r="H40" s="2">
        <v>0.15087040618955513</v>
      </c>
      <c r="I40" s="2">
        <v>0.2572533849129594</v>
      </c>
      <c r="J40" s="2">
        <v>0.25145067698259188</v>
      </c>
      <c r="K40" s="2">
        <v>0.15087040618955513</v>
      </c>
      <c r="L40" s="2">
        <v>8.3172147001934232E-2</v>
      </c>
      <c r="M40" s="2">
        <v>3.0947775628626693E-2</v>
      </c>
      <c r="N40" s="2">
        <v>1.160541586073501E-2</v>
      </c>
      <c r="O40" s="2">
        <v>3.8684719535783366E-3</v>
      </c>
      <c r="P40" s="2">
        <v>1.9342359767891683E-3</v>
      </c>
      <c r="Q40" s="18">
        <f t="shared" si="1"/>
        <v>2.7560928433268859</v>
      </c>
      <c r="S40" t="s">
        <v>216</v>
      </c>
      <c r="T40" s="19">
        <v>2.7005076142131976</v>
      </c>
      <c r="AE40">
        <v>3</v>
      </c>
      <c r="AF40" t="s">
        <v>0</v>
      </c>
      <c r="AG40" t="s">
        <v>1</v>
      </c>
      <c r="AH40" t="s">
        <v>124</v>
      </c>
      <c r="AI40" t="s">
        <v>125</v>
      </c>
      <c r="AJ40" t="s">
        <v>126</v>
      </c>
      <c r="AK40" t="s">
        <v>10</v>
      </c>
      <c r="AL40" t="s">
        <v>70</v>
      </c>
      <c r="AM40" t="s">
        <v>12</v>
      </c>
      <c r="AN40" t="s">
        <v>72</v>
      </c>
      <c r="AO40" t="s">
        <v>14</v>
      </c>
      <c r="AP40" t="s">
        <v>74</v>
      </c>
      <c r="AQ40" t="s">
        <v>20</v>
      </c>
      <c r="AR40" t="s">
        <v>80</v>
      </c>
      <c r="AS40" t="s">
        <v>241</v>
      </c>
      <c r="AT40" t="s">
        <v>242</v>
      </c>
      <c r="AU40" s="24"/>
      <c r="AX40">
        <v>0.2</v>
      </c>
      <c r="AY40" s="2">
        <v>3.3613445378151259E-2</v>
      </c>
      <c r="AZ40" s="2">
        <v>0.12605042016806722</v>
      </c>
      <c r="BA40" s="2">
        <v>0.30252100840336132</v>
      </c>
      <c r="BB40" s="2">
        <v>0.38655462184873951</v>
      </c>
      <c r="BC40" s="2">
        <v>0.15126050420168066</v>
      </c>
    </row>
    <row r="41" spans="1:66" x14ac:dyDescent="0.45">
      <c r="A41" s="17" t="s">
        <v>177</v>
      </c>
      <c r="B41">
        <v>0.14000000000000001</v>
      </c>
      <c r="C41">
        <f t="shared" si="2"/>
        <v>14.000000000000002</v>
      </c>
      <c r="D41" t="s">
        <v>176</v>
      </c>
      <c r="F41" s="2" t="str">
        <f t="shared" si="0"/>
        <v>14%</v>
      </c>
      <c r="G41" s="2">
        <v>4.0669856459330141E-2</v>
      </c>
      <c r="H41" s="2">
        <v>0.15550239234449761</v>
      </c>
      <c r="I41" s="2">
        <v>0.16985645933014354</v>
      </c>
      <c r="J41" s="2">
        <v>0.27990430622009571</v>
      </c>
      <c r="K41" s="2">
        <v>0.18899521531100477</v>
      </c>
      <c r="L41" s="2">
        <v>8.6124401913875603E-2</v>
      </c>
      <c r="M41" s="2">
        <v>4.784688995215311E-2</v>
      </c>
      <c r="N41" s="2">
        <v>1.9138755980861243E-2</v>
      </c>
      <c r="O41" s="2">
        <v>1.1961722488038277E-2</v>
      </c>
      <c r="P41" s="2">
        <v>0</v>
      </c>
      <c r="Q41" s="18">
        <f t="shared" si="1"/>
        <v>3.0382775119617222</v>
      </c>
      <c r="S41" t="s">
        <v>217</v>
      </c>
      <c r="T41" s="19">
        <v>2.8474137931034478</v>
      </c>
      <c r="AF41">
        <v>0.8</v>
      </c>
      <c r="AG41">
        <v>198</v>
      </c>
      <c r="AH41" s="2">
        <v>0.85353535353535348</v>
      </c>
      <c r="AI41" s="2">
        <v>8.5858585858585856E-2</v>
      </c>
      <c r="AJ41" s="2">
        <v>6.0606060606060608E-2</v>
      </c>
      <c r="AK41" s="27">
        <v>35</v>
      </c>
      <c r="AL41" s="2">
        <f>AK41/AS41</f>
        <v>0.42682926829268292</v>
      </c>
      <c r="AM41" s="27">
        <v>7</v>
      </c>
      <c r="AN41" s="2">
        <f>AM41/AS41</f>
        <v>8.5365853658536592E-2</v>
      </c>
      <c r="AO41" s="27">
        <v>40</v>
      </c>
      <c r="AP41" s="2">
        <f>AO41/AS41</f>
        <v>0.48780487804878048</v>
      </c>
      <c r="AQ41" s="28">
        <v>0</v>
      </c>
      <c r="AR41" s="2">
        <f>AQ41/AS41</f>
        <v>0</v>
      </c>
      <c r="AS41" s="28">
        <f>AQ41+AO41+AM41+AK41</f>
        <v>82</v>
      </c>
      <c r="AT41" s="2">
        <f>AS41/AG41</f>
        <v>0.41414141414141414</v>
      </c>
    </row>
    <row r="42" spans="1:66" x14ac:dyDescent="0.45">
      <c r="A42" s="17" t="s">
        <v>177</v>
      </c>
      <c r="B42">
        <v>0.12</v>
      </c>
      <c r="C42">
        <f t="shared" si="2"/>
        <v>12</v>
      </c>
      <c r="D42" t="s">
        <v>176</v>
      </c>
      <c r="F42" s="2" t="str">
        <f t="shared" si="0"/>
        <v>12%</v>
      </c>
      <c r="G42" s="2">
        <v>4.2792792792792793E-2</v>
      </c>
      <c r="H42" s="2">
        <v>0.1891891891891892</v>
      </c>
      <c r="I42" s="2">
        <v>0.22522522522522523</v>
      </c>
      <c r="J42" s="2">
        <v>0.240990990990991</v>
      </c>
      <c r="K42" s="2">
        <v>0.13288288288288289</v>
      </c>
      <c r="L42" s="2">
        <v>0.10585585585585586</v>
      </c>
      <c r="M42" s="2">
        <v>3.1531531531531529E-2</v>
      </c>
      <c r="N42" s="2">
        <v>2.2522522522522521E-2</v>
      </c>
      <c r="O42" s="2">
        <v>6.7567567567567571E-3</v>
      </c>
      <c r="P42" s="2">
        <v>2.2522522522522522E-3</v>
      </c>
      <c r="Q42" s="18">
        <f t="shared" si="1"/>
        <v>2.8466216216216211</v>
      </c>
      <c r="S42" t="s">
        <v>218</v>
      </c>
      <c r="T42" s="19">
        <v>2.8168724279835393</v>
      </c>
      <c r="AX42" t="s">
        <v>0</v>
      </c>
      <c r="AY42" s="17" t="s">
        <v>136</v>
      </c>
      <c r="AZ42" s="17" t="s">
        <v>132</v>
      </c>
      <c r="BA42" s="17" t="s">
        <v>134</v>
      </c>
      <c r="BB42" s="17" t="s">
        <v>142</v>
      </c>
    </row>
    <row r="43" spans="1:66" x14ac:dyDescent="0.45">
      <c r="A43" s="17" t="s">
        <v>177</v>
      </c>
      <c r="B43">
        <v>0.1</v>
      </c>
      <c r="C43">
        <f t="shared" si="2"/>
        <v>10</v>
      </c>
      <c r="D43" t="s">
        <v>176</v>
      </c>
      <c r="F43" s="2" t="str">
        <f t="shared" si="0"/>
        <v>10%</v>
      </c>
      <c r="G43" s="2">
        <v>4.3189368770764118E-2</v>
      </c>
      <c r="H43" s="2">
        <v>0.12624584717607973</v>
      </c>
      <c r="I43" s="2">
        <v>0.25249169435215946</v>
      </c>
      <c r="J43" s="2">
        <v>0.18936877076411959</v>
      </c>
      <c r="K43" s="2">
        <v>0.18272425249169436</v>
      </c>
      <c r="L43" s="2">
        <v>0.11295681063122924</v>
      </c>
      <c r="M43" s="2">
        <v>4.9833887043189369E-2</v>
      </c>
      <c r="N43" s="2">
        <v>2.9900332225913623E-2</v>
      </c>
      <c r="O43" s="2">
        <v>9.9667774086378731E-3</v>
      </c>
      <c r="P43" s="2">
        <v>3.3222591362126247E-3</v>
      </c>
      <c r="Q43" s="18">
        <f t="shared" si="1"/>
        <v>3.1159468438538203</v>
      </c>
      <c r="S43" t="s">
        <v>219</v>
      </c>
      <c r="T43" s="19">
        <v>2.9335887611749683</v>
      </c>
      <c r="AE43">
        <v>2</v>
      </c>
      <c r="AF43" t="s">
        <v>0</v>
      </c>
      <c r="AG43" t="s">
        <v>1</v>
      </c>
      <c r="AH43" t="s">
        <v>124</v>
      </c>
      <c r="AI43" t="s">
        <v>125</v>
      </c>
      <c r="AJ43" t="s">
        <v>126</v>
      </c>
      <c r="AK43" t="s">
        <v>7</v>
      </c>
      <c r="AL43" t="s">
        <v>67</v>
      </c>
      <c r="AM43" t="s">
        <v>9</v>
      </c>
      <c r="AN43" t="s">
        <v>69</v>
      </c>
      <c r="AO43" t="s">
        <v>13</v>
      </c>
      <c r="AP43" t="s">
        <v>73</v>
      </c>
      <c r="AQ43" t="s">
        <v>241</v>
      </c>
      <c r="AR43" t="s">
        <v>242</v>
      </c>
      <c r="AX43">
        <v>0.8</v>
      </c>
      <c r="AY43" s="2">
        <v>0.49</v>
      </c>
      <c r="AZ43" s="2">
        <v>0.43</v>
      </c>
      <c r="BA43" s="2">
        <v>0.09</v>
      </c>
      <c r="BB43" s="2">
        <v>0</v>
      </c>
    </row>
    <row r="44" spans="1:66" x14ac:dyDescent="0.45">
      <c r="A44" s="17" t="s">
        <v>177</v>
      </c>
      <c r="B44">
        <v>0.08</v>
      </c>
      <c r="C44">
        <f t="shared" si="2"/>
        <v>8</v>
      </c>
      <c r="D44" t="s">
        <v>176</v>
      </c>
      <c r="F44" s="2" t="str">
        <f t="shared" si="0"/>
        <v>8%</v>
      </c>
      <c r="G44" s="2">
        <v>3.3033033033033031E-2</v>
      </c>
      <c r="H44" s="2">
        <v>0.13513513513513514</v>
      </c>
      <c r="I44" s="2">
        <v>0.21321321321321321</v>
      </c>
      <c r="J44" s="2">
        <v>0.26126126126126126</v>
      </c>
      <c r="K44" s="2">
        <v>0.18018018018018017</v>
      </c>
      <c r="L44" s="2">
        <v>0.1021021021021021</v>
      </c>
      <c r="M44" s="2">
        <v>3.6036036036036036E-2</v>
      </c>
      <c r="N44" s="2">
        <v>2.1021021021021023E-2</v>
      </c>
      <c r="O44" s="2">
        <v>3.003003003003003E-3</v>
      </c>
      <c r="P44" s="2">
        <v>1.5015015015015015E-2</v>
      </c>
      <c r="Q44" s="18">
        <f t="shared" si="1"/>
        <v>3.1126126126126121</v>
      </c>
      <c r="S44" t="s">
        <v>220</v>
      </c>
      <c r="T44" s="19">
        <v>2.9953488372093027</v>
      </c>
      <c r="AF44">
        <v>0.8</v>
      </c>
      <c r="AG44">
        <v>198</v>
      </c>
      <c r="AH44" s="2">
        <v>0.85353535353535348</v>
      </c>
      <c r="AI44" s="2">
        <v>8.5858585858585856E-2</v>
      </c>
      <c r="AJ44" s="2">
        <v>6.0606060606060608E-2</v>
      </c>
      <c r="AK44" s="2">
        <v>0.19</v>
      </c>
      <c r="AL44" s="2">
        <f>AK44/AQ44</f>
        <v>5.2457205963556052E-3</v>
      </c>
      <c r="AM44" s="23">
        <v>36</v>
      </c>
      <c r="AN44" s="2">
        <f>AM44/AQ44</f>
        <v>0.99392600773053563</v>
      </c>
      <c r="AO44" s="2">
        <v>0.03</v>
      </c>
      <c r="AP44" s="2">
        <f>AO44/AQ44</f>
        <v>8.2827167310877965E-4</v>
      </c>
      <c r="AQ44">
        <f>AK44+AM44+AO44</f>
        <v>36.22</v>
      </c>
      <c r="AR44" s="2">
        <f>AQ44/AG44</f>
        <v>0.18292929292929291</v>
      </c>
      <c r="AX44">
        <v>0.5</v>
      </c>
      <c r="AY44" s="2">
        <v>0.22</v>
      </c>
      <c r="AZ44" s="2">
        <v>0.46</v>
      </c>
      <c r="BA44" s="2">
        <v>0.27</v>
      </c>
      <c r="BB44" s="2">
        <v>0.05</v>
      </c>
    </row>
    <row r="45" spans="1:66" x14ac:dyDescent="0.45">
      <c r="H45" s="2"/>
      <c r="I45" s="2"/>
      <c r="J45" s="2"/>
      <c r="K45" s="2"/>
      <c r="O45">
        <v>2.1294718909710391E-5</v>
      </c>
      <c r="T45">
        <v>3.0880829015544045</v>
      </c>
      <c r="AX45">
        <v>0.2</v>
      </c>
      <c r="AY45" s="2">
        <v>3.5087719298245612E-2</v>
      </c>
      <c r="AZ45" s="2">
        <v>0.19298245614035087</v>
      </c>
      <c r="BA45" s="2">
        <v>0.45614035087719296</v>
      </c>
      <c r="BB45" s="2">
        <v>0.31578947368421051</v>
      </c>
    </row>
    <row r="46" spans="1:66" x14ac:dyDescent="0.45">
      <c r="V46" t="s">
        <v>0</v>
      </c>
      <c r="W46" t="s">
        <v>222</v>
      </c>
      <c r="X46" t="s">
        <v>223</v>
      </c>
      <c r="Y46" t="s">
        <v>224</v>
      </c>
      <c r="Z46" t="s">
        <v>225</v>
      </c>
      <c r="AA46" t="s">
        <v>226</v>
      </c>
      <c r="AB46" t="s">
        <v>227</v>
      </c>
      <c r="AC46" t="s">
        <v>228</v>
      </c>
      <c r="AD46" t="s">
        <v>231</v>
      </c>
      <c r="AE46" t="s">
        <v>238</v>
      </c>
      <c r="AF46" t="s">
        <v>240</v>
      </c>
    </row>
    <row r="47" spans="1:66" x14ac:dyDescent="0.45">
      <c r="A47" t="s">
        <v>0</v>
      </c>
      <c r="B47" t="s">
        <v>277</v>
      </c>
      <c r="C47" t="s">
        <v>278</v>
      </c>
      <c r="D47" t="s">
        <v>279</v>
      </c>
      <c r="E47" t="s">
        <v>280</v>
      </c>
      <c r="F47" t="s">
        <v>281</v>
      </c>
      <c r="G47" t="s">
        <v>282</v>
      </c>
      <c r="H47" t="s">
        <v>283</v>
      </c>
      <c r="I47" t="s">
        <v>284</v>
      </c>
      <c r="J47" t="s">
        <v>285</v>
      </c>
      <c r="K47" t="s">
        <v>286</v>
      </c>
      <c r="V47" t="s">
        <v>201</v>
      </c>
      <c r="W47" s="2">
        <v>9.1845140032948927E-2</v>
      </c>
      <c r="X47" s="2">
        <v>0.20922570016474465</v>
      </c>
      <c r="Y47" s="2">
        <v>0.26976935749588138</v>
      </c>
      <c r="Z47" s="2">
        <v>0.19316309719934102</v>
      </c>
      <c r="AA47" s="2">
        <v>0.12932454695222406</v>
      </c>
      <c r="AB47" s="2">
        <v>6.4250411861614495E-2</v>
      </c>
      <c r="AC47" s="2">
        <v>2.800658978583196E-2</v>
      </c>
      <c r="AD47" s="2">
        <v>9.8846787479406912E-3</v>
      </c>
      <c r="AE47" s="2">
        <v>4.1186161449752881E-3</v>
      </c>
      <c r="AF47" s="2">
        <v>4.1186161449752884E-4</v>
      </c>
      <c r="AX47" t="s">
        <v>0</v>
      </c>
      <c r="AY47" s="17" t="s">
        <v>131</v>
      </c>
      <c r="AZ47" s="17" t="s">
        <v>129</v>
      </c>
      <c r="BA47" s="17" t="s">
        <v>243</v>
      </c>
    </row>
    <row r="48" spans="1:66" x14ac:dyDescent="0.45">
      <c r="A48" s="2" t="s">
        <v>184</v>
      </c>
      <c r="B48" s="2">
        <v>1.5576323987538941E-2</v>
      </c>
      <c r="C48" s="2">
        <v>0.1557632398753894</v>
      </c>
      <c r="D48" s="2">
        <v>0.18068535825545171</v>
      </c>
      <c r="E48" s="2">
        <v>0.2554517133956386</v>
      </c>
      <c r="F48" s="2">
        <v>0.17133956386292834</v>
      </c>
      <c r="G48" s="2">
        <v>0.10903426791277258</v>
      </c>
      <c r="H48" s="2">
        <v>6.5420560747663545E-2</v>
      </c>
      <c r="I48" s="2">
        <v>3.4267912772585667E-2</v>
      </c>
      <c r="J48" s="2">
        <v>6.2305295950155761E-3</v>
      </c>
      <c r="K48" s="2">
        <v>6.2305295950155761E-3</v>
      </c>
      <c r="AX48">
        <v>0.8</v>
      </c>
      <c r="AY48" s="2">
        <v>0.8</v>
      </c>
      <c r="AZ48" s="2">
        <v>0.16666666666666666</v>
      </c>
      <c r="BA48" s="2">
        <v>3.3333333333333333E-2</v>
      </c>
    </row>
    <row r="49" spans="1:53" x14ac:dyDescent="0.45">
      <c r="A49" t="s">
        <v>199</v>
      </c>
      <c r="B49" s="2">
        <v>9.0067859346082663E-2</v>
      </c>
      <c r="C49" s="2">
        <v>0.18692165330043184</v>
      </c>
      <c r="D49" s="2">
        <v>0.25046267735965455</v>
      </c>
      <c r="E49" s="2">
        <v>0.22085132634176435</v>
      </c>
      <c r="F49" s="2">
        <v>0.13633559531153608</v>
      </c>
      <c r="G49" s="2">
        <v>6.4774830351634796E-2</v>
      </c>
      <c r="H49" s="2">
        <v>2.7760641579272053E-2</v>
      </c>
      <c r="I49" s="2">
        <v>1.850709438618137E-2</v>
      </c>
      <c r="J49" s="2">
        <v>3.7014188772362738E-3</v>
      </c>
      <c r="K49" s="2">
        <v>6.1690314620604567E-4</v>
      </c>
      <c r="AE49">
        <v>4</v>
      </c>
      <c r="AF49" t="s">
        <v>0</v>
      </c>
      <c r="AG49" t="s">
        <v>1</v>
      </c>
      <c r="AH49" t="s">
        <v>124</v>
      </c>
      <c r="AI49" t="s">
        <v>125</v>
      </c>
      <c r="AJ49" t="s">
        <v>126</v>
      </c>
      <c r="AK49" t="s">
        <v>21</v>
      </c>
      <c r="AL49" t="s">
        <v>81</v>
      </c>
      <c r="AM49" t="s">
        <v>15</v>
      </c>
      <c r="AN49" t="s">
        <v>75</v>
      </c>
      <c r="AO49" t="s">
        <v>11</v>
      </c>
      <c r="AP49" t="s">
        <v>71</v>
      </c>
      <c r="AQ49" t="s">
        <v>19</v>
      </c>
      <c r="AR49" t="s">
        <v>79</v>
      </c>
      <c r="AS49" t="s">
        <v>29</v>
      </c>
      <c r="AT49" t="s">
        <v>89</v>
      </c>
      <c r="AU49" t="s">
        <v>241</v>
      </c>
      <c r="AV49" t="s">
        <v>242</v>
      </c>
      <c r="AX49">
        <v>0.5</v>
      </c>
      <c r="AY49" s="2">
        <v>0.30839694656488548</v>
      </c>
      <c r="AZ49" s="2">
        <v>0.54656488549618321</v>
      </c>
      <c r="BA49" s="2">
        <v>0.14503816793893129</v>
      </c>
    </row>
    <row r="50" spans="1:53" x14ac:dyDescent="0.45">
      <c r="A50" t="s">
        <v>214</v>
      </c>
      <c r="B50" s="2">
        <v>7.1428571428571425E-2</v>
      </c>
      <c r="C50" s="2">
        <v>0.1957142857142857</v>
      </c>
      <c r="D50" s="2">
        <v>0.21</v>
      </c>
      <c r="E50" s="2">
        <v>0.21285714285714286</v>
      </c>
      <c r="F50" s="2">
        <v>0.17</v>
      </c>
      <c r="G50" s="2">
        <v>7.1428571428571425E-2</v>
      </c>
      <c r="H50" s="2">
        <v>4.5714285714285714E-2</v>
      </c>
      <c r="I50" s="2">
        <v>1.5714285714285715E-2</v>
      </c>
      <c r="J50" s="2">
        <v>4.2857142857142859E-3</v>
      </c>
      <c r="K50" s="2">
        <v>2.8571428571428571E-3</v>
      </c>
      <c r="AF50">
        <v>0.5</v>
      </c>
      <c r="AG50">
        <v>2428</v>
      </c>
      <c r="AH50" s="2">
        <v>0.43369028006589788</v>
      </c>
      <c r="AI50" s="2">
        <v>0.30024711696869849</v>
      </c>
      <c r="AJ50" s="2">
        <v>0.26606260296540363</v>
      </c>
      <c r="AK50">
        <v>14</v>
      </c>
      <c r="AL50" s="2">
        <f>AK50/AU50</f>
        <v>6.3348416289592757E-2</v>
      </c>
      <c r="AM50">
        <v>76</v>
      </c>
      <c r="AN50" s="2">
        <f>AM50/AU50</f>
        <v>0.34389140271493213</v>
      </c>
      <c r="AO50">
        <v>98</v>
      </c>
      <c r="AP50" s="2">
        <f>AO50/AU50</f>
        <v>0.4434389140271493</v>
      </c>
      <c r="AQ50">
        <v>28</v>
      </c>
      <c r="AR50" s="2">
        <f>AQ50/AU50</f>
        <v>0.12669683257918551</v>
      </c>
      <c r="AS50">
        <v>5</v>
      </c>
      <c r="AT50" s="2">
        <f>AS50/AU50</f>
        <v>2.2624434389140271E-2</v>
      </c>
      <c r="AU50">
        <f>AK50+AM50+AO50+AQ50+AS50</f>
        <v>221</v>
      </c>
      <c r="AV50" s="2">
        <f>AU50/AG50</f>
        <v>9.102141680395387E-2</v>
      </c>
      <c r="AX50">
        <v>0.2</v>
      </c>
      <c r="AY50" s="2">
        <v>6.4935064935064929E-2</v>
      </c>
      <c r="AZ50" s="2">
        <v>0.46753246753246752</v>
      </c>
      <c r="BA50" s="2">
        <v>0.46753246753246752</v>
      </c>
    </row>
    <row r="52" spans="1:53" x14ac:dyDescent="0.45">
      <c r="A52" t="s">
        <v>0</v>
      </c>
      <c r="B52" t="s">
        <v>226</v>
      </c>
      <c r="AE52">
        <v>3</v>
      </c>
      <c r="AF52" t="s">
        <v>0</v>
      </c>
      <c r="AG52" t="s">
        <v>1</v>
      </c>
      <c r="AH52" t="s">
        <v>124</v>
      </c>
      <c r="AI52" t="s">
        <v>125</v>
      </c>
      <c r="AJ52" t="s">
        <v>126</v>
      </c>
      <c r="AK52" t="s">
        <v>10</v>
      </c>
      <c r="AL52" t="s">
        <v>70</v>
      </c>
      <c r="AM52" t="s">
        <v>12</v>
      </c>
      <c r="AN52" t="s">
        <v>72</v>
      </c>
      <c r="AO52" t="s">
        <v>14</v>
      </c>
      <c r="AP52" t="s">
        <v>74</v>
      </c>
      <c r="AQ52" t="s">
        <v>20</v>
      </c>
      <c r="AR52" t="s">
        <v>80</v>
      </c>
      <c r="AS52" t="s">
        <v>241</v>
      </c>
      <c r="AT52" t="s">
        <v>242</v>
      </c>
    </row>
    <row r="53" spans="1:53" x14ac:dyDescent="0.45">
      <c r="A53" t="s">
        <v>184</v>
      </c>
      <c r="B53" s="2">
        <v>0.17133956386292834</v>
      </c>
      <c r="C53" s="2"/>
      <c r="D53" s="2"/>
      <c r="E53" s="2"/>
      <c r="G53" s="2"/>
      <c r="H53" s="2"/>
      <c r="I53" s="2"/>
      <c r="J53" s="2"/>
      <c r="K53" s="2"/>
      <c r="AF53">
        <v>0.5</v>
      </c>
      <c r="AG53">
        <v>2428</v>
      </c>
      <c r="AH53" s="2">
        <v>0.43369028006589788</v>
      </c>
      <c r="AI53" s="2">
        <v>0.30024711696869849</v>
      </c>
      <c r="AJ53" s="2">
        <v>0.26606260296540363</v>
      </c>
      <c r="AK53">
        <v>164</v>
      </c>
      <c r="AL53" s="2">
        <f>AK53/AS53</f>
        <v>0.45810055865921789</v>
      </c>
      <c r="AM53">
        <v>97</v>
      </c>
      <c r="AN53" s="2">
        <f>AM53/AS53</f>
        <v>0.27094972067039108</v>
      </c>
      <c r="AO53">
        <v>80</v>
      </c>
      <c r="AP53" s="2">
        <f>AO53/AS53</f>
        <v>0.22346368715083798</v>
      </c>
      <c r="AQ53">
        <v>17</v>
      </c>
      <c r="AR53" s="2">
        <f>AQ53/AS53</f>
        <v>4.7486033519553071E-2</v>
      </c>
      <c r="AS53">
        <f>AQ53+AO53+AM53+AK53</f>
        <v>358</v>
      </c>
      <c r="AT53" s="2">
        <f>AS53/AG53</f>
        <v>0.14744645799011533</v>
      </c>
    </row>
    <row r="54" spans="1:53" x14ac:dyDescent="0.45">
      <c r="A54" t="s">
        <v>199</v>
      </c>
      <c r="B54" s="2">
        <v>0.13633559531153608</v>
      </c>
      <c r="C54" s="2"/>
      <c r="D54" s="2"/>
      <c r="E54" s="2"/>
      <c r="G54" s="2"/>
      <c r="H54" s="2"/>
      <c r="I54" s="2"/>
      <c r="J54" s="2"/>
      <c r="K54" s="2"/>
    </row>
    <row r="55" spans="1:53" x14ac:dyDescent="0.45">
      <c r="A55" t="s">
        <v>214</v>
      </c>
      <c r="B55" s="2">
        <v>0.17</v>
      </c>
      <c r="C55" s="2"/>
      <c r="D55" s="2"/>
      <c r="E55" s="2"/>
      <c r="G55" s="2"/>
      <c r="H55" s="2"/>
      <c r="I55" s="2"/>
      <c r="J55" s="2"/>
      <c r="K55" s="2"/>
      <c r="AE55">
        <v>2</v>
      </c>
      <c r="AF55" t="s">
        <v>0</v>
      </c>
      <c r="AG55" t="s">
        <v>1</v>
      </c>
      <c r="AH55" t="s">
        <v>124</v>
      </c>
      <c r="AI55" t="s">
        <v>125</v>
      </c>
      <c r="AJ55" t="s">
        <v>126</v>
      </c>
      <c r="AK55" t="s">
        <v>7</v>
      </c>
      <c r="AL55" t="s">
        <v>67</v>
      </c>
      <c r="AM55" t="s">
        <v>9</v>
      </c>
      <c r="AN55" t="s">
        <v>69</v>
      </c>
      <c r="AO55" t="s">
        <v>13</v>
      </c>
      <c r="AP55" t="s">
        <v>73</v>
      </c>
      <c r="AQ55" t="s">
        <v>241</v>
      </c>
      <c r="AR55" t="s">
        <v>242</v>
      </c>
    </row>
    <row r="56" spans="1:53" x14ac:dyDescent="0.45">
      <c r="AF56">
        <v>0.5</v>
      </c>
      <c r="AG56">
        <v>2428</v>
      </c>
      <c r="AH56" s="2">
        <v>0.43369028006589788</v>
      </c>
      <c r="AI56" s="2">
        <v>0.30024711696869849</v>
      </c>
      <c r="AJ56" s="2">
        <v>0.26606260296540363</v>
      </c>
      <c r="AK56">
        <v>207</v>
      </c>
      <c r="AL56" s="2">
        <f>AK56/AQ56</f>
        <v>0.50985221674876846</v>
      </c>
      <c r="AM56" s="16">
        <v>137</v>
      </c>
      <c r="AN56" s="2">
        <f>AM56/AQ56</f>
        <v>0.33743842364532017</v>
      </c>
      <c r="AO56">
        <v>62</v>
      </c>
      <c r="AP56" s="2">
        <f>AO56/AQ56</f>
        <v>0.15270935960591134</v>
      </c>
      <c r="AQ56">
        <f>AK56+AM56+AO56</f>
        <v>406</v>
      </c>
      <c r="AR56" s="2">
        <f>AQ56/AG56</f>
        <v>0.1672158154859967</v>
      </c>
    </row>
    <row r="65" spans="1:63" x14ac:dyDescent="0.45">
      <c r="V65" t="s">
        <v>0</v>
      </c>
      <c r="W65" t="s">
        <v>222</v>
      </c>
      <c r="X65" t="s">
        <v>223</v>
      </c>
      <c r="Y65" t="s">
        <v>224</v>
      </c>
      <c r="Z65" t="s">
        <v>225</v>
      </c>
      <c r="AA65" t="s">
        <v>226</v>
      </c>
      <c r="AB65" t="s">
        <v>227</v>
      </c>
      <c r="AC65" t="s">
        <v>228</v>
      </c>
      <c r="AD65" t="s">
        <v>231</v>
      </c>
      <c r="AE65" t="s">
        <v>238</v>
      </c>
      <c r="AF65" t="s">
        <v>240</v>
      </c>
    </row>
    <row r="66" spans="1:63" x14ac:dyDescent="0.45">
      <c r="V66" t="s">
        <v>219</v>
      </c>
      <c r="W66" s="2">
        <v>4.3189368770764118E-2</v>
      </c>
      <c r="X66" s="2">
        <v>0.12624584717607973</v>
      </c>
      <c r="Y66" s="2">
        <v>0.25249169435215946</v>
      </c>
      <c r="Z66" s="2">
        <v>0.18936877076411959</v>
      </c>
      <c r="AA66" s="2">
        <v>0.18272425249169436</v>
      </c>
      <c r="AB66" s="2">
        <v>0.11295681063122924</v>
      </c>
      <c r="AC66" s="2">
        <v>4.9833887043189369E-2</v>
      </c>
      <c r="AD66" s="2">
        <v>2.9900332225913623E-2</v>
      </c>
      <c r="AE66" s="2">
        <v>9.9667774086378731E-3</v>
      </c>
      <c r="AF66" s="2">
        <v>3.3222591362126247E-3</v>
      </c>
    </row>
    <row r="68" spans="1:63" x14ac:dyDescent="0.45">
      <c r="A68" t="s">
        <v>0</v>
      </c>
      <c r="B68" t="s">
        <v>222</v>
      </c>
      <c r="C68" t="s">
        <v>223</v>
      </c>
      <c r="D68" t="s">
        <v>224</v>
      </c>
      <c r="E68" t="s">
        <v>225</v>
      </c>
      <c r="F68" t="s">
        <v>226</v>
      </c>
      <c r="G68" t="s">
        <v>227</v>
      </c>
      <c r="H68" t="s">
        <v>228</v>
      </c>
      <c r="I68" t="s">
        <v>231</v>
      </c>
      <c r="J68" t="s">
        <v>238</v>
      </c>
      <c r="K68" t="s">
        <v>239</v>
      </c>
      <c r="AE68">
        <v>4</v>
      </c>
      <c r="AF68" t="s">
        <v>0</v>
      </c>
      <c r="AG68" t="s">
        <v>1</v>
      </c>
      <c r="AH68" t="s">
        <v>124</v>
      </c>
      <c r="AI68" t="s">
        <v>125</v>
      </c>
      <c r="AJ68" t="s">
        <v>126</v>
      </c>
      <c r="AK68" t="s">
        <v>21</v>
      </c>
      <c r="AL68" t="s">
        <v>81</v>
      </c>
      <c r="AM68" t="s">
        <v>15</v>
      </c>
      <c r="AN68" t="s">
        <v>75</v>
      </c>
      <c r="AO68" t="s">
        <v>11</v>
      </c>
      <c r="AP68" t="s">
        <v>71</v>
      </c>
      <c r="AQ68" t="s">
        <v>19</v>
      </c>
      <c r="AR68" t="s">
        <v>79</v>
      </c>
      <c r="AS68" t="s">
        <v>29</v>
      </c>
      <c r="AT68" t="s">
        <v>89</v>
      </c>
      <c r="AU68" t="s">
        <v>241</v>
      </c>
      <c r="AV68" t="s">
        <v>242</v>
      </c>
      <c r="AX68" t="s">
        <v>0</v>
      </c>
      <c r="AY68" t="s">
        <v>131</v>
      </c>
      <c r="AZ68" t="s">
        <v>129</v>
      </c>
      <c r="BA68" t="s">
        <v>243</v>
      </c>
      <c r="BF68" t="s">
        <v>0</v>
      </c>
      <c r="BG68" t="s">
        <v>143</v>
      </c>
      <c r="BH68" t="s">
        <v>137</v>
      </c>
      <c r="BI68" t="s">
        <v>133</v>
      </c>
      <c r="BJ68" t="s">
        <v>141</v>
      </c>
      <c r="BK68" t="s">
        <v>151</v>
      </c>
    </row>
    <row r="69" spans="1:63" x14ac:dyDescent="0.45">
      <c r="A69" t="s">
        <v>188</v>
      </c>
      <c r="B69" s="2">
        <v>5.1056338028169015E-2</v>
      </c>
      <c r="C69" s="2">
        <v>0.12852112676056338</v>
      </c>
      <c r="D69" s="2">
        <v>0.24647887323943662</v>
      </c>
      <c r="E69" s="2">
        <v>0.22887323943661972</v>
      </c>
      <c r="F69" s="2">
        <v>0.176056338028169</v>
      </c>
      <c r="G69" s="2">
        <v>8.4507042253521125E-2</v>
      </c>
      <c r="H69" s="2">
        <v>5.1056338028169015E-2</v>
      </c>
      <c r="I69" s="2">
        <v>2.1126760563380281E-2</v>
      </c>
      <c r="J69" s="2">
        <v>8.8028169014084511E-3</v>
      </c>
      <c r="K69" s="2">
        <v>3.5211267605633804E-3</v>
      </c>
      <c r="AF69">
        <v>0.2</v>
      </c>
      <c r="AG69">
        <v>301</v>
      </c>
      <c r="AH69" s="2">
        <v>0.13289036544850499</v>
      </c>
      <c r="AI69" s="2">
        <v>0.22259136212624583</v>
      </c>
      <c r="AJ69" s="2">
        <v>0.64451827242524917</v>
      </c>
      <c r="AK69" s="27">
        <v>4</v>
      </c>
      <c r="AL69" s="2">
        <f>AK69/AU69</f>
        <v>3.3613445378151259E-2</v>
      </c>
      <c r="AM69" s="27">
        <v>15</v>
      </c>
      <c r="AN69" s="2">
        <f>AM69/AU69</f>
        <v>0.12605042016806722</v>
      </c>
      <c r="AO69" s="27">
        <v>36</v>
      </c>
      <c r="AP69" s="2">
        <f>AO69/AU69</f>
        <v>0.30252100840336132</v>
      </c>
      <c r="AQ69">
        <v>46</v>
      </c>
      <c r="AR69" s="2">
        <f>AQ69/AU69</f>
        <v>0.38655462184873951</v>
      </c>
      <c r="AS69">
        <v>18</v>
      </c>
      <c r="AT69" s="2">
        <f>AS69/AU69</f>
        <v>0.15126050420168066</v>
      </c>
      <c r="AU69">
        <f>AK69+AM69+AO69+AQ69+AS69</f>
        <v>119</v>
      </c>
      <c r="AV69" s="2">
        <f>AU69/AG69</f>
        <v>0.39534883720930231</v>
      </c>
      <c r="AW69" s="5"/>
      <c r="AX69">
        <v>0.76</v>
      </c>
      <c r="AY69" s="2">
        <v>0.55555555555555558</v>
      </c>
      <c r="AZ69" s="2">
        <v>0.38095238095238093</v>
      </c>
      <c r="BA69" s="2">
        <v>6.3492063492063489E-2</v>
      </c>
      <c r="BF69">
        <v>0.76</v>
      </c>
      <c r="BG69" s="2">
        <v>0.43902439024390244</v>
      </c>
      <c r="BH69" s="2">
        <v>0.34146341463414637</v>
      </c>
      <c r="BI69" s="2">
        <v>0.1951219512195122</v>
      </c>
      <c r="BJ69" s="2">
        <v>2.4390243902439025E-2</v>
      </c>
      <c r="BK69" s="2">
        <v>0</v>
      </c>
    </row>
    <row r="70" spans="1:63" x14ac:dyDescent="0.45">
      <c r="A70" t="s">
        <v>201</v>
      </c>
      <c r="B70" s="2">
        <v>9.1845140032948927E-2</v>
      </c>
      <c r="C70" s="2">
        <v>0.20922570016474465</v>
      </c>
      <c r="D70" s="2">
        <v>0.26976935749588138</v>
      </c>
      <c r="E70" s="2">
        <v>0.19316309719934102</v>
      </c>
      <c r="F70" s="2">
        <v>0.12932454695222406</v>
      </c>
      <c r="G70" s="2">
        <v>6.4250411861614495E-2</v>
      </c>
      <c r="H70" s="2">
        <v>2.800658978583196E-2</v>
      </c>
      <c r="I70" s="2">
        <v>9.8846787479406912E-3</v>
      </c>
      <c r="J70" s="2">
        <v>4.1186161449752881E-3</v>
      </c>
      <c r="K70" s="2">
        <v>4.1186161449752884E-4</v>
      </c>
      <c r="AX70">
        <v>0.46</v>
      </c>
      <c r="AY70" s="2">
        <v>0.30839694656488548</v>
      </c>
      <c r="AZ70" s="2">
        <v>0.54656488549618321</v>
      </c>
      <c r="BA70" s="2">
        <v>0.14503816793893129</v>
      </c>
      <c r="BF70">
        <v>0.46</v>
      </c>
      <c r="BG70" s="2">
        <v>0.11464968152866242</v>
      </c>
      <c r="BH70" s="2">
        <v>0.28025477707006369</v>
      </c>
      <c r="BI70" s="2">
        <v>0.38853503184713378</v>
      </c>
      <c r="BJ70" s="2">
        <v>0.1751592356687898</v>
      </c>
      <c r="BK70" s="2">
        <v>4.1401273885350316E-2</v>
      </c>
    </row>
    <row r="71" spans="1:63" x14ac:dyDescent="0.45">
      <c r="AE71">
        <v>3</v>
      </c>
      <c r="AF71" t="s">
        <v>0</v>
      </c>
      <c r="AG71" t="s">
        <v>1</v>
      </c>
      <c r="AH71" t="s">
        <v>124</v>
      </c>
      <c r="AI71" t="s">
        <v>125</v>
      </c>
      <c r="AJ71" t="s">
        <v>126</v>
      </c>
      <c r="AK71" t="s">
        <v>10</v>
      </c>
      <c r="AL71" t="s">
        <v>70</v>
      </c>
      <c r="AM71" t="s">
        <v>12</v>
      </c>
      <c r="AN71" t="s">
        <v>72</v>
      </c>
      <c r="AO71" t="s">
        <v>14</v>
      </c>
      <c r="AP71" t="s">
        <v>74</v>
      </c>
      <c r="AQ71" t="s">
        <v>20</v>
      </c>
      <c r="AR71" t="s">
        <v>80</v>
      </c>
      <c r="AS71" t="s">
        <v>241</v>
      </c>
      <c r="AT71" t="s">
        <v>242</v>
      </c>
    </row>
    <row r="72" spans="1:63" x14ac:dyDescent="0.45">
      <c r="AF72">
        <v>0.2</v>
      </c>
      <c r="AG72">
        <v>301</v>
      </c>
      <c r="AH72" s="2">
        <v>0.13289036544850499</v>
      </c>
      <c r="AI72" s="2">
        <v>0.22259136212624583</v>
      </c>
      <c r="AJ72" s="2">
        <v>0.64451827242524917</v>
      </c>
      <c r="AK72" s="28">
        <v>37</v>
      </c>
      <c r="AL72" s="2">
        <f>AK72/AS72</f>
        <v>0.24832214765100671</v>
      </c>
      <c r="AM72" s="28">
        <v>66</v>
      </c>
      <c r="AN72" s="2">
        <f>AM72/AS72</f>
        <v>0.44295302013422821</v>
      </c>
      <c r="AO72" s="28">
        <v>14</v>
      </c>
      <c r="AP72" s="2">
        <f>AO72/AS72</f>
        <v>9.3959731543624164E-2</v>
      </c>
      <c r="AQ72">
        <v>32</v>
      </c>
      <c r="AR72" s="2">
        <f>AQ72/AS72</f>
        <v>0.21476510067114093</v>
      </c>
      <c r="AS72">
        <f>AK72+AM72+AO72+AQ72</f>
        <v>149</v>
      </c>
      <c r="AT72" s="2">
        <f>AS72/AG72</f>
        <v>0.49501661129568109</v>
      </c>
    </row>
    <row r="73" spans="1:63" x14ac:dyDescent="0.45">
      <c r="A73" t="s">
        <v>246</v>
      </c>
    </row>
    <row r="74" spans="1:63" x14ac:dyDescent="0.45">
      <c r="A74" t="s">
        <v>245</v>
      </c>
      <c r="AE74">
        <v>2</v>
      </c>
      <c r="AF74" t="s">
        <v>0</v>
      </c>
      <c r="AG74" t="s">
        <v>1</v>
      </c>
      <c r="AH74" t="s">
        <v>124</v>
      </c>
      <c r="AI74" t="s">
        <v>125</v>
      </c>
      <c r="AJ74" t="s">
        <v>126</v>
      </c>
      <c r="AK74" t="s">
        <v>7</v>
      </c>
      <c r="AL74" t="s">
        <v>67</v>
      </c>
      <c r="AM74" t="s">
        <v>9</v>
      </c>
      <c r="AN74" t="s">
        <v>69</v>
      </c>
      <c r="AO74" t="s">
        <v>13</v>
      </c>
      <c r="AP74" t="s">
        <v>73</v>
      </c>
      <c r="AQ74" t="s">
        <v>241</v>
      </c>
      <c r="AR74" t="s">
        <v>242</v>
      </c>
    </row>
    <row r="75" spans="1:63" x14ac:dyDescent="0.45">
      <c r="AF75">
        <v>0.2</v>
      </c>
      <c r="AG75">
        <v>301</v>
      </c>
      <c r="AH75" s="2">
        <v>0.13289036544850499</v>
      </c>
      <c r="AI75" s="2">
        <v>0.22259136212624583</v>
      </c>
      <c r="AJ75" s="2">
        <v>0.64451827242524917</v>
      </c>
      <c r="AK75" s="28">
        <v>79</v>
      </c>
      <c r="AL75" s="2">
        <f>AK75/AQ75</f>
        <v>0.5374149659863946</v>
      </c>
      <c r="AM75" s="29">
        <v>20</v>
      </c>
      <c r="AN75" s="2">
        <f>AM75/AQ75</f>
        <v>0.1360544217687075</v>
      </c>
      <c r="AO75" s="28">
        <v>48</v>
      </c>
      <c r="AP75" s="2">
        <f>AO75/AQ75</f>
        <v>0.32653061224489793</v>
      </c>
      <c r="AQ75">
        <f>AK75+AM75+AO75</f>
        <v>147</v>
      </c>
      <c r="AR75" s="2">
        <f>AQ75/AG75</f>
        <v>0.48837209302325579</v>
      </c>
    </row>
    <row r="76" spans="1:63" x14ac:dyDescent="0.45">
      <c r="A76" t="s">
        <v>247</v>
      </c>
    </row>
    <row r="77" spans="1:63" x14ac:dyDescent="0.45">
      <c r="A77" t="s">
        <v>248</v>
      </c>
    </row>
    <row r="79" spans="1:63" x14ac:dyDescent="0.45">
      <c r="A79" t="s">
        <v>249</v>
      </c>
      <c r="B79" t="s">
        <v>250</v>
      </c>
      <c r="C79" t="s">
        <v>251</v>
      </c>
      <c r="D79" t="s">
        <v>252</v>
      </c>
      <c r="E79" t="s">
        <v>253</v>
      </c>
      <c r="F79" t="s">
        <v>254</v>
      </c>
      <c r="G79" t="s">
        <v>255</v>
      </c>
      <c r="H79" t="s">
        <v>256</v>
      </c>
      <c r="I79" t="s">
        <v>257</v>
      </c>
    </row>
    <row r="80" spans="1:63" x14ac:dyDescent="0.45">
      <c r="A80" t="s">
        <v>258</v>
      </c>
      <c r="B80" t="s">
        <v>259</v>
      </c>
    </row>
    <row r="83" spans="2:62" x14ac:dyDescent="0.45">
      <c r="B83" t="s">
        <v>249</v>
      </c>
      <c r="D83" t="s">
        <v>267</v>
      </c>
      <c r="E83" t="s">
        <v>268</v>
      </c>
    </row>
    <row r="84" spans="2:62" x14ac:dyDescent="0.45">
      <c r="B84" t="s">
        <v>249</v>
      </c>
      <c r="D84" t="s">
        <v>253</v>
      </c>
      <c r="E84">
        <v>17</v>
      </c>
    </row>
    <row r="85" spans="2:62" x14ac:dyDescent="0.45">
      <c r="B85" t="s">
        <v>249</v>
      </c>
      <c r="D85" t="s">
        <v>263</v>
      </c>
      <c r="E85">
        <v>1</v>
      </c>
    </row>
    <row r="86" spans="2:62" x14ac:dyDescent="0.45">
      <c r="B86" t="s">
        <v>249</v>
      </c>
      <c r="D86" t="s">
        <v>255</v>
      </c>
      <c r="E86">
        <v>36</v>
      </c>
    </row>
    <row r="87" spans="2:62" x14ac:dyDescent="0.45">
      <c r="B87" t="s">
        <v>249</v>
      </c>
      <c r="D87" t="s">
        <v>249</v>
      </c>
      <c r="E87">
        <v>20</v>
      </c>
    </row>
    <row r="88" spans="2:62" x14ac:dyDescent="0.45">
      <c r="B88" t="s">
        <v>260</v>
      </c>
      <c r="D88" t="s">
        <v>259</v>
      </c>
      <c r="E88">
        <v>2</v>
      </c>
      <c r="AW88" t="s">
        <v>0</v>
      </c>
      <c r="AX88" t="s">
        <v>1</v>
      </c>
      <c r="AY88" t="s">
        <v>7</v>
      </c>
      <c r="AZ88" t="s">
        <v>67</v>
      </c>
      <c r="BA88" t="s">
        <v>9</v>
      </c>
      <c r="BB88" t="s">
        <v>69</v>
      </c>
      <c r="BC88" t="s">
        <v>13</v>
      </c>
      <c r="BD88" t="s">
        <v>73</v>
      </c>
      <c r="BE88" t="s">
        <v>241</v>
      </c>
      <c r="BF88" t="s">
        <v>242</v>
      </c>
    </row>
    <row r="89" spans="2:62" x14ac:dyDescent="0.45">
      <c r="B89" t="s">
        <v>250</v>
      </c>
      <c r="D89" t="s">
        <v>257</v>
      </c>
      <c r="E89">
        <v>3</v>
      </c>
      <c r="AW89">
        <v>0.76</v>
      </c>
      <c r="AX89">
        <v>270</v>
      </c>
      <c r="AY89">
        <v>24</v>
      </c>
      <c r="AZ89" s="2">
        <f>AY89/BE89</f>
        <v>0.38095238095238093</v>
      </c>
      <c r="BA89">
        <v>35</v>
      </c>
      <c r="BB89" s="2">
        <f>BA89/BE89</f>
        <v>0.55555555555555558</v>
      </c>
      <c r="BC89">
        <v>4</v>
      </c>
      <c r="BD89" s="2">
        <f>BC89/BE89</f>
        <v>6.3492063492063489E-2</v>
      </c>
      <c r="BE89">
        <f>BC89+BA89+AY89</f>
        <v>63</v>
      </c>
      <c r="BF89" s="2">
        <f>BE89/AX89</f>
        <v>0.23333333333333334</v>
      </c>
    </row>
    <row r="90" spans="2:62" x14ac:dyDescent="0.45">
      <c r="B90" t="s">
        <v>251</v>
      </c>
      <c r="D90" t="s">
        <v>265</v>
      </c>
      <c r="E90">
        <v>1</v>
      </c>
    </row>
    <row r="91" spans="2:62" x14ac:dyDescent="0.45">
      <c r="B91" t="s">
        <v>251</v>
      </c>
      <c r="D91" t="s">
        <v>250</v>
      </c>
      <c r="E91">
        <v>1</v>
      </c>
      <c r="AW91" t="s">
        <v>0</v>
      </c>
      <c r="AX91" t="s">
        <v>1</v>
      </c>
      <c r="AY91" t="s">
        <v>21</v>
      </c>
      <c r="AZ91" t="s">
        <v>81</v>
      </c>
      <c r="BA91" t="s">
        <v>15</v>
      </c>
      <c r="BB91" t="s">
        <v>75</v>
      </c>
      <c r="BC91" t="s">
        <v>11</v>
      </c>
      <c r="BD91" t="s">
        <v>71</v>
      </c>
      <c r="BE91" t="s">
        <v>19</v>
      </c>
      <c r="BF91" t="s">
        <v>79</v>
      </c>
      <c r="BG91" t="s">
        <v>29</v>
      </c>
      <c r="BH91" t="s">
        <v>89</v>
      </c>
      <c r="BI91" t="s">
        <v>241</v>
      </c>
      <c r="BJ91" t="s">
        <v>242</v>
      </c>
    </row>
    <row r="92" spans="2:62" x14ac:dyDescent="0.45">
      <c r="B92" t="s">
        <v>251</v>
      </c>
      <c r="D92" t="s">
        <v>252</v>
      </c>
      <c r="E92">
        <v>1</v>
      </c>
      <c r="AW92">
        <v>0.76</v>
      </c>
      <c r="AX92">
        <v>270</v>
      </c>
      <c r="AY92">
        <v>18</v>
      </c>
      <c r="AZ92" s="2">
        <f>AY92/BI92</f>
        <v>0.43902439024390244</v>
      </c>
      <c r="BA92">
        <v>14</v>
      </c>
      <c r="BB92" s="2">
        <f>BA92/BI92</f>
        <v>0.34146341463414637</v>
      </c>
      <c r="BC92">
        <v>8</v>
      </c>
      <c r="BD92" s="2">
        <f>BC92/BI92</f>
        <v>0.1951219512195122</v>
      </c>
      <c r="BE92">
        <v>1</v>
      </c>
      <c r="BF92" s="2">
        <f>BE92/BI92</f>
        <v>2.4390243902439025E-2</v>
      </c>
      <c r="BG92">
        <v>0</v>
      </c>
      <c r="BH92" s="2">
        <f>BG92/BI92</f>
        <v>0</v>
      </c>
      <c r="BI92">
        <f>BG92+BE92+BC92+BA92+AY92</f>
        <v>41</v>
      </c>
      <c r="BJ92" s="2">
        <f>BI92/AX92</f>
        <v>0.15185185185185185</v>
      </c>
    </row>
    <row r="93" spans="2:62" x14ac:dyDescent="0.45">
      <c r="B93" t="s">
        <v>252</v>
      </c>
      <c r="D93" t="s">
        <v>251</v>
      </c>
      <c r="E93">
        <v>11</v>
      </c>
      <c r="AW93">
        <v>0.46</v>
      </c>
      <c r="AX93">
        <v>2428</v>
      </c>
      <c r="AY93">
        <v>36</v>
      </c>
      <c r="AZ93" s="2">
        <v>0.11464968152866242</v>
      </c>
      <c r="BA93">
        <v>88</v>
      </c>
      <c r="BB93" s="2">
        <v>0.28025477707006369</v>
      </c>
      <c r="BC93">
        <v>122</v>
      </c>
      <c r="BD93" s="2">
        <v>0.38853503184713378</v>
      </c>
      <c r="BE93">
        <v>55</v>
      </c>
      <c r="BF93" s="2">
        <v>0.1751592356687898</v>
      </c>
      <c r="BG93">
        <v>13</v>
      </c>
      <c r="BH93" s="2">
        <v>4.1401273885350316E-2</v>
      </c>
      <c r="BI93">
        <v>314</v>
      </c>
      <c r="BJ93" s="2">
        <v>0.12932454695222406</v>
      </c>
    </row>
    <row r="94" spans="2:62" x14ac:dyDescent="0.45">
      <c r="B94" t="s">
        <v>251</v>
      </c>
      <c r="D94" t="s">
        <v>261</v>
      </c>
      <c r="E94">
        <v>15</v>
      </c>
    </row>
    <row r="95" spans="2:62" x14ac:dyDescent="0.45">
      <c r="B95" t="s">
        <v>253</v>
      </c>
      <c r="D95" t="s">
        <v>258</v>
      </c>
      <c r="E95">
        <v>1</v>
      </c>
    </row>
    <row r="96" spans="2:62" x14ac:dyDescent="0.45">
      <c r="B96" t="s">
        <v>253</v>
      </c>
      <c r="D96" t="s">
        <v>254</v>
      </c>
      <c r="E96">
        <v>4</v>
      </c>
    </row>
    <row r="97" spans="2:5" x14ac:dyDescent="0.45">
      <c r="B97" t="s">
        <v>253</v>
      </c>
      <c r="D97" t="s">
        <v>262</v>
      </c>
      <c r="E97">
        <v>1</v>
      </c>
    </row>
    <row r="98" spans="2:5" x14ac:dyDescent="0.45">
      <c r="B98" t="s">
        <v>253</v>
      </c>
      <c r="D98" t="s">
        <v>256</v>
      </c>
      <c r="E98">
        <v>27</v>
      </c>
    </row>
    <row r="99" spans="2:5" x14ac:dyDescent="0.45">
      <c r="B99" t="s">
        <v>254</v>
      </c>
      <c r="D99" t="s">
        <v>260</v>
      </c>
      <c r="E99">
        <v>1</v>
      </c>
    </row>
    <row r="100" spans="2:5" x14ac:dyDescent="0.45">
      <c r="B100" t="s">
        <v>253</v>
      </c>
      <c r="D100" t="s">
        <v>264</v>
      </c>
      <c r="E100">
        <v>1</v>
      </c>
    </row>
    <row r="101" spans="2:5" x14ac:dyDescent="0.45">
      <c r="B101" t="s">
        <v>253</v>
      </c>
    </row>
    <row r="102" spans="2:5" x14ac:dyDescent="0.45">
      <c r="B102" t="s">
        <v>253</v>
      </c>
    </row>
    <row r="103" spans="2:5" x14ac:dyDescent="0.45">
      <c r="B103" t="s">
        <v>253</v>
      </c>
    </row>
    <row r="104" spans="2:5" x14ac:dyDescent="0.45">
      <c r="B104" t="s">
        <v>253</v>
      </c>
    </row>
    <row r="105" spans="2:5" x14ac:dyDescent="0.45">
      <c r="B105" t="s">
        <v>253</v>
      </c>
    </row>
    <row r="106" spans="2:5" x14ac:dyDescent="0.45">
      <c r="B106" t="s">
        <v>253</v>
      </c>
    </row>
    <row r="107" spans="2:5" x14ac:dyDescent="0.45">
      <c r="B107" t="s">
        <v>255</v>
      </c>
    </row>
    <row r="108" spans="2:5" x14ac:dyDescent="0.45">
      <c r="B108" t="s">
        <v>256</v>
      </c>
    </row>
    <row r="109" spans="2:5" x14ac:dyDescent="0.45">
      <c r="B109" t="s">
        <v>255</v>
      </c>
    </row>
    <row r="110" spans="2:5" x14ac:dyDescent="0.45">
      <c r="B110" t="s">
        <v>256</v>
      </c>
    </row>
    <row r="111" spans="2:5" x14ac:dyDescent="0.45">
      <c r="B111" t="s">
        <v>255</v>
      </c>
    </row>
    <row r="112" spans="2:5" x14ac:dyDescent="0.45">
      <c r="B112" t="s">
        <v>255</v>
      </c>
    </row>
    <row r="113" spans="2:2" x14ac:dyDescent="0.45">
      <c r="B113" t="s">
        <v>256</v>
      </c>
    </row>
    <row r="114" spans="2:2" x14ac:dyDescent="0.45">
      <c r="B114" t="s">
        <v>256</v>
      </c>
    </row>
    <row r="115" spans="2:2" x14ac:dyDescent="0.45">
      <c r="B115" t="s">
        <v>256</v>
      </c>
    </row>
    <row r="116" spans="2:2" x14ac:dyDescent="0.45">
      <c r="B116" t="s">
        <v>256</v>
      </c>
    </row>
    <row r="117" spans="2:2" x14ac:dyDescent="0.45">
      <c r="B117" t="s">
        <v>255</v>
      </c>
    </row>
    <row r="118" spans="2:2" x14ac:dyDescent="0.45">
      <c r="B118" t="s">
        <v>256</v>
      </c>
    </row>
    <row r="119" spans="2:2" x14ac:dyDescent="0.45">
      <c r="B119" t="s">
        <v>255</v>
      </c>
    </row>
    <row r="120" spans="2:2" x14ac:dyDescent="0.45">
      <c r="B120" t="s">
        <v>256</v>
      </c>
    </row>
    <row r="121" spans="2:2" x14ac:dyDescent="0.45">
      <c r="B121" t="s">
        <v>256</v>
      </c>
    </row>
    <row r="122" spans="2:2" x14ac:dyDescent="0.45">
      <c r="B122" t="s">
        <v>256</v>
      </c>
    </row>
    <row r="123" spans="2:2" x14ac:dyDescent="0.45">
      <c r="B123" t="s">
        <v>255</v>
      </c>
    </row>
    <row r="124" spans="2:2" x14ac:dyDescent="0.45">
      <c r="B124" t="s">
        <v>255</v>
      </c>
    </row>
    <row r="125" spans="2:2" x14ac:dyDescent="0.45">
      <c r="B125" t="s">
        <v>255</v>
      </c>
    </row>
    <row r="126" spans="2:2" x14ac:dyDescent="0.45">
      <c r="B126" t="s">
        <v>255</v>
      </c>
    </row>
    <row r="127" spans="2:2" x14ac:dyDescent="0.45">
      <c r="B127" t="s">
        <v>255</v>
      </c>
    </row>
    <row r="128" spans="2:2" x14ac:dyDescent="0.45">
      <c r="B128" t="s">
        <v>255</v>
      </c>
    </row>
    <row r="129" spans="2:2" x14ac:dyDescent="0.45">
      <c r="B129" t="s">
        <v>256</v>
      </c>
    </row>
    <row r="130" spans="2:2" x14ac:dyDescent="0.45">
      <c r="B130" t="s">
        <v>256</v>
      </c>
    </row>
    <row r="131" spans="2:2" x14ac:dyDescent="0.45">
      <c r="B131" t="s">
        <v>256</v>
      </c>
    </row>
    <row r="132" spans="2:2" x14ac:dyDescent="0.45">
      <c r="B132" t="s">
        <v>255</v>
      </c>
    </row>
    <row r="133" spans="2:2" x14ac:dyDescent="0.45">
      <c r="B133" t="s">
        <v>255</v>
      </c>
    </row>
    <row r="134" spans="2:2" x14ac:dyDescent="0.45">
      <c r="B134" t="s">
        <v>261</v>
      </c>
    </row>
    <row r="135" spans="2:2" x14ac:dyDescent="0.45">
      <c r="B135" t="s">
        <v>261</v>
      </c>
    </row>
    <row r="136" spans="2:2" x14ac:dyDescent="0.45">
      <c r="B136" t="s">
        <v>261</v>
      </c>
    </row>
    <row r="137" spans="2:2" x14ac:dyDescent="0.45">
      <c r="B137" t="s">
        <v>261</v>
      </c>
    </row>
    <row r="138" spans="2:2" x14ac:dyDescent="0.45">
      <c r="B138" t="s">
        <v>261</v>
      </c>
    </row>
    <row r="139" spans="2:2" x14ac:dyDescent="0.45">
      <c r="B139" t="s">
        <v>261</v>
      </c>
    </row>
    <row r="140" spans="2:2" x14ac:dyDescent="0.45">
      <c r="B140" t="s">
        <v>249</v>
      </c>
    </row>
    <row r="141" spans="2:2" x14ac:dyDescent="0.45">
      <c r="B141" t="s">
        <v>249</v>
      </c>
    </row>
    <row r="142" spans="2:2" x14ac:dyDescent="0.45">
      <c r="B142" t="s">
        <v>249</v>
      </c>
    </row>
    <row r="143" spans="2:2" x14ac:dyDescent="0.45">
      <c r="B143" t="s">
        <v>249</v>
      </c>
    </row>
    <row r="144" spans="2:2" x14ac:dyDescent="0.45">
      <c r="B144" t="s">
        <v>249</v>
      </c>
    </row>
    <row r="145" spans="2:2" x14ac:dyDescent="0.45">
      <c r="B145" t="s">
        <v>249</v>
      </c>
    </row>
    <row r="146" spans="2:2" x14ac:dyDescent="0.45">
      <c r="B146" t="s">
        <v>249</v>
      </c>
    </row>
    <row r="147" spans="2:2" x14ac:dyDescent="0.45">
      <c r="B147" t="s">
        <v>249</v>
      </c>
    </row>
    <row r="148" spans="2:2" x14ac:dyDescent="0.45">
      <c r="B148" t="s">
        <v>249</v>
      </c>
    </row>
    <row r="149" spans="2:2" x14ac:dyDescent="0.45">
      <c r="B149" t="s">
        <v>249</v>
      </c>
    </row>
    <row r="150" spans="2:2" x14ac:dyDescent="0.45">
      <c r="B150" t="s">
        <v>249</v>
      </c>
    </row>
    <row r="151" spans="2:2" x14ac:dyDescent="0.45">
      <c r="B151" t="s">
        <v>249</v>
      </c>
    </row>
    <row r="152" spans="2:2" x14ac:dyDescent="0.45">
      <c r="B152" t="s">
        <v>249</v>
      </c>
    </row>
    <row r="153" spans="2:2" x14ac:dyDescent="0.45">
      <c r="B153" t="s">
        <v>249</v>
      </c>
    </row>
    <row r="154" spans="2:2" x14ac:dyDescent="0.45">
      <c r="B154" t="s">
        <v>249</v>
      </c>
    </row>
    <row r="155" spans="2:2" x14ac:dyDescent="0.45">
      <c r="B155" t="s">
        <v>249</v>
      </c>
    </row>
    <row r="156" spans="2:2" x14ac:dyDescent="0.45">
      <c r="B156" t="s">
        <v>257</v>
      </c>
    </row>
    <row r="157" spans="2:2" x14ac:dyDescent="0.45">
      <c r="B157" t="s">
        <v>257</v>
      </c>
    </row>
    <row r="158" spans="2:2" x14ac:dyDescent="0.45">
      <c r="B158" t="s">
        <v>257</v>
      </c>
    </row>
    <row r="159" spans="2:2" x14ac:dyDescent="0.45">
      <c r="B159" t="s">
        <v>262</v>
      </c>
    </row>
    <row r="160" spans="2:2" x14ac:dyDescent="0.45">
      <c r="B160" t="s">
        <v>258</v>
      </c>
    </row>
    <row r="161" spans="2:2" x14ac:dyDescent="0.45">
      <c r="B161" t="s">
        <v>259</v>
      </c>
    </row>
    <row r="162" spans="2:2" x14ac:dyDescent="0.45">
      <c r="B162" t="s">
        <v>259</v>
      </c>
    </row>
    <row r="163" spans="2:2" x14ac:dyDescent="0.45">
      <c r="B163" t="s">
        <v>263</v>
      </c>
    </row>
    <row r="164" spans="2:2" x14ac:dyDescent="0.45">
      <c r="B164" t="s">
        <v>251</v>
      </c>
    </row>
    <row r="165" spans="2:2" x14ac:dyDescent="0.45">
      <c r="B165" t="s">
        <v>251</v>
      </c>
    </row>
    <row r="166" spans="2:2" x14ac:dyDescent="0.45">
      <c r="B166" t="s">
        <v>251</v>
      </c>
    </row>
    <row r="167" spans="2:2" x14ac:dyDescent="0.45">
      <c r="B167" t="s">
        <v>251</v>
      </c>
    </row>
    <row r="168" spans="2:2" x14ac:dyDescent="0.45">
      <c r="B168" t="s">
        <v>251</v>
      </c>
    </row>
    <row r="169" spans="2:2" x14ac:dyDescent="0.45">
      <c r="B169" t="s">
        <v>251</v>
      </c>
    </row>
    <row r="170" spans="2:2" x14ac:dyDescent="0.45">
      <c r="B170" t="s">
        <v>251</v>
      </c>
    </row>
    <row r="171" spans="2:2" x14ac:dyDescent="0.45">
      <c r="B171" t="s">
        <v>264</v>
      </c>
    </row>
    <row r="172" spans="2:2" x14ac:dyDescent="0.45">
      <c r="B172" t="s">
        <v>265</v>
      </c>
    </row>
    <row r="173" spans="2:2" x14ac:dyDescent="0.45">
      <c r="B173" t="s">
        <v>254</v>
      </c>
    </row>
    <row r="174" spans="2:2" x14ac:dyDescent="0.45">
      <c r="B174" t="s">
        <v>253</v>
      </c>
    </row>
    <row r="175" spans="2:2" x14ac:dyDescent="0.45">
      <c r="B175" t="s">
        <v>253</v>
      </c>
    </row>
    <row r="176" spans="2:2" x14ac:dyDescent="0.45">
      <c r="B176" t="s">
        <v>253</v>
      </c>
    </row>
    <row r="177" spans="2:2" x14ac:dyDescent="0.45">
      <c r="B177" t="s">
        <v>254</v>
      </c>
    </row>
    <row r="178" spans="2:2" x14ac:dyDescent="0.45">
      <c r="B178" t="s">
        <v>253</v>
      </c>
    </row>
    <row r="179" spans="2:2" x14ac:dyDescent="0.45">
      <c r="B179" t="s">
        <v>254</v>
      </c>
    </row>
    <row r="180" spans="2:2" x14ac:dyDescent="0.45">
      <c r="B180" t="s">
        <v>253</v>
      </c>
    </row>
    <row r="181" spans="2:2" x14ac:dyDescent="0.45">
      <c r="B181" t="s">
        <v>253</v>
      </c>
    </row>
    <row r="182" spans="2:2" x14ac:dyDescent="0.45">
      <c r="B182" t="s">
        <v>256</v>
      </c>
    </row>
    <row r="183" spans="2:2" x14ac:dyDescent="0.45">
      <c r="B183" t="s">
        <v>255</v>
      </c>
    </row>
    <row r="184" spans="2:2" x14ac:dyDescent="0.45">
      <c r="B184" t="s">
        <v>256</v>
      </c>
    </row>
    <row r="185" spans="2:2" x14ac:dyDescent="0.45">
      <c r="B185" t="s">
        <v>255</v>
      </c>
    </row>
    <row r="186" spans="2:2" x14ac:dyDescent="0.45">
      <c r="B186" t="s">
        <v>255</v>
      </c>
    </row>
    <row r="187" spans="2:2" x14ac:dyDescent="0.45">
      <c r="B187" t="s">
        <v>255</v>
      </c>
    </row>
    <row r="188" spans="2:2" x14ac:dyDescent="0.45">
      <c r="B188" t="s">
        <v>255</v>
      </c>
    </row>
    <row r="189" spans="2:2" x14ac:dyDescent="0.45">
      <c r="B189" t="s">
        <v>255</v>
      </c>
    </row>
    <row r="190" spans="2:2" x14ac:dyDescent="0.45">
      <c r="B190" t="s">
        <v>255</v>
      </c>
    </row>
    <row r="191" spans="2:2" x14ac:dyDescent="0.45">
      <c r="B191" t="s">
        <v>255</v>
      </c>
    </row>
    <row r="192" spans="2:2" x14ac:dyDescent="0.45">
      <c r="B192" t="s">
        <v>255</v>
      </c>
    </row>
    <row r="193" spans="2:2" x14ac:dyDescent="0.45">
      <c r="B193" t="s">
        <v>255</v>
      </c>
    </row>
    <row r="194" spans="2:2" x14ac:dyDescent="0.45">
      <c r="B194" t="s">
        <v>255</v>
      </c>
    </row>
    <row r="195" spans="2:2" x14ac:dyDescent="0.45">
      <c r="B195" t="s">
        <v>256</v>
      </c>
    </row>
    <row r="196" spans="2:2" x14ac:dyDescent="0.45">
      <c r="B196" t="s">
        <v>255</v>
      </c>
    </row>
    <row r="197" spans="2:2" x14ac:dyDescent="0.45">
      <c r="B197" t="s">
        <v>256</v>
      </c>
    </row>
    <row r="198" spans="2:2" x14ac:dyDescent="0.45">
      <c r="B198" t="s">
        <v>256</v>
      </c>
    </row>
    <row r="199" spans="2:2" x14ac:dyDescent="0.45">
      <c r="B199" t="s">
        <v>255</v>
      </c>
    </row>
    <row r="200" spans="2:2" x14ac:dyDescent="0.45">
      <c r="B200" t="s">
        <v>256</v>
      </c>
    </row>
    <row r="201" spans="2:2" x14ac:dyDescent="0.45">
      <c r="B201" t="s">
        <v>256</v>
      </c>
    </row>
    <row r="202" spans="2:2" x14ac:dyDescent="0.45">
      <c r="B202" t="s">
        <v>256</v>
      </c>
    </row>
    <row r="203" spans="2:2" x14ac:dyDescent="0.45">
      <c r="B203" t="s">
        <v>255</v>
      </c>
    </row>
    <row r="204" spans="2:2" x14ac:dyDescent="0.45">
      <c r="B204" t="s">
        <v>256</v>
      </c>
    </row>
    <row r="205" spans="2:2" x14ac:dyDescent="0.45">
      <c r="B205" t="s">
        <v>256</v>
      </c>
    </row>
    <row r="206" spans="2:2" x14ac:dyDescent="0.45">
      <c r="B206" t="s">
        <v>255</v>
      </c>
    </row>
    <row r="207" spans="2:2" x14ac:dyDescent="0.45">
      <c r="B207" t="s">
        <v>255</v>
      </c>
    </row>
    <row r="208" spans="2:2" x14ac:dyDescent="0.45">
      <c r="B208" t="s">
        <v>256</v>
      </c>
    </row>
    <row r="209" spans="2:2" x14ac:dyDescent="0.45">
      <c r="B209" t="s">
        <v>255</v>
      </c>
    </row>
    <row r="210" spans="2:2" x14ac:dyDescent="0.45">
      <c r="B210" t="s">
        <v>255</v>
      </c>
    </row>
    <row r="211" spans="2:2" x14ac:dyDescent="0.45">
      <c r="B211" t="s">
        <v>256</v>
      </c>
    </row>
    <row r="212" spans="2:2" x14ac:dyDescent="0.45">
      <c r="B212" t="s">
        <v>256</v>
      </c>
    </row>
    <row r="213" spans="2:2" x14ac:dyDescent="0.45">
      <c r="B213" t="s">
        <v>256</v>
      </c>
    </row>
    <row r="214" spans="2:2" x14ac:dyDescent="0.45">
      <c r="B214" t="s">
        <v>255</v>
      </c>
    </row>
    <row r="215" spans="2:2" x14ac:dyDescent="0.45">
      <c r="B215" t="s">
        <v>255</v>
      </c>
    </row>
    <row r="216" spans="2:2" x14ac:dyDescent="0.45">
      <c r="B216" t="s">
        <v>255</v>
      </c>
    </row>
    <row r="217" spans="2:2" x14ac:dyDescent="0.45">
      <c r="B217" t="s">
        <v>255</v>
      </c>
    </row>
    <row r="218" spans="2:2" x14ac:dyDescent="0.45">
      <c r="B218" t="s">
        <v>261</v>
      </c>
    </row>
    <row r="219" spans="2:2" x14ac:dyDescent="0.45">
      <c r="B219" t="s">
        <v>261</v>
      </c>
    </row>
    <row r="220" spans="2:2" x14ac:dyDescent="0.45">
      <c r="B220" t="s">
        <v>261</v>
      </c>
    </row>
    <row r="221" spans="2:2" x14ac:dyDescent="0.45">
      <c r="B221" t="s">
        <v>261</v>
      </c>
    </row>
    <row r="222" spans="2:2" x14ac:dyDescent="0.45">
      <c r="B222" t="s">
        <v>261</v>
      </c>
    </row>
    <row r="223" spans="2:2" x14ac:dyDescent="0.45">
      <c r="B223" t="s">
        <v>261</v>
      </c>
    </row>
    <row r="224" spans="2:2" x14ac:dyDescent="0.45">
      <c r="B224" t="s">
        <v>261</v>
      </c>
    </row>
    <row r="225" spans="2:2" x14ac:dyDescent="0.45">
      <c r="B225" t="s">
        <v>261</v>
      </c>
    </row>
    <row r="226" spans="2:2" x14ac:dyDescent="0.45">
      <c r="B226" t="s">
        <v>261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2021-12-19T23:39:45Z</dcterms:created>
  <dcterms:modified xsi:type="dcterms:W3CDTF">2022-02-01T22:26:46Z</dcterms:modified>
</cp:coreProperties>
</file>