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ropbox\La Cima del Éxito\Futbol\Football_MetriX\seasons_simulations\performances\Experimento_triangulacion\"/>
    </mc:Choice>
  </mc:AlternateContent>
  <xr:revisionPtr revIDLastSave="0" documentId="13_ncr:1_{67A377EE-9DDB-440D-8099-4612147D1B65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erformance_2000_iteration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2" l="1"/>
  <c r="V6" i="2"/>
  <c r="U6" i="2"/>
  <c r="W3" i="2"/>
  <c r="V3" i="2"/>
  <c r="U3" i="2"/>
  <c r="S6" i="2"/>
  <c r="S3" i="2"/>
  <c r="R6" i="2"/>
  <c r="R3" i="2"/>
  <c r="P6" i="2"/>
  <c r="O6" i="2"/>
  <c r="N6" i="2"/>
  <c r="P3" i="2"/>
  <c r="O3" i="2"/>
  <c r="N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2" i="1"/>
</calcChain>
</file>

<file path=xl/sharedStrings.xml><?xml version="1.0" encoding="utf-8"?>
<sst xmlns="http://schemas.openxmlformats.org/spreadsheetml/2006/main" count="85" uniqueCount="55">
  <si>
    <t>Teams</t>
  </si>
  <si>
    <t>Performance</t>
  </si>
  <si>
    <t>Wins100</t>
  </si>
  <si>
    <t>Draws100</t>
  </si>
  <si>
    <t>Losses100</t>
  </si>
  <si>
    <t>Bayern Munich</t>
  </si>
  <si>
    <t>Dortmund</t>
  </si>
  <si>
    <t>RB Leipzig</t>
  </si>
  <si>
    <t>Leverkusen</t>
  </si>
  <si>
    <t>M'gladbach</t>
  </si>
  <si>
    <t>Wolfsburg</t>
  </si>
  <si>
    <t>Ein Frankfurt</t>
  </si>
  <si>
    <t>Schalke 04</t>
  </si>
  <si>
    <t>Hoffenheim</t>
  </si>
  <si>
    <t>Werder Bremen</t>
  </si>
  <si>
    <t>Hertha</t>
  </si>
  <si>
    <t>FC Koln</t>
  </si>
  <si>
    <t>Freiburg</t>
  </si>
  <si>
    <t>Mainz</t>
  </si>
  <si>
    <t>Union Berlin</t>
  </si>
  <si>
    <t>Augsburg</t>
  </si>
  <si>
    <t>Fortuna Dusseldorf</t>
  </si>
  <si>
    <t>Paderborn</t>
  </si>
  <si>
    <t>Rank</t>
  </si>
  <si>
    <t>Wins%</t>
  </si>
  <si>
    <t>Draws%</t>
  </si>
  <si>
    <t>Losses%</t>
  </si>
  <si>
    <t>Performance%</t>
  </si>
  <si>
    <t>Barcelona</t>
  </si>
  <si>
    <t>Real Madrid</t>
  </si>
  <si>
    <t>Ath Madrid</t>
  </si>
  <si>
    <t>Sevilla</t>
  </si>
  <si>
    <t>Sociedad</t>
  </si>
  <si>
    <t>Villarreal</t>
  </si>
  <si>
    <t>Valencia</t>
  </si>
  <si>
    <t>Getafe</t>
  </si>
  <si>
    <t>Ath Bilbao</t>
  </si>
  <si>
    <t>Betis</t>
  </si>
  <si>
    <t>Celta</t>
  </si>
  <si>
    <t>Leganes</t>
  </si>
  <si>
    <t>Eibar</t>
  </si>
  <si>
    <t>Osasuna</t>
  </si>
  <si>
    <t>Espanol</t>
  </si>
  <si>
    <t>Granada</t>
  </si>
  <si>
    <t>Alaves</t>
  </si>
  <si>
    <t>Levante</t>
  </si>
  <si>
    <t>Valladolid</t>
  </si>
  <si>
    <t>Mallorca</t>
  </si>
  <si>
    <t>ExWins%</t>
  </si>
  <si>
    <t>ExDraws%</t>
  </si>
  <si>
    <t>ExLosses%</t>
  </si>
  <si>
    <t>Draw</t>
  </si>
  <si>
    <t>Málaga</t>
  </si>
  <si>
    <t>Malaga</t>
  </si>
  <si>
    <t>Wolfburg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</si>
</sst>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9" fontId="18" fillId="0" borderId="0" xfId="1" applyFont="1" applyAlignment="1">
      <alignment horizontal="center" vertical="center"/>
    </xf>
    <xf numFmtId="9" fontId="0" fillId="0" borderId="0" xfId="1" applyFont="1"/>
    <xf numFmtId="164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center" vertical="center"/>
    </xf>
    <xf numFmtId="9" fontId="19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35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Performance_2000_iterations!$C$1</c:f>
              <c:strCache>
                <c:ptCount val="1"/>
                <c:pt idx="0">
                  <c:v>Performance%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Performance_2000_iterations!$B$2:$B$19</c:f>
              <c:strCache>
                <c:ptCount val="18"/>
                <c:pt idx="0">
                  <c:v>Bayern Munich</c:v>
                </c:pt>
                <c:pt idx="1">
                  <c:v>Dortmund</c:v>
                </c:pt>
                <c:pt idx="2">
                  <c:v>RB Leipzig</c:v>
                </c:pt>
                <c:pt idx="3">
                  <c:v>Leverkusen</c:v>
                </c:pt>
                <c:pt idx="4">
                  <c:v>M'gladbach</c:v>
                </c:pt>
                <c:pt idx="5">
                  <c:v>Wolfsburg</c:v>
                </c:pt>
                <c:pt idx="6">
                  <c:v>Ein Frankfurt</c:v>
                </c:pt>
                <c:pt idx="7">
                  <c:v>Schalke 04</c:v>
                </c:pt>
                <c:pt idx="8">
                  <c:v>Hoffenheim</c:v>
                </c:pt>
                <c:pt idx="9">
                  <c:v>Werder Bremen</c:v>
                </c:pt>
                <c:pt idx="10">
                  <c:v>Hertha</c:v>
                </c:pt>
                <c:pt idx="11">
                  <c:v>FC Koln</c:v>
                </c:pt>
                <c:pt idx="12">
                  <c:v>Freiburg</c:v>
                </c:pt>
                <c:pt idx="13">
                  <c:v>Mainz</c:v>
                </c:pt>
                <c:pt idx="14">
                  <c:v>Union Berlin</c:v>
                </c:pt>
                <c:pt idx="15">
                  <c:v>Augsburg</c:v>
                </c:pt>
                <c:pt idx="16">
                  <c:v>Fortuna Dusseldorf</c:v>
                </c:pt>
                <c:pt idx="17">
                  <c:v>Paderborn</c:v>
                </c:pt>
              </c:strCache>
            </c:strRef>
          </c:cat>
          <c:val>
            <c:numRef>
              <c:f>Performance_2000_iterations!$C$2:$C$19</c:f>
              <c:numCache>
                <c:formatCode>0%</c:formatCode>
                <c:ptCount val="18"/>
                <c:pt idx="0">
                  <c:v>0.82399999999999995</c:v>
                </c:pt>
                <c:pt idx="1">
                  <c:v>0.68</c:v>
                </c:pt>
                <c:pt idx="2">
                  <c:v>0.67200000000000004</c:v>
                </c:pt>
                <c:pt idx="3">
                  <c:v>0.59499999999999997</c:v>
                </c:pt>
                <c:pt idx="4">
                  <c:v>0.54</c:v>
                </c:pt>
                <c:pt idx="5">
                  <c:v>0.48199999999999998</c:v>
                </c:pt>
                <c:pt idx="6">
                  <c:v>0.45800000000000002</c:v>
                </c:pt>
                <c:pt idx="7">
                  <c:v>0.44400000000000001</c:v>
                </c:pt>
                <c:pt idx="8">
                  <c:v>0.434</c:v>
                </c:pt>
                <c:pt idx="9">
                  <c:v>0.4</c:v>
                </c:pt>
                <c:pt idx="10">
                  <c:v>0.4</c:v>
                </c:pt>
                <c:pt idx="11">
                  <c:v>0.39400000000000002</c:v>
                </c:pt>
                <c:pt idx="12">
                  <c:v>0.36699999999999999</c:v>
                </c:pt>
                <c:pt idx="13">
                  <c:v>0.35299999999999998</c:v>
                </c:pt>
                <c:pt idx="14">
                  <c:v>0.35099999999999998</c:v>
                </c:pt>
                <c:pt idx="15">
                  <c:v>0.34300000000000003</c:v>
                </c:pt>
                <c:pt idx="16">
                  <c:v>0.32200000000000001</c:v>
                </c:pt>
                <c:pt idx="17">
                  <c:v>0.27600000000000002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8-4D85-B778-B36845AD4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37396104"/>
        <c:axId val="437395448"/>
      </c:barChart>
      <c:catAx>
        <c:axId val="43739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395448"/>
        <c:crosses val="autoZero"/>
        <c:auto val="1"/>
        <c:lblAlgn val="ctr"/>
        <c:lblOffset val="100"/>
        <c:noMultiLvlLbl val="0"/>
      </c:catAx>
      <c:valAx>
        <c:axId val="437395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3961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C00000"/>
              </a:soli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Performance_2000_iterations!$B$22:$B$41</c:f>
              <c:strCache>
                <c:ptCount val="20"/>
                <c:pt idx="0">
                  <c:v>Barcelona</c:v>
                </c:pt>
                <c:pt idx="1">
                  <c:v>Real Madrid</c:v>
                </c:pt>
                <c:pt idx="2">
                  <c:v>Ath Madrid</c:v>
                </c:pt>
                <c:pt idx="3">
                  <c:v>Sevilla</c:v>
                </c:pt>
                <c:pt idx="4">
                  <c:v>Sociedad</c:v>
                </c:pt>
                <c:pt idx="5">
                  <c:v>Villarreal</c:v>
                </c:pt>
                <c:pt idx="6">
                  <c:v>Valencia</c:v>
                </c:pt>
                <c:pt idx="7">
                  <c:v>Getafe</c:v>
                </c:pt>
                <c:pt idx="8">
                  <c:v>Ath Bilbao</c:v>
                </c:pt>
                <c:pt idx="9">
                  <c:v>Betis</c:v>
                </c:pt>
                <c:pt idx="10">
                  <c:v>Celta</c:v>
                </c:pt>
                <c:pt idx="11">
                  <c:v>Leganes</c:v>
                </c:pt>
                <c:pt idx="12">
                  <c:v>Eibar</c:v>
                </c:pt>
                <c:pt idx="13">
                  <c:v>Osasuna</c:v>
                </c:pt>
                <c:pt idx="14">
                  <c:v>Espanol</c:v>
                </c:pt>
                <c:pt idx="15">
                  <c:v>Granada</c:v>
                </c:pt>
                <c:pt idx="16">
                  <c:v>Alaves</c:v>
                </c:pt>
                <c:pt idx="17">
                  <c:v>Levante</c:v>
                </c:pt>
                <c:pt idx="18">
                  <c:v>Valladolid</c:v>
                </c:pt>
                <c:pt idx="19">
                  <c:v>Mallorca</c:v>
                </c:pt>
              </c:strCache>
            </c:strRef>
          </c:cat>
          <c:val>
            <c:numRef>
              <c:f>Performance_2000_iterations!$C$22:$C$41</c:f>
              <c:numCache>
                <c:formatCode>0%</c:formatCode>
                <c:ptCount val="20"/>
                <c:pt idx="0">
                  <c:v>0.74709999999999999</c:v>
                </c:pt>
                <c:pt idx="1">
                  <c:v>0.70379999999999998</c:v>
                </c:pt>
                <c:pt idx="2">
                  <c:v>0.63219999999999998</c:v>
                </c:pt>
                <c:pt idx="3">
                  <c:v>0.5766</c:v>
                </c:pt>
                <c:pt idx="4">
                  <c:v>0.49920000000000003</c:v>
                </c:pt>
                <c:pt idx="5">
                  <c:v>0.49180000000000001</c:v>
                </c:pt>
                <c:pt idx="6">
                  <c:v>0.48649999999999999</c:v>
                </c:pt>
                <c:pt idx="7">
                  <c:v>0.46729999999999999</c:v>
                </c:pt>
                <c:pt idx="8">
                  <c:v>0.46210000000000001</c:v>
                </c:pt>
                <c:pt idx="9">
                  <c:v>0.4294</c:v>
                </c:pt>
                <c:pt idx="10">
                  <c:v>0.4294</c:v>
                </c:pt>
                <c:pt idx="11">
                  <c:v>0.38780000000000003</c:v>
                </c:pt>
                <c:pt idx="12">
                  <c:v>0.38429999999999997</c:v>
                </c:pt>
                <c:pt idx="13">
                  <c:v>0.377</c:v>
                </c:pt>
                <c:pt idx="14">
                  <c:v>0.373</c:v>
                </c:pt>
                <c:pt idx="15">
                  <c:v>0.35600000000000004</c:v>
                </c:pt>
                <c:pt idx="16">
                  <c:v>0.34610000000000002</c:v>
                </c:pt>
                <c:pt idx="17">
                  <c:v>0.34240000000000004</c:v>
                </c:pt>
                <c:pt idx="18">
                  <c:v>0.33630000000000004</c:v>
                </c:pt>
                <c:pt idx="19">
                  <c:v>0.30969999999999998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9-4B6E-A091-2D57FFB9E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28929752"/>
        <c:axId val="628930080"/>
      </c:barChart>
      <c:catAx>
        <c:axId val="6289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930080"/>
        <c:crosses val="autoZero"/>
        <c:auto val="1"/>
        <c:lblAlgn val="ctr"/>
        <c:lblOffset val="100"/>
        <c:noMultiLvlLbl val="0"/>
      </c:catAx>
      <c:valAx>
        <c:axId val="628930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929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1</xdr:row>
      <xdr:rowOff>140493</xdr:rowOff>
    </xdr:from>
    <xdr:to>
      <xdr:col>34</xdr:col>
      <xdr:colOff>176213</xdr:colOff>
      <xdr:row>19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CB717B-A4A1-4B50-923F-3FB957F6D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45244</xdr:colOff>
      <xdr:row>21</xdr:row>
      <xdr:rowOff>64292</xdr:rowOff>
    </xdr:from>
    <xdr:to>
      <xdr:col>28</xdr:col>
      <xdr:colOff>561976</xdr:colOff>
      <xdr:row>43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D03A0F-C779-4711-8321-9604784C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34" dataDxfId="33">
  <autoFilter ref="A1:F19" xr:uid="{00000000-0009-0000-0100-000001000000}"/>
  <tableColumns count="6">
    <tableColumn id="1" xr3:uid="{00000000-0010-0000-0000-000001000000}" name="Rank" dataDxfId="32"/>
    <tableColumn id="2" xr3:uid="{00000000-0010-0000-0000-000002000000}" name="Teams" dataDxfId="31"/>
    <tableColumn id="3" xr3:uid="{00000000-0010-0000-0000-000003000000}" name="Performance%" dataDxfId="30"/>
    <tableColumn id="4" xr3:uid="{00000000-0010-0000-0000-000004000000}" name="Wins%" dataDxfId="29"/>
    <tableColumn id="5" xr3:uid="{00000000-0010-0000-0000-000005000000}" name="Draws%" dataDxfId="28"/>
    <tableColumn id="6" xr3:uid="{00000000-0010-0000-0000-000006000000}" name="Losses%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953F6B-83A7-4B19-BE4F-427140CDB1DE}" name="Tabla2" displayName="Tabla2" ref="A1:F19" totalsRowShown="0" headerRowDxfId="20" dataDxfId="19">
  <autoFilter ref="A1:F19" xr:uid="{7CF6D395-234C-48BF-A311-FD2197A9089E}"/>
  <tableColumns count="6">
    <tableColumn id="1" xr3:uid="{F679307E-25F8-41E2-B52F-A9DFCB16A9AE}" name="Rank" dataDxfId="26"/>
    <tableColumn id="2" xr3:uid="{25042265-DC61-432D-A64A-DE457D8AD4B1}" name="Teams" dataDxfId="25"/>
    <tableColumn id="3" xr3:uid="{CA5FD56C-114F-4356-BB80-9BC6E3DACDE5}" name="Performance" dataDxfId="24" dataCellStyle="Porcentaje"/>
    <tableColumn id="4" xr3:uid="{0FC4A298-BDC8-4B3C-B409-6AB01011CC2F}" name="ExWins%" dataDxfId="23" dataCellStyle="Porcentaje"/>
    <tableColumn id="5" xr3:uid="{68F1946A-62B0-431C-8D2E-A428799B0602}" name="ExDraws%" dataDxfId="22" dataCellStyle="Porcentaje"/>
    <tableColumn id="6" xr3:uid="{E8CB866C-68AA-453D-B2DA-E925A9A0DEE3}" name="ExLosses%" dataDxfId="21" dataCellStyle="Porcentaj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0B6F81-D5AB-4E71-85C3-DC896584F49A}" name="Tabla3" displayName="Tabla3" ref="J2:L3" totalsRowShown="0" dataDxfId="15">
  <autoFilter ref="J2:L3" xr:uid="{EB258A7E-BB65-4357-8572-C20E0787FE09}"/>
  <tableColumns count="3">
    <tableColumn id="1" xr3:uid="{0C13E9B1-5EF4-4FA2-A3C5-531C540599D1}" name="FC Koln" dataDxfId="18"/>
    <tableColumn id="2" xr3:uid="{8FFA3D7A-0157-4A41-A868-86E76C874D64}" name="Draw" dataDxfId="17"/>
    <tableColumn id="3" xr3:uid="{DCBB4522-C9C1-44E8-8645-14A76D857763}" name="Wolfsburg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D9097A-24F2-4651-AC16-F2C7CDAF6C5E}" name="Tabla4" displayName="Tabla4" ref="J5:L6" totalsRowShown="0" headerRowDxfId="11" dataDxfId="10">
  <autoFilter ref="J5:L6" xr:uid="{C1C7174B-D9A9-47A3-BF48-AA2AA0EB87B0}"/>
  <tableColumns count="3">
    <tableColumn id="1" xr3:uid="{9C9EDC87-C242-4681-BB72-BC8CE5F05C8D}" name="Malaga" dataDxfId="14"/>
    <tableColumn id="2" xr3:uid="{75BE499B-E8B9-4B68-8A73-AE6376FAABDB}" name="Draw" dataDxfId="13"/>
    <tableColumn id="3" xr3:uid="{355B78DF-45BC-485F-B837-1501574FE704}" name="Valencia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E574DF-C90F-4290-B776-CF6F2D75A49D}" name="Tabla5" displayName="Tabla5" ref="U2:W3" totalsRowShown="0" headerRowDxfId="6" dataDxfId="5" dataCellStyle="Porcentaje">
  <autoFilter ref="U2:W3" xr:uid="{D680AF1D-CB52-4D7B-A699-8ACDDD360178}"/>
  <tableColumns count="3">
    <tableColumn id="1" xr3:uid="{1FF208CE-F818-4B2E-9AAB-4BCD0414AF34}" name="FC Koln" dataDxfId="9" dataCellStyle="Porcentaje">
      <calculatedColumnFormula>N3-S3</calculatedColumnFormula>
    </tableColumn>
    <tableColumn id="2" xr3:uid="{15679255-AAFB-407B-92B1-0A0305143FFD}" name="Draw" dataDxfId="8" dataCellStyle="Porcentaje">
      <calculatedColumnFormula>O3-S3</calculatedColumnFormula>
    </tableColumn>
    <tableColumn id="3" xr3:uid="{96C99527-8479-4C70-B5A8-DFE9A07D5124}" name="Wolfburg" dataDxfId="7" dataCellStyle="Porcentaje">
      <calculatedColumnFormula>P3-S3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68B2AC-EC2E-426C-A595-B03E5A0AD716}" name="Tabla6" displayName="Tabla6" ref="U5:W6" totalsRowShown="0" headerRowDxfId="0" dataDxfId="1" dataCellStyle="Porcentaje">
  <autoFilter ref="U5:W6" xr:uid="{B5E1A52A-A8FF-4958-AF52-4F107A6F88FF}"/>
  <tableColumns count="3">
    <tableColumn id="1" xr3:uid="{1AB43843-8889-4489-AFE8-60C55432392C}" name="Málaga" dataDxfId="4" dataCellStyle="Porcentaje">
      <calculatedColumnFormula>N6-S6</calculatedColumnFormula>
    </tableColumn>
    <tableColumn id="2" xr3:uid="{98754F1F-EDDE-4FBF-B7BB-4763359C5241}" name="Draw" dataDxfId="3" dataCellStyle="Porcentaje">
      <calculatedColumnFormula>O6-S6</calculatedColumnFormula>
    </tableColumn>
    <tableColumn id="3" xr3:uid="{6C4B1AA8-0135-4369-BA20-07AB80371035}" name="Valencia" dataDxfId="2" dataCellStyle="Porcentaje">
      <calculatedColumnFormula>P6-S6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8.140625" style="3" bestFit="1" customWidth="1"/>
    <col min="2" max="2" width="20" bestFit="1" customWidth="1"/>
    <col min="3" max="3" width="18.140625" bestFit="1" customWidth="1"/>
    <col min="4" max="4" width="10" bestFit="1" customWidth="1"/>
    <col min="5" max="5" width="11.28515625" bestFit="1" customWidth="1"/>
    <col min="6" max="6" width="11.5703125" bestFit="1" customWidth="1"/>
  </cols>
  <sheetData>
    <row r="1" spans="1:18" ht="18.75" x14ac:dyDescent="0.3">
      <c r="A1" s="4" t="s">
        <v>23</v>
      </c>
      <c r="B1" s="2" t="s">
        <v>0</v>
      </c>
      <c r="C1" s="1" t="s">
        <v>27</v>
      </c>
      <c r="D1" s="1" t="s">
        <v>24</v>
      </c>
      <c r="E1" s="1" t="s">
        <v>25</v>
      </c>
      <c r="F1" s="1" t="s">
        <v>26</v>
      </c>
    </row>
    <row r="2" spans="1:18" ht="18.75" x14ac:dyDescent="0.25">
      <c r="A2" s="2">
        <v>1</v>
      </c>
      <c r="B2" s="2" t="s">
        <v>5</v>
      </c>
      <c r="C2" s="5">
        <v>0.82399999999999995</v>
      </c>
      <c r="D2" s="2">
        <v>78</v>
      </c>
      <c r="E2" s="2">
        <v>13.1</v>
      </c>
      <c r="F2" s="2">
        <v>8.8000000000000007</v>
      </c>
      <c r="H2" s="7">
        <f>Table1[[#This Row],[Wins%]]*34/100</f>
        <v>26.52</v>
      </c>
      <c r="I2" s="7">
        <f>Table1[[#This Row],[Draws%]]*34/100</f>
        <v>4.4539999999999997</v>
      </c>
      <c r="J2" s="7">
        <f>Table1[[#This Row],[Losses%]]*34/100</f>
        <v>2.9920000000000004</v>
      </c>
      <c r="L2">
        <f>Table1[[#This Row],[Wins%]]/100</f>
        <v>0.78</v>
      </c>
      <c r="M2">
        <f>Table1[[#This Row],[Draws%]]/100</f>
        <v>0.13100000000000001</v>
      </c>
      <c r="N2">
        <f>Table1[[#This Row],[Losses%]]/100</f>
        <v>8.8000000000000009E-2</v>
      </c>
      <c r="P2">
        <v>0.78</v>
      </c>
      <c r="Q2">
        <v>0.13100000000000001</v>
      </c>
      <c r="R2">
        <v>8.8000000000000009E-2</v>
      </c>
    </row>
    <row r="3" spans="1:18" ht="18.75" x14ac:dyDescent="0.25">
      <c r="A3" s="2">
        <v>2</v>
      </c>
      <c r="B3" s="2" t="s">
        <v>6</v>
      </c>
      <c r="C3" s="5">
        <v>0.68</v>
      </c>
      <c r="D3" s="2">
        <v>61.7</v>
      </c>
      <c r="E3" s="2">
        <v>19</v>
      </c>
      <c r="F3" s="2">
        <v>19.3</v>
      </c>
      <c r="H3" s="7">
        <f>Table1[[#This Row],[Wins%]]*34/100</f>
        <v>20.978000000000002</v>
      </c>
      <c r="I3" s="7">
        <f>Table1[[#This Row],[Draws%]]*34/100</f>
        <v>6.46</v>
      </c>
      <c r="J3" s="7">
        <f>Table1[[#This Row],[Losses%]]*34/100</f>
        <v>6.5620000000000003</v>
      </c>
      <c r="L3">
        <f>Table1[[#This Row],[Wins%]]/100</f>
        <v>0.61699999999999999</v>
      </c>
      <c r="M3">
        <f>Table1[[#This Row],[Draws%]]/100</f>
        <v>0.19</v>
      </c>
      <c r="N3">
        <f>Table1[[#This Row],[Losses%]]/100</f>
        <v>0.193</v>
      </c>
      <c r="P3">
        <v>0.61699999999999999</v>
      </c>
      <c r="Q3">
        <v>0.19</v>
      </c>
      <c r="R3">
        <v>0.193</v>
      </c>
    </row>
    <row r="4" spans="1:18" ht="18.75" x14ac:dyDescent="0.25">
      <c r="A4" s="2">
        <v>3</v>
      </c>
      <c r="B4" s="2" t="s">
        <v>7</v>
      </c>
      <c r="C4" s="5">
        <v>0.67200000000000004</v>
      </c>
      <c r="D4" s="2">
        <v>60.7</v>
      </c>
      <c r="E4" s="2">
        <v>19.399999999999999</v>
      </c>
      <c r="F4" s="2">
        <v>19.899999999999999</v>
      </c>
      <c r="H4" s="7">
        <f>Table1[[#This Row],[Wins%]]*34/100</f>
        <v>20.638000000000002</v>
      </c>
      <c r="I4" s="7">
        <f>Table1[[#This Row],[Draws%]]*34/100</f>
        <v>6.5959999999999992</v>
      </c>
      <c r="J4" s="7">
        <f>Table1[[#This Row],[Losses%]]*34/100</f>
        <v>6.7659999999999991</v>
      </c>
      <c r="L4">
        <f>Table1[[#This Row],[Wins%]]/100</f>
        <v>0.60699999999999998</v>
      </c>
      <c r="M4">
        <f>Table1[[#This Row],[Draws%]]/100</f>
        <v>0.19399999999999998</v>
      </c>
      <c r="N4">
        <f>Table1[[#This Row],[Losses%]]/100</f>
        <v>0.19899999999999998</v>
      </c>
      <c r="P4">
        <v>0.60699999999999998</v>
      </c>
      <c r="Q4">
        <v>0.19399999999999998</v>
      </c>
      <c r="R4">
        <v>0.19899999999999998</v>
      </c>
    </row>
    <row r="5" spans="1:18" ht="18.75" x14ac:dyDescent="0.25">
      <c r="A5" s="2">
        <v>4</v>
      </c>
      <c r="B5" s="2" t="s">
        <v>8</v>
      </c>
      <c r="C5" s="5">
        <v>0.59499999999999997</v>
      </c>
      <c r="D5" s="2">
        <v>52.4</v>
      </c>
      <c r="E5" s="2">
        <v>21.4</v>
      </c>
      <c r="F5" s="2">
        <v>26.2</v>
      </c>
      <c r="H5" s="7">
        <f>Table1[[#This Row],[Wins%]]*34/100</f>
        <v>17.815999999999999</v>
      </c>
      <c r="I5" s="7">
        <f>Table1[[#This Row],[Draws%]]*34/100</f>
        <v>7.2759999999999989</v>
      </c>
      <c r="J5" s="7">
        <f>Table1[[#This Row],[Losses%]]*34/100</f>
        <v>8.9079999999999995</v>
      </c>
      <c r="L5">
        <f>Table1[[#This Row],[Wins%]]/100</f>
        <v>0.52400000000000002</v>
      </c>
      <c r="M5">
        <f>Table1[[#This Row],[Draws%]]/100</f>
        <v>0.214</v>
      </c>
      <c r="N5">
        <f>Table1[[#This Row],[Losses%]]/100</f>
        <v>0.26200000000000001</v>
      </c>
      <c r="P5">
        <v>0.52400000000000002</v>
      </c>
      <c r="Q5">
        <v>0.214</v>
      </c>
      <c r="R5">
        <v>0.26200000000000001</v>
      </c>
    </row>
    <row r="6" spans="1:18" ht="18.75" x14ac:dyDescent="0.25">
      <c r="A6" s="2">
        <v>5</v>
      </c>
      <c r="B6" s="2" t="s">
        <v>9</v>
      </c>
      <c r="C6" s="5">
        <v>0.54</v>
      </c>
      <c r="D6" s="2">
        <v>46.4</v>
      </c>
      <c r="E6" s="2">
        <v>23</v>
      </c>
      <c r="F6" s="2">
        <v>30.6</v>
      </c>
      <c r="H6" s="7">
        <f>Table1[[#This Row],[Wins%]]*34/100</f>
        <v>15.776</v>
      </c>
      <c r="I6" s="7">
        <f>Table1[[#This Row],[Draws%]]*34/100</f>
        <v>7.82</v>
      </c>
      <c r="J6" s="7">
        <f>Table1[[#This Row],[Losses%]]*34/100</f>
        <v>10.404000000000002</v>
      </c>
      <c r="L6">
        <f>Table1[[#This Row],[Wins%]]/100</f>
        <v>0.46399999999999997</v>
      </c>
      <c r="M6">
        <f>Table1[[#This Row],[Draws%]]/100</f>
        <v>0.23</v>
      </c>
      <c r="N6">
        <f>Table1[[#This Row],[Losses%]]/100</f>
        <v>0.30599999999999999</v>
      </c>
      <c r="P6">
        <v>0.46399999999999997</v>
      </c>
      <c r="Q6">
        <v>0.23</v>
      </c>
      <c r="R6">
        <v>0.30599999999999999</v>
      </c>
    </row>
    <row r="7" spans="1:18" ht="18.75" x14ac:dyDescent="0.25">
      <c r="A7" s="2">
        <v>6</v>
      </c>
      <c r="B7" s="2" t="s">
        <v>10</v>
      </c>
      <c r="C7" s="5">
        <v>0.48199999999999998</v>
      </c>
      <c r="D7" s="2">
        <v>40.200000000000003</v>
      </c>
      <c r="E7" s="2">
        <v>24</v>
      </c>
      <c r="F7" s="2">
        <v>35.799999999999997</v>
      </c>
      <c r="H7" s="7">
        <f>Table1[[#This Row],[Wins%]]*34/100</f>
        <v>13.668000000000001</v>
      </c>
      <c r="I7" s="7">
        <f>Table1[[#This Row],[Draws%]]*34/100</f>
        <v>8.16</v>
      </c>
      <c r="J7" s="7">
        <f>Table1[[#This Row],[Losses%]]*34/100</f>
        <v>12.171999999999999</v>
      </c>
      <c r="L7">
        <f>Table1[[#This Row],[Wins%]]/100</f>
        <v>0.40200000000000002</v>
      </c>
      <c r="M7">
        <f>Table1[[#This Row],[Draws%]]/100</f>
        <v>0.24</v>
      </c>
      <c r="N7">
        <f>Table1[[#This Row],[Losses%]]/100</f>
        <v>0.35799999999999998</v>
      </c>
      <c r="P7">
        <v>0.40200000000000002</v>
      </c>
      <c r="Q7">
        <v>0.24</v>
      </c>
      <c r="R7">
        <v>0.35799999999999998</v>
      </c>
    </row>
    <row r="8" spans="1:18" ht="18.75" x14ac:dyDescent="0.25">
      <c r="A8" s="2">
        <v>7</v>
      </c>
      <c r="B8" s="2" t="s">
        <v>11</v>
      </c>
      <c r="C8" s="5">
        <v>0.45800000000000002</v>
      </c>
      <c r="D8" s="2">
        <v>38</v>
      </c>
      <c r="E8" s="2">
        <v>23.4</v>
      </c>
      <c r="F8" s="2">
        <v>38.6</v>
      </c>
      <c r="H8" s="7">
        <f>Table1[[#This Row],[Wins%]]*34/100</f>
        <v>12.92</v>
      </c>
      <c r="I8" s="7">
        <f>Table1[[#This Row],[Draws%]]*34/100</f>
        <v>7.9559999999999995</v>
      </c>
      <c r="J8" s="7">
        <f>Table1[[#This Row],[Losses%]]*34/100</f>
        <v>13.124000000000001</v>
      </c>
      <c r="L8">
        <f>Table1[[#This Row],[Wins%]]/100</f>
        <v>0.38</v>
      </c>
      <c r="M8">
        <f>Table1[[#This Row],[Draws%]]/100</f>
        <v>0.23399999999999999</v>
      </c>
      <c r="N8">
        <f>Table1[[#This Row],[Losses%]]/100</f>
        <v>0.38600000000000001</v>
      </c>
      <c r="P8">
        <v>0.38</v>
      </c>
      <c r="Q8">
        <v>0.23399999999999999</v>
      </c>
      <c r="R8">
        <v>0.38600000000000001</v>
      </c>
    </row>
    <row r="9" spans="1:18" ht="18.75" x14ac:dyDescent="0.25">
      <c r="A9" s="2">
        <v>8</v>
      </c>
      <c r="B9" s="2" t="s">
        <v>12</v>
      </c>
      <c r="C9" s="5">
        <v>0.44400000000000001</v>
      </c>
      <c r="D9" s="2">
        <v>36.4</v>
      </c>
      <c r="E9" s="2">
        <v>24</v>
      </c>
      <c r="F9" s="2">
        <v>39.6</v>
      </c>
      <c r="H9" s="7">
        <f>Table1[[#This Row],[Wins%]]*34/100</f>
        <v>12.375999999999999</v>
      </c>
      <c r="I9" s="7">
        <f>Table1[[#This Row],[Draws%]]*34/100</f>
        <v>8.16</v>
      </c>
      <c r="J9" s="7">
        <f>Table1[[#This Row],[Losses%]]*34/100</f>
        <v>13.464</v>
      </c>
      <c r="L9">
        <f>Table1[[#This Row],[Wins%]]/100</f>
        <v>0.36399999999999999</v>
      </c>
      <c r="M9">
        <f>Table1[[#This Row],[Draws%]]/100</f>
        <v>0.24</v>
      </c>
      <c r="N9">
        <f>Table1[[#This Row],[Losses%]]/100</f>
        <v>0.39600000000000002</v>
      </c>
      <c r="P9">
        <v>0.36399999999999999</v>
      </c>
      <c r="Q9">
        <v>0.24</v>
      </c>
      <c r="R9">
        <v>0.39600000000000002</v>
      </c>
    </row>
    <row r="10" spans="1:18" ht="18.75" x14ac:dyDescent="0.25">
      <c r="A10" s="2">
        <v>9</v>
      </c>
      <c r="B10" s="2" t="s">
        <v>13</v>
      </c>
      <c r="C10" s="5">
        <v>0.434</v>
      </c>
      <c r="D10" s="2">
        <v>35.5</v>
      </c>
      <c r="E10" s="2">
        <v>23.6</v>
      </c>
      <c r="F10" s="2">
        <v>40.9</v>
      </c>
      <c r="H10" s="7">
        <f>Table1[[#This Row],[Wins%]]*34/100</f>
        <v>12.07</v>
      </c>
      <c r="I10" s="7">
        <f>Table1[[#This Row],[Draws%]]*34/100</f>
        <v>8.0240000000000009</v>
      </c>
      <c r="J10" s="7">
        <f>Table1[[#This Row],[Losses%]]*34/100</f>
        <v>13.905999999999999</v>
      </c>
      <c r="L10">
        <f>Table1[[#This Row],[Wins%]]/100</f>
        <v>0.35499999999999998</v>
      </c>
      <c r="M10">
        <f>Table1[[#This Row],[Draws%]]/100</f>
        <v>0.23600000000000002</v>
      </c>
      <c r="N10">
        <f>Table1[[#This Row],[Losses%]]/100</f>
        <v>0.40899999999999997</v>
      </c>
      <c r="P10">
        <v>0.35499999999999998</v>
      </c>
      <c r="Q10">
        <v>0.23600000000000002</v>
      </c>
      <c r="R10">
        <v>0.40899999999999997</v>
      </c>
    </row>
    <row r="11" spans="1:18" ht="18.75" x14ac:dyDescent="0.25">
      <c r="A11" s="2">
        <v>10</v>
      </c>
      <c r="B11" s="2" t="s">
        <v>14</v>
      </c>
      <c r="C11" s="5">
        <v>0.4</v>
      </c>
      <c r="D11" s="2">
        <v>32.4</v>
      </c>
      <c r="E11" s="2">
        <v>22.8</v>
      </c>
      <c r="F11" s="2">
        <v>44.8</v>
      </c>
      <c r="H11" s="7">
        <f>Table1[[#This Row],[Wins%]]*34/100</f>
        <v>11.015999999999998</v>
      </c>
      <c r="I11" s="7">
        <f>Table1[[#This Row],[Draws%]]*34/100</f>
        <v>7.7520000000000007</v>
      </c>
      <c r="J11" s="7">
        <f>Table1[[#This Row],[Losses%]]*34/100</f>
        <v>15.231999999999998</v>
      </c>
      <c r="L11">
        <f>Table1[[#This Row],[Wins%]]/100</f>
        <v>0.32400000000000001</v>
      </c>
      <c r="M11">
        <f>Table1[[#This Row],[Draws%]]/100</f>
        <v>0.22800000000000001</v>
      </c>
      <c r="N11">
        <f>Table1[[#This Row],[Losses%]]/100</f>
        <v>0.44799999999999995</v>
      </c>
      <c r="P11">
        <v>0.32400000000000001</v>
      </c>
      <c r="Q11">
        <v>0.22800000000000001</v>
      </c>
      <c r="R11">
        <v>0.44799999999999995</v>
      </c>
    </row>
    <row r="12" spans="1:18" ht="18.75" x14ac:dyDescent="0.25">
      <c r="A12" s="2">
        <v>11</v>
      </c>
      <c r="B12" s="2" t="s">
        <v>15</v>
      </c>
      <c r="C12" s="5">
        <v>0.4</v>
      </c>
      <c r="D12" s="2">
        <v>32</v>
      </c>
      <c r="E12" s="2">
        <v>23.8</v>
      </c>
      <c r="F12" s="2">
        <v>44.1</v>
      </c>
      <c r="H12" s="7">
        <f>Table1[[#This Row],[Wins%]]*34/100</f>
        <v>10.88</v>
      </c>
      <c r="I12" s="7">
        <f>Table1[[#This Row],[Draws%]]*34/100</f>
        <v>8.0920000000000005</v>
      </c>
      <c r="J12" s="7">
        <f>Table1[[#This Row],[Losses%]]*34/100</f>
        <v>14.994000000000002</v>
      </c>
      <c r="L12">
        <f>Table1[[#This Row],[Wins%]]/100</f>
        <v>0.32</v>
      </c>
      <c r="M12">
        <f>Table1[[#This Row],[Draws%]]/100</f>
        <v>0.23800000000000002</v>
      </c>
      <c r="N12">
        <f>Table1[[#This Row],[Losses%]]/100</f>
        <v>0.441</v>
      </c>
      <c r="P12">
        <v>0.32</v>
      </c>
      <c r="Q12">
        <v>0.23800000000000002</v>
      </c>
      <c r="R12">
        <v>0.441</v>
      </c>
    </row>
    <row r="13" spans="1:18" ht="18.75" x14ac:dyDescent="0.25">
      <c r="A13" s="2">
        <v>12</v>
      </c>
      <c r="B13" s="2" t="s">
        <v>16</v>
      </c>
      <c r="C13" s="5">
        <v>0.39400000000000002</v>
      </c>
      <c r="D13" s="2">
        <v>31.7</v>
      </c>
      <c r="E13" s="2">
        <v>23</v>
      </c>
      <c r="F13" s="2">
        <v>45.3</v>
      </c>
      <c r="H13" s="7">
        <f>Table1[[#This Row],[Wins%]]*34/100</f>
        <v>10.777999999999999</v>
      </c>
      <c r="I13" s="7">
        <f>Table1[[#This Row],[Draws%]]*34/100</f>
        <v>7.82</v>
      </c>
      <c r="J13" s="7">
        <f>Table1[[#This Row],[Losses%]]*34/100</f>
        <v>15.401999999999997</v>
      </c>
      <c r="L13">
        <f>Table1[[#This Row],[Wins%]]/100</f>
        <v>0.317</v>
      </c>
      <c r="M13">
        <f>Table1[[#This Row],[Draws%]]/100</f>
        <v>0.23</v>
      </c>
      <c r="N13">
        <f>Table1[[#This Row],[Losses%]]/100</f>
        <v>0.45299999999999996</v>
      </c>
      <c r="P13">
        <v>0.317</v>
      </c>
      <c r="Q13">
        <v>0.23</v>
      </c>
      <c r="R13">
        <v>0.45299999999999996</v>
      </c>
    </row>
    <row r="14" spans="1:18" ht="18.75" x14ac:dyDescent="0.25">
      <c r="A14" s="2">
        <v>13</v>
      </c>
      <c r="B14" s="2" t="s">
        <v>17</v>
      </c>
      <c r="C14" s="5">
        <v>0.36699999999999999</v>
      </c>
      <c r="D14" s="2">
        <v>28.7</v>
      </c>
      <c r="E14" s="2">
        <v>23.9</v>
      </c>
      <c r="F14" s="2">
        <v>47.4</v>
      </c>
      <c r="H14" s="7">
        <f>Table1[[#This Row],[Wins%]]*34/100</f>
        <v>9.7579999999999991</v>
      </c>
      <c r="I14" s="7">
        <f>Table1[[#This Row],[Draws%]]*34/100</f>
        <v>8.1259999999999994</v>
      </c>
      <c r="J14" s="7">
        <f>Table1[[#This Row],[Losses%]]*34/100</f>
        <v>16.116</v>
      </c>
      <c r="L14">
        <f>Table1[[#This Row],[Wins%]]/100</f>
        <v>0.28699999999999998</v>
      </c>
      <c r="M14">
        <f>Table1[[#This Row],[Draws%]]/100</f>
        <v>0.23899999999999999</v>
      </c>
      <c r="N14">
        <f>Table1[[#This Row],[Losses%]]/100</f>
        <v>0.47399999999999998</v>
      </c>
      <c r="P14">
        <v>0.28699999999999998</v>
      </c>
      <c r="Q14">
        <v>0.23899999999999999</v>
      </c>
      <c r="R14">
        <v>0.47399999999999998</v>
      </c>
    </row>
    <row r="15" spans="1:18" ht="18.75" x14ac:dyDescent="0.25">
      <c r="A15" s="2">
        <v>14</v>
      </c>
      <c r="B15" s="2" t="s">
        <v>18</v>
      </c>
      <c r="C15" s="5">
        <v>0.35299999999999998</v>
      </c>
      <c r="D15" s="2">
        <v>27.5</v>
      </c>
      <c r="E15" s="2">
        <v>23.4</v>
      </c>
      <c r="F15" s="2">
        <v>49.1</v>
      </c>
      <c r="H15" s="7">
        <f>Table1[[#This Row],[Wins%]]*34/100</f>
        <v>9.35</v>
      </c>
      <c r="I15" s="7">
        <f>Table1[[#This Row],[Draws%]]*34/100</f>
        <v>7.9559999999999995</v>
      </c>
      <c r="J15" s="7">
        <f>Table1[[#This Row],[Losses%]]*34/100</f>
        <v>16.694000000000003</v>
      </c>
      <c r="L15">
        <f>Table1[[#This Row],[Wins%]]/100</f>
        <v>0.27500000000000002</v>
      </c>
      <c r="M15">
        <f>Table1[[#This Row],[Draws%]]/100</f>
        <v>0.23399999999999999</v>
      </c>
      <c r="N15">
        <f>Table1[[#This Row],[Losses%]]/100</f>
        <v>0.49099999999999999</v>
      </c>
      <c r="P15">
        <v>0.27500000000000002</v>
      </c>
      <c r="Q15">
        <v>0.23399999999999999</v>
      </c>
      <c r="R15">
        <v>0.49099999999999999</v>
      </c>
    </row>
    <row r="16" spans="1:18" ht="18.75" x14ac:dyDescent="0.25">
      <c r="A16" s="2">
        <v>15</v>
      </c>
      <c r="B16" s="2" t="s">
        <v>19</v>
      </c>
      <c r="C16" s="5">
        <v>0.35099999999999998</v>
      </c>
      <c r="D16" s="2">
        <v>27.2</v>
      </c>
      <c r="E16" s="2">
        <v>23.8</v>
      </c>
      <c r="F16" s="2">
        <v>49</v>
      </c>
      <c r="H16" s="7">
        <f>Table1[[#This Row],[Wins%]]*34/100</f>
        <v>9.2479999999999993</v>
      </c>
      <c r="I16" s="7">
        <f>Table1[[#This Row],[Draws%]]*34/100</f>
        <v>8.0920000000000005</v>
      </c>
      <c r="J16" s="7">
        <f>Table1[[#This Row],[Losses%]]*34/100</f>
        <v>16.66</v>
      </c>
      <c r="L16">
        <f>Table1[[#This Row],[Wins%]]/100</f>
        <v>0.27200000000000002</v>
      </c>
      <c r="M16">
        <f>Table1[[#This Row],[Draws%]]/100</f>
        <v>0.23800000000000002</v>
      </c>
      <c r="N16">
        <f>Table1[[#This Row],[Losses%]]/100</f>
        <v>0.49</v>
      </c>
      <c r="P16">
        <v>0.27200000000000002</v>
      </c>
      <c r="Q16">
        <v>0.23800000000000002</v>
      </c>
      <c r="R16">
        <v>0.49</v>
      </c>
    </row>
    <row r="17" spans="1:18" ht="18.75" x14ac:dyDescent="0.25">
      <c r="A17" s="2">
        <v>16</v>
      </c>
      <c r="B17" s="2" t="s">
        <v>20</v>
      </c>
      <c r="C17" s="5">
        <v>0.34300000000000003</v>
      </c>
      <c r="D17" s="2">
        <v>26.7</v>
      </c>
      <c r="E17" s="2">
        <v>22.9</v>
      </c>
      <c r="F17" s="2">
        <v>50.5</v>
      </c>
      <c r="H17" s="7">
        <f>Table1[[#This Row],[Wins%]]*34/100</f>
        <v>9.0779999999999994</v>
      </c>
      <c r="I17" s="7">
        <f>Table1[[#This Row],[Draws%]]*34/100</f>
        <v>7.7859999999999987</v>
      </c>
      <c r="J17" s="7">
        <f>Table1[[#This Row],[Losses%]]*34/100</f>
        <v>17.170000000000002</v>
      </c>
      <c r="L17">
        <f>Table1[[#This Row],[Wins%]]/100</f>
        <v>0.26700000000000002</v>
      </c>
      <c r="M17">
        <f>Table1[[#This Row],[Draws%]]/100</f>
        <v>0.22899999999999998</v>
      </c>
      <c r="N17">
        <f>Table1[[#This Row],[Losses%]]/100</f>
        <v>0.505</v>
      </c>
      <c r="P17">
        <v>0.26700000000000002</v>
      </c>
      <c r="Q17">
        <v>0.22899999999999998</v>
      </c>
      <c r="R17">
        <v>0.505</v>
      </c>
    </row>
    <row r="18" spans="1:18" ht="18.75" x14ac:dyDescent="0.25">
      <c r="A18" s="2">
        <v>17</v>
      </c>
      <c r="B18" s="2" t="s">
        <v>21</v>
      </c>
      <c r="C18" s="5">
        <v>0.32200000000000001</v>
      </c>
      <c r="D18" s="2">
        <v>24.6</v>
      </c>
      <c r="E18" s="2">
        <v>22.9</v>
      </c>
      <c r="F18" s="2">
        <v>52.5</v>
      </c>
      <c r="H18" s="7">
        <f>Table1[[#This Row],[Wins%]]*34/100</f>
        <v>8.3640000000000008</v>
      </c>
      <c r="I18" s="7">
        <f>Table1[[#This Row],[Draws%]]*34/100</f>
        <v>7.7859999999999987</v>
      </c>
      <c r="J18" s="7">
        <f>Table1[[#This Row],[Losses%]]*34/100</f>
        <v>17.850000000000001</v>
      </c>
      <c r="L18">
        <f>Table1[[#This Row],[Wins%]]/100</f>
        <v>0.24600000000000002</v>
      </c>
      <c r="M18">
        <f>Table1[[#This Row],[Draws%]]/100</f>
        <v>0.22899999999999998</v>
      </c>
      <c r="N18">
        <f>Table1[[#This Row],[Losses%]]/100</f>
        <v>0.52500000000000002</v>
      </c>
      <c r="P18">
        <v>0.24600000000000002</v>
      </c>
      <c r="Q18">
        <v>0.22899999999999998</v>
      </c>
      <c r="R18">
        <v>0.52500000000000002</v>
      </c>
    </row>
    <row r="19" spans="1:18" ht="18.75" x14ac:dyDescent="0.25">
      <c r="A19" s="2">
        <v>18</v>
      </c>
      <c r="B19" s="2" t="s">
        <v>22</v>
      </c>
      <c r="C19" s="5">
        <v>0.27600000000000002</v>
      </c>
      <c r="D19" s="2">
        <v>20.7</v>
      </c>
      <c r="E19" s="2">
        <v>20.5</v>
      </c>
      <c r="F19" s="2">
        <v>58.8</v>
      </c>
      <c r="H19" s="7">
        <f>Table1[[#This Row],[Wins%]]*34/100</f>
        <v>7.0379999999999994</v>
      </c>
      <c r="I19" s="7">
        <f>Table1[[#This Row],[Draws%]]*34/100</f>
        <v>6.97</v>
      </c>
      <c r="J19" s="7">
        <f>Table1[[#This Row],[Losses%]]*34/100</f>
        <v>19.991999999999997</v>
      </c>
      <c r="L19">
        <f>Table1[[#This Row],[Wins%]]/100</f>
        <v>0.20699999999999999</v>
      </c>
      <c r="M19">
        <f>Table1[[#This Row],[Draws%]]/100</f>
        <v>0.20499999999999999</v>
      </c>
      <c r="N19">
        <f>Table1[[#This Row],[Losses%]]/100</f>
        <v>0.58799999999999997</v>
      </c>
      <c r="P19">
        <v>0.20699999999999999</v>
      </c>
      <c r="Q19">
        <v>0.20499999999999999</v>
      </c>
      <c r="R19">
        <v>0.58799999999999997</v>
      </c>
    </row>
    <row r="21" spans="1:18" x14ac:dyDescent="0.25">
      <c r="A21"/>
      <c r="B21" t="s">
        <v>0</v>
      </c>
      <c r="C21" t="s">
        <v>1</v>
      </c>
      <c r="D21" t="s">
        <v>2</v>
      </c>
      <c r="E21" t="s">
        <v>3</v>
      </c>
      <c r="F21" t="s">
        <v>4</v>
      </c>
    </row>
    <row r="22" spans="1:18" x14ac:dyDescent="0.25">
      <c r="A22">
        <v>1</v>
      </c>
      <c r="B22" t="s">
        <v>28</v>
      </c>
      <c r="C22" s="6">
        <v>0.74709999999999999</v>
      </c>
      <c r="D22">
        <v>68.599999999999994</v>
      </c>
      <c r="E22">
        <v>18.399999999999999</v>
      </c>
      <c r="F22">
        <v>13.1</v>
      </c>
      <c r="H22" s="7">
        <f>38*D22/100</f>
        <v>26.067999999999998</v>
      </c>
      <c r="I22" s="7">
        <f>E22*38/100</f>
        <v>6.9919999999999991</v>
      </c>
      <c r="J22" s="7">
        <f>F22*38/100</f>
        <v>4.9779999999999998</v>
      </c>
    </row>
    <row r="23" spans="1:18" x14ac:dyDescent="0.25">
      <c r="A23">
        <v>2</v>
      </c>
      <c r="B23" t="s">
        <v>29</v>
      </c>
      <c r="C23" s="6">
        <v>0.70379999999999998</v>
      </c>
      <c r="D23">
        <v>63.9</v>
      </c>
      <c r="E23">
        <v>19.5</v>
      </c>
      <c r="F23">
        <v>16.600000000000001</v>
      </c>
      <c r="H23" s="7">
        <f t="shared" ref="H23:H41" si="0">38*D23/100</f>
        <v>24.281999999999996</v>
      </c>
      <c r="I23" s="7">
        <f t="shared" ref="I23:I41" si="1">E23*38/100</f>
        <v>7.41</v>
      </c>
      <c r="J23" s="7">
        <f t="shared" ref="J23:J41" si="2">F23*38/100</f>
        <v>6.3080000000000007</v>
      </c>
    </row>
    <row r="24" spans="1:18" x14ac:dyDescent="0.25">
      <c r="A24">
        <v>3</v>
      </c>
      <c r="B24" t="s">
        <v>30</v>
      </c>
      <c r="C24" s="6">
        <v>0.63219999999999998</v>
      </c>
      <c r="D24">
        <v>54.5</v>
      </c>
      <c r="E24">
        <v>26.1</v>
      </c>
      <c r="F24">
        <v>19.399999999999999</v>
      </c>
      <c r="H24" s="7">
        <f t="shared" si="0"/>
        <v>20.71</v>
      </c>
      <c r="I24" s="7">
        <f t="shared" si="1"/>
        <v>9.918000000000001</v>
      </c>
      <c r="J24" s="7">
        <f t="shared" si="2"/>
        <v>7.371999999999999</v>
      </c>
    </row>
    <row r="25" spans="1:18" x14ac:dyDescent="0.25">
      <c r="A25">
        <v>4</v>
      </c>
      <c r="B25" t="s">
        <v>31</v>
      </c>
      <c r="C25" s="6">
        <v>0.5766</v>
      </c>
      <c r="D25">
        <v>49.2</v>
      </c>
      <c r="E25">
        <v>25.2</v>
      </c>
      <c r="F25">
        <v>25.5</v>
      </c>
      <c r="H25" s="7">
        <f t="shared" si="0"/>
        <v>18.696000000000002</v>
      </c>
      <c r="I25" s="7">
        <f t="shared" si="1"/>
        <v>9.5760000000000005</v>
      </c>
      <c r="J25" s="7">
        <f t="shared" si="2"/>
        <v>9.69</v>
      </c>
    </row>
    <row r="26" spans="1:18" x14ac:dyDescent="0.25">
      <c r="A26">
        <v>5</v>
      </c>
      <c r="B26" t="s">
        <v>32</v>
      </c>
      <c r="C26" s="6">
        <v>0.49920000000000003</v>
      </c>
      <c r="D26">
        <v>41.2</v>
      </c>
      <c r="E26">
        <v>26.2</v>
      </c>
      <c r="F26">
        <v>32.6</v>
      </c>
      <c r="H26" s="7">
        <f t="shared" si="0"/>
        <v>15.656000000000001</v>
      </c>
      <c r="I26" s="7">
        <f t="shared" si="1"/>
        <v>9.9559999999999995</v>
      </c>
      <c r="J26" s="7">
        <f t="shared" si="2"/>
        <v>12.388</v>
      </c>
    </row>
    <row r="27" spans="1:18" x14ac:dyDescent="0.25">
      <c r="A27">
        <v>6</v>
      </c>
      <c r="B27" t="s">
        <v>33</v>
      </c>
      <c r="C27" s="6">
        <v>0.49180000000000001</v>
      </c>
      <c r="D27">
        <v>40.6</v>
      </c>
      <c r="E27">
        <v>25.8</v>
      </c>
      <c r="F27">
        <v>33.6</v>
      </c>
      <c r="H27" s="7">
        <f t="shared" si="0"/>
        <v>15.427999999999999</v>
      </c>
      <c r="I27" s="7">
        <f t="shared" si="1"/>
        <v>9.8040000000000003</v>
      </c>
      <c r="J27" s="7">
        <f t="shared" si="2"/>
        <v>12.767999999999999</v>
      </c>
    </row>
    <row r="28" spans="1:18" x14ac:dyDescent="0.25">
      <c r="A28">
        <v>7</v>
      </c>
      <c r="B28" t="s">
        <v>34</v>
      </c>
      <c r="C28" s="6">
        <v>0.48649999999999999</v>
      </c>
      <c r="D28">
        <v>39.9</v>
      </c>
      <c r="E28">
        <v>26.3</v>
      </c>
      <c r="F28">
        <v>33.799999999999997</v>
      </c>
      <c r="H28" s="7">
        <f t="shared" si="0"/>
        <v>15.162000000000001</v>
      </c>
      <c r="I28" s="7">
        <f t="shared" si="1"/>
        <v>9.9939999999999998</v>
      </c>
      <c r="J28" s="7">
        <f t="shared" si="2"/>
        <v>12.843999999999999</v>
      </c>
    </row>
    <row r="29" spans="1:18" x14ac:dyDescent="0.25">
      <c r="A29">
        <v>8</v>
      </c>
      <c r="B29" t="s">
        <v>35</v>
      </c>
      <c r="C29" s="6">
        <v>0.46729999999999999</v>
      </c>
      <c r="D29">
        <v>37.1</v>
      </c>
      <c r="E29">
        <v>28.9</v>
      </c>
      <c r="F29">
        <v>34</v>
      </c>
      <c r="H29" s="7">
        <f t="shared" si="0"/>
        <v>14.097999999999999</v>
      </c>
      <c r="I29" s="7">
        <f t="shared" si="1"/>
        <v>10.982000000000001</v>
      </c>
      <c r="J29" s="7">
        <f t="shared" si="2"/>
        <v>12.92</v>
      </c>
    </row>
    <row r="30" spans="1:18" x14ac:dyDescent="0.25">
      <c r="A30">
        <v>9</v>
      </c>
      <c r="B30" t="s">
        <v>36</v>
      </c>
      <c r="C30" s="6">
        <v>0.46210000000000001</v>
      </c>
      <c r="D30">
        <v>36.799999999999997</v>
      </c>
      <c r="E30">
        <v>28.2</v>
      </c>
      <c r="F30">
        <v>35</v>
      </c>
      <c r="H30" s="7">
        <f t="shared" si="0"/>
        <v>13.983999999999998</v>
      </c>
      <c r="I30" s="7">
        <f t="shared" si="1"/>
        <v>10.715999999999999</v>
      </c>
      <c r="J30" s="7">
        <f t="shared" si="2"/>
        <v>13.3</v>
      </c>
    </row>
    <row r="31" spans="1:18" x14ac:dyDescent="0.25">
      <c r="A31">
        <v>10</v>
      </c>
      <c r="B31" t="s">
        <v>37</v>
      </c>
      <c r="C31" s="6">
        <v>0.4294</v>
      </c>
      <c r="D31">
        <v>34.200000000000003</v>
      </c>
      <c r="E31">
        <v>26.2</v>
      </c>
      <c r="F31">
        <v>39.6</v>
      </c>
      <c r="H31" s="7">
        <f t="shared" si="0"/>
        <v>12.996000000000002</v>
      </c>
      <c r="I31" s="7">
        <f t="shared" si="1"/>
        <v>9.9559999999999995</v>
      </c>
      <c r="J31" s="7">
        <f t="shared" si="2"/>
        <v>15.048</v>
      </c>
    </row>
    <row r="32" spans="1:18" x14ac:dyDescent="0.25">
      <c r="A32">
        <v>11</v>
      </c>
      <c r="B32" t="s">
        <v>38</v>
      </c>
      <c r="C32" s="6">
        <v>0.4294</v>
      </c>
      <c r="D32">
        <v>34</v>
      </c>
      <c r="E32">
        <v>26.9</v>
      </c>
      <c r="F32">
        <v>39.200000000000003</v>
      </c>
      <c r="H32" s="7">
        <f t="shared" si="0"/>
        <v>12.92</v>
      </c>
      <c r="I32" s="7">
        <f t="shared" si="1"/>
        <v>10.222</v>
      </c>
      <c r="J32" s="7">
        <f t="shared" si="2"/>
        <v>14.896000000000001</v>
      </c>
    </row>
    <row r="33" spans="1:10" x14ac:dyDescent="0.25">
      <c r="A33">
        <v>12</v>
      </c>
      <c r="B33" t="s">
        <v>39</v>
      </c>
      <c r="C33" s="6">
        <v>0.38780000000000003</v>
      </c>
      <c r="D33">
        <v>29.4</v>
      </c>
      <c r="E33">
        <v>28.2</v>
      </c>
      <c r="F33">
        <v>42.4</v>
      </c>
      <c r="H33" s="7">
        <f t="shared" si="0"/>
        <v>11.172000000000001</v>
      </c>
      <c r="I33" s="7">
        <f t="shared" si="1"/>
        <v>10.715999999999999</v>
      </c>
      <c r="J33" s="7">
        <f t="shared" si="2"/>
        <v>16.112000000000002</v>
      </c>
    </row>
    <row r="34" spans="1:10" x14ac:dyDescent="0.25">
      <c r="A34">
        <v>13</v>
      </c>
      <c r="B34" t="s">
        <v>40</v>
      </c>
      <c r="C34" s="6">
        <v>0.38429999999999997</v>
      </c>
      <c r="D34">
        <v>29.5</v>
      </c>
      <c r="E34">
        <v>26.8</v>
      </c>
      <c r="F34">
        <v>43.7</v>
      </c>
      <c r="H34" s="7">
        <f t="shared" si="0"/>
        <v>11.21</v>
      </c>
      <c r="I34" s="7">
        <f t="shared" si="1"/>
        <v>10.183999999999999</v>
      </c>
      <c r="J34" s="7">
        <f t="shared" si="2"/>
        <v>16.606000000000002</v>
      </c>
    </row>
    <row r="35" spans="1:10" x14ac:dyDescent="0.25">
      <c r="A35">
        <v>14</v>
      </c>
      <c r="B35" t="s">
        <v>41</v>
      </c>
      <c r="C35" s="6">
        <v>0.377</v>
      </c>
      <c r="D35">
        <v>28.7</v>
      </c>
      <c r="E35">
        <v>27.1</v>
      </c>
      <c r="F35">
        <v>44.2</v>
      </c>
      <c r="H35" s="7">
        <f t="shared" si="0"/>
        <v>10.905999999999999</v>
      </c>
      <c r="I35" s="7">
        <f t="shared" si="1"/>
        <v>10.298</v>
      </c>
      <c r="J35" s="7">
        <f t="shared" si="2"/>
        <v>16.796000000000003</v>
      </c>
    </row>
    <row r="36" spans="1:10" x14ac:dyDescent="0.25">
      <c r="A36">
        <v>15</v>
      </c>
      <c r="B36" t="s">
        <v>42</v>
      </c>
      <c r="C36" s="6">
        <v>0.373</v>
      </c>
      <c r="D36">
        <v>28.3</v>
      </c>
      <c r="E36">
        <v>27</v>
      </c>
      <c r="F36">
        <v>44.7</v>
      </c>
      <c r="H36" s="7">
        <f t="shared" si="0"/>
        <v>10.754000000000001</v>
      </c>
      <c r="I36" s="7">
        <f t="shared" si="1"/>
        <v>10.26</v>
      </c>
      <c r="J36" s="7">
        <f t="shared" si="2"/>
        <v>16.986000000000001</v>
      </c>
    </row>
    <row r="37" spans="1:10" x14ac:dyDescent="0.25">
      <c r="A37">
        <v>16</v>
      </c>
      <c r="B37" t="s">
        <v>43</v>
      </c>
      <c r="C37" s="6">
        <v>0.35600000000000004</v>
      </c>
      <c r="D37">
        <v>26.6</v>
      </c>
      <c r="E37">
        <v>27</v>
      </c>
      <c r="F37">
        <v>46.4</v>
      </c>
      <c r="H37" s="7">
        <f t="shared" si="0"/>
        <v>10.108000000000001</v>
      </c>
      <c r="I37" s="7">
        <f t="shared" si="1"/>
        <v>10.26</v>
      </c>
      <c r="J37" s="7">
        <f t="shared" si="2"/>
        <v>17.632000000000001</v>
      </c>
    </row>
    <row r="38" spans="1:10" x14ac:dyDescent="0.25">
      <c r="A38">
        <v>17</v>
      </c>
      <c r="B38" t="s">
        <v>44</v>
      </c>
      <c r="C38" s="6">
        <v>0.34610000000000002</v>
      </c>
      <c r="D38">
        <v>25.6</v>
      </c>
      <c r="E38">
        <v>27</v>
      </c>
      <c r="F38">
        <v>47.4</v>
      </c>
      <c r="H38" s="7">
        <f t="shared" si="0"/>
        <v>9.7280000000000015</v>
      </c>
      <c r="I38" s="7">
        <f t="shared" si="1"/>
        <v>10.26</v>
      </c>
      <c r="J38" s="7">
        <f t="shared" si="2"/>
        <v>18.012</v>
      </c>
    </row>
    <row r="39" spans="1:10" x14ac:dyDescent="0.25">
      <c r="A39">
        <v>18</v>
      </c>
      <c r="B39" t="s">
        <v>45</v>
      </c>
      <c r="C39" s="6">
        <v>0.34240000000000004</v>
      </c>
      <c r="D39">
        <v>26.1</v>
      </c>
      <c r="E39">
        <v>24.4</v>
      </c>
      <c r="F39">
        <v>49.5</v>
      </c>
      <c r="H39" s="7">
        <f t="shared" si="0"/>
        <v>9.918000000000001</v>
      </c>
      <c r="I39" s="7">
        <f t="shared" si="1"/>
        <v>9.2719999999999985</v>
      </c>
      <c r="J39" s="7">
        <f t="shared" si="2"/>
        <v>18.809999999999999</v>
      </c>
    </row>
    <row r="40" spans="1:10" x14ac:dyDescent="0.25">
      <c r="A40">
        <v>19</v>
      </c>
      <c r="B40" t="s">
        <v>46</v>
      </c>
      <c r="C40" s="6">
        <v>0.33630000000000004</v>
      </c>
      <c r="D40">
        <v>24.7</v>
      </c>
      <c r="E40">
        <v>26.7</v>
      </c>
      <c r="F40">
        <v>48.5</v>
      </c>
      <c r="H40" s="7">
        <f t="shared" si="0"/>
        <v>9.386000000000001</v>
      </c>
      <c r="I40" s="7">
        <f t="shared" si="1"/>
        <v>10.146000000000001</v>
      </c>
      <c r="J40" s="7">
        <f t="shared" si="2"/>
        <v>18.43</v>
      </c>
    </row>
    <row r="41" spans="1:10" x14ac:dyDescent="0.25">
      <c r="A41">
        <v>20</v>
      </c>
      <c r="B41" t="s">
        <v>47</v>
      </c>
      <c r="C41" s="6">
        <v>0.30969999999999998</v>
      </c>
      <c r="D41">
        <v>22.6</v>
      </c>
      <c r="E41">
        <v>25.1</v>
      </c>
      <c r="F41">
        <v>52.3</v>
      </c>
      <c r="H41" s="7">
        <f t="shared" si="0"/>
        <v>8.588000000000001</v>
      </c>
      <c r="I41" s="7">
        <f t="shared" si="1"/>
        <v>9.5380000000000003</v>
      </c>
      <c r="J41" s="7">
        <f t="shared" si="2"/>
        <v>19.873999999999999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5D6A-4178-4155-99B9-034325A7430A}">
  <dimension ref="A1:W19"/>
  <sheetViews>
    <sheetView tabSelected="1" topLeftCell="C1" workbookViewId="0">
      <selection activeCell="U2" sqref="U2:W3"/>
    </sheetView>
  </sheetViews>
  <sheetFormatPr baseColWidth="10" defaultRowHeight="15" x14ac:dyDescent="0.25"/>
  <cols>
    <col min="1" max="1" width="8.140625" bestFit="1" customWidth="1"/>
    <col min="2" max="2" width="18.7109375" bestFit="1" customWidth="1"/>
    <col min="3" max="3" width="15.85546875" bestFit="1" customWidth="1"/>
    <col min="4" max="4" width="12" bestFit="1" customWidth="1"/>
    <col min="5" max="6" width="13.140625" bestFit="1" customWidth="1"/>
    <col min="10" max="11" width="12.140625" customWidth="1"/>
    <col min="12" max="12" width="12.5703125" bestFit="1" customWidth="1"/>
  </cols>
  <sheetData>
    <row r="1" spans="1:23" ht="15.75" x14ac:dyDescent="0.25">
      <c r="A1" s="8" t="s">
        <v>23</v>
      </c>
      <c r="B1" s="9" t="s">
        <v>0</v>
      </c>
      <c r="C1" s="8" t="s">
        <v>1</v>
      </c>
      <c r="D1" s="8" t="s">
        <v>48</v>
      </c>
      <c r="E1" s="8" t="s">
        <v>49</v>
      </c>
      <c r="F1" s="8" t="s">
        <v>50</v>
      </c>
    </row>
    <row r="2" spans="1:23" ht="15.75" x14ac:dyDescent="0.25">
      <c r="A2" s="9">
        <v>1</v>
      </c>
      <c r="B2" s="9" t="s">
        <v>5</v>
      </c>
      <c r="C2" s="10">
        <v>0.82399999999999995</v>
      </c>
      <c r="D2" s="10">
        <v>0.78</v>
      </c>
      <c r="E2" s="10">
        <v>0.13100000000000001</v>
      </c>
      <c r="F2" s="10">
        <v>8.8000000000000009E-2</v>
      </c>
      <c r="J2" t="s">
        <v>16</v>
      </c>
      <c r="K2" t="s">
        <v>51</v>
      </c>
      <c r="L2" t="s">
        <v>10</v>
      </c>
      <c r="U2" s="3" t="s">
        <v>16</v>
      </c>
      <c r="V2" s="3" t="s">
        <v>51</v>
      </c>
      <c r="W2" s="3" t="s">
        <v>54</v>
      </c>
    </row>
    <row r="3" spans="1:23" ht="15.75" x14ac:dyDescent="0.25">
      <c r="A3" s="9">
        <v>2</v>
      </c>
      <c r="B3" s="9" t="s">
        <v>6</v>
      </c>
      <c r="C3" s="10">
        <v>0.68</v>
      </c>
      <c r="D3" s="10">
        <v>0.61699999999999999</v>
      </c>
      <c r="E3" s="10">
        <v>0.19</v>
      </c>
      <c r="F3" s="10">
        <v>0.193</v>
      </c>
      <c r="J3" s="11">
        <v>2.75</v>
      </c>
      <c r="K3" s="11">
        <v>3.4</v>
      </c>
      <c r="L3" s="11">
        <v>2.5499999999999998</v>
      </c>
      <c r="N3">
        <f>1/Tabla3[[#This Row],[FC Koln]]</f>
        <v>0.36363636363636365</v>
      </c>
      <c r="O3">
        <f>1/Tabla3[[#This Row],[Draw]]</f>
        <v>0.29411764705882354</v>
      </c>
      <c r="P3">
        <f>1/Tabla3[[#This Row],[Wolfsburg]]</f>
        <v>0.39215686274509809</v>
      </c>
      <c r="R3">
        <f>SUM(N3:P3)-1</f>
        <v>4.9910873440285108E-2</v>
      </c>
      <c r="S3">
        <f>R3/3</f>
        <v>1.6636957813428371E-2</v>
      </c>
      <c r="U3" s="12">
        <f>N3-S3</f>
        <v>0.34699940582293526</v>
      </c>
      <c r="V3" s="12">
        <f>O3-S3</f>
        <v>0.27748068924539515</v>
      </c>
      <c r="W3" s="12">
        <f>P3-S3</f>
        <v>0.3755199049316697</v>
      </c>
    </row>
    <row r="4" spans="1:23" ht="15.75" x14ac:dyDescent="0.25">
      <c r="A4" s="9">
        <v>3</v>
      </c>
      <c r="B4" s="9" t="s">
        <v>7</v>
      </c>
      <c r="C4" s="10">
        <v>0.67200000000000004</v>
      </c>
      <c r="D4" s="10">
        <v>0.60699999999999998</v>
      </c>
      <c r="E4" s="10">
        <v>0.19399999999999998</v>
      </c>
      <c r="F4" s="10">
        <v>0.19899999999999998</v>
      </c>
    </row>
    <row r="5" spans="1:23" ht="15.75" x14ac:dyDescent="0.25">
      <c r="A5" s="9">
        <v>4</v>
      </c>
      <c r="B5" s="9" t="s">
        <v>8</v>
      </c>
      <c r="C5" s="10">
        <v>0.59499999999999997</v>
      </c>
      <c r="D5" s="10">
        <v>0.52400000000000002</v>
      </c>
      <c r="E5" s="10">
        <v>0.214</v>
      </c>
      <c r="F5" s="10">
        <v>0.26200000000000001</v>
      </c>
      <c r="J5" s="3" t="s">
        <v>53</v>
      </c>
      <c r="K5" s="3" t="s">
        <v>51</v>
      </c>
      <c r="L5" s="3" t="s">
        <v>34</v>
      </c>
      <c r="U5" s="3" t="s">
        <v>52</v>
      </c>
      <c r="V5" s="3" t="s">
        <v>51</v>
      </c>
      <c r="W5" s="3" t="s">
        <v>34</v>
      </c>
    </row>
    <row r="6" spans="1:23" ht="15.75" x14ac:dyDescent="0.25">
      <c r="A6" s="9">
        <v>5</v>
      </c>
      <c r="B6" s="9" t="s">
        <v>9</v>
      </c>
      <c r="C6" s="10">
        <v>0.54</v>
      </c>
      <c r="D6" s="10">
        <v>0.46399999999999997</v>
      </c>
      <c r="E6" s="10">
        <v>0.23</v>
      </c>
      <c r="F6" s="10">
        <v>0.30599999999999999</v>
      </c>
      <c r="J6" s="3">
        <v>2.7</v>
      </c>
      <c r="K6" s="3">
        <v>3.2</v>
      </c>
      <c r="L6" s="3">
        <v>2.63</v>
      </c>
      <c r="N6">
        <f>1/Tabla4[[#This Row],[Malaga]]</f>
        <v>0.37037037037037035</v>
      </c>
      <c r="O6">
        <f>1/Tabla4[[#This Row],[Draw]]</f>
        <v>0.3125</v>
      </c>
      <c r="P6">
        <f>1/Tabla4[[#This Row],[Valencia]]</f>
        <v>0.38022813688212931</v>
      </c>
      <c r="R6">
        <f>SUM(N6:P6)-1</f>
        <v>6.3098507252499658E-2</v>
      </c>
      <c r="S6">
        <f>R6/3</f>
        <v>2.1032835750833218E-2</v>
      </c>
      <c r="U6" s="12">
        <f>N6-S6</f>
        <v>0.34933753461953715</v>
      </c>
      <c r="V6" s="12">
        <f>O6-S6</f>
        <v>0.2914671642491668</v>
      </c>
      <c r="W6" s="12">
        <f>P6-S6</f>
        <v>0.35919530113129611</v>
      </c>
    </row>
    <row r="7" spans="1:23" ht="15.75" x14ac:dyDescent="0.25">
      <c r="A7" s="9">
        <v>6</v>
      </c>
      <c r="B7" s="9" t="s">
        <v>10</v>
      </c>
      <c r="C7" s="10">
        <v>0.48199999999999998</v>
      </c>
      <c r="D7" s="10">
        <v>0.40200000000000002</v>
      </c>
      <c r="E7" s="10">
        <v>0.24</v>
      </c>
      <c r="F7" s="10">
        <v>0.35799999999999998</v>
      </c>
    </row>
    <row r="8" spans="1:23" ht="15.75" x14ac:dyDescent="0.25">
      <c r="A8" s="9">
        <v>7</v>
      </c>
      <c r="B8" s="9" t="s">
        <v>11</v>
      </c>
      <c r="C8" s="10">
        <v>0.45800000000000002</v>
      </c>
      <c r="D8" s="10">
        <v>0.38</v>
      </c>
      <c r="E8" s="10">
        <v>0.23399999999999999</v>
      </c>
      <c r="F8" s="10">
        <v>0.38600000000000001</v>
      </c>
    </row>
    <row r="9" spans="1:23" ht="15.75" x14ac:dyDescent="0.25">
      <c r="A9" s="9">
        <v>8</v>
      </c>
      <c r="B9" s="9" t="s">
        <v>12</v>
      </c>
      <c r="C9" s="10">
        <v>0.44400000000000001</v>
      </c>
      <c r="D9" s="10">
        <v>0.36399999999999999</v>
      </c>
      <c r="E9" s="10">
        <v>0.24</v>
      </c>
      <c r="F9" s="10">
        <v>0.39600000000000002</v>
      </c>
    </row>
    <row r="10" spans="1:23" ht="15.75" x14ac:dyDescent="0.25">
      <c r="A10" s="9">
        <v>9</v>
      </c>
      <c r="B10" s="9" t="s">
        <v>13</v>
      </c>
      <c r="C10" s="10">
        <v>0.434</v>
      </c>
      <c r="D10" s="10">
        <v>0.35499999999999998</v>
      </c>
      <c r="E10" s="10">
        <v>0.23600000000000002</v>
      </c>
      <c r="F10" s="10">
        <v>0.40899999999999997</v>
      </c>
    </row>
    <row r="11" spans="1:23" ht="15.75" x14ac:dyDescent="0.25">
      <c r="A11" s="9">
        <v>10</v>
      </c>
      <c r="B11" s="9" t="s">
        <v>14</v>
      </c>
      <c r="C11" s="10">
        <v>0.4</v>
      </c>
      <c r="D11" s="10">
        <v>0.32400000000000001</v>
      </c>
      <c r="E11" s="10">
        <v>0.22800000000000001</v>
      </c>
      <c r="F11" s="10">
        <v>0.44799999999999995</v>
      </c>
    </row>
    <row r="12" spans="1:23" ht="15.75" x14ac:dyDescent="0.25">
      <c r="A12" s="9">
        <v>11</v>
      </c>
      <c r="B12" s="9" t="s">
        <v>15</v>
      </c>
      <c r="C12" s="10">
        <v>0.4</v>
      </c>
      <c r="D12" s="10">
        <v>0.32</v>
      </c>
      <c r="E12" s="10">
        <v>0.23800000000000002</v>
      </c>
      <c r="F12" s="10">
        <v>0.441</v>
      </c>
    </row>
    <row r="13" spans="1:23" ht="15.75" x14ac:dyDescent="0.25">
      <c r="A13" s="9">
        <v>12</v>
      </c>
      <c r="B13" s="9" t="s">
        <v>16</v>
      </c>
      <c r="C13" s="10">
        <v>0.39400000000000002</v>
      </c>
      <c r="D13" s="10">
        <v>0.317</v>
      </c>
      <c r="E13" s="10">
        <v>0.23</v>
      </c>
      <c r="F13" s="10">
        <v>0.45299999999999996</v>
      </c>
    </row>
    <row r="14" spans="1:23" ht="15.75" x14ac:dyDescent="0.25">
      <c r="A14" s="9">
        <v>13</v>
      </c>
      <c r="B14" s="9" t="s">
        <v>17</v>
      </c>
      <c r="C14" s="10">
        <v>0.36699999999999999</v>
      </c>
      <c r="D14" s="10">
        <v>0.28699999999999998</v>
      </c>
      <c r="E14" s="10">
        <v>0.23899999999999999</v>
      </c>
      <c r="F14" s="10">
        <v>0.47399999999999998</v>
      </c>
    </row>
    <row r="15" spans="1:23" ht="15.75" x14ac:dyDescent="0.25">
      <c r="A15" s="9">
        <v>14</v>
      </c>
      <c r="B15" s="9" t="s">
        <v>18</v>
      </c>
      <c r="C15" s="10">
        <v>0.35299999999999998</v>
      </c>
      <c r="D15" s="10">
        <v>0.27500000000000002</v>
      </c>
      <c r="E15" s="10">
        <v>0.23399999999999999</v>
      </c>
      <c r="F15" s="10">
        <v>0.49099999999999999</v>
      </c>
    </row>
    <row r="16" spans="1:23" ht="15.75" x14ac:dyDescent="0.25">
      <c r="A16" s="9">
        <v>15</v>
      </c>
      <c r="B16" s="9" t="s">
        <v>19</v>
      </c>
      <c r="C16" s="10">
        <v>0.35099999999999998</v>
      </c>
      <c r="D16" s="10">
        <v>0.27200000000000002</v>
      </c>
      <c r="E16" s="10">
        <v>0.23800000000000002</v>
      </c>
      <c r="F16" s="10">
        <v>0.49</v>
      </c>
    </row>
    <row r="17" spans="1:6" ht="15.75" x14ac:dyDescent="0.25">
      <c r="A17" s="9">
        <v>16</v>
      </c>
      <c r="B17" s="9" t="s">
        <v>20</v>
      </c>
      <c r="C17" s="10">
        <v>0.34300000000000003</v>
      </c>
      <c r="D17" s="10">
        <v>0.26700000000000002</v>
      </c>
      <c r="E17" s="10">
        <v>0.22899999999999998</v>
      </c>
      <c r="F17" s="10">
        <v>0.505</v>
      </c>
    </row>
    <row r="18" spans="1:6" ht="15.75" x14ac:dyDescent="0.25">
      <c r="A18" s="9">
        <v>17</v>
      </c>
      <c r="B18" s="9" t="s">
        <v>21</v>
      </c>
      <c r="C18" s="10">
        <v>0.32200000000000001</v>
      </c>
      <c r="D18" s="10">
        <v>0.24600000000000002</v>
      </c>
      <c r="E18" s="10">
        <v>0.22899999999999998</v>
      </c>
      <c r="F18" s="10">
        <v>0.52500000000000002</v>
      </c>
    </row>
    <row r="19" spans="1:6" ht="15.75" x14ac:dyDescent="0.25">
      <c r="A19" s="9">
        <v>18</v>
      </c>
      <c r="B19" s="9" t="s">
        <v>22</v>
      </c>
      <c r="C19" s="10">
        <v>0.27600000000000002</v>
      </c>
      <c r="D19" s="10">
        <v>0.20699999999999999</v>
      </c>
      <c r="E19" s="10">
        <v>0.20499999999999999</v>
      </c>
      <c r="F19" s="10">
        <v>0.58799999999999997</v>
      </c>
    </row>
  </sheetData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Performance_2000_iterations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2021-01-18T15:48:48Z</dcterms:created>
  <dcterms:modified xsi:type="dcterms:W3CDTF">2021-01-24T19:35:05Z</dcterms:modified>
</cp:coreProperties>
</file>