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SoccerMetriX\Artículos\02_La_Medida_del_Futbol\"/>
    </mc:Choice>
  </mc:AlternateContent>
  <xr:revisionPtr revIDLastSave="0" documentId="8_{FF144512-C031-4153-B031-DA4BF5FEC262}" xr6:coauthVersionLast="47" xr6:coauthVersionMax="47" xr10:uidLastSave="{00000000-0000-0000-0000-000000000000}"/>
  <bookViews>
    <workbookView xWindow="-98" yWindow="-98" windowWidth="22695" windowHeight="14595" activeTab="2" xr2:uid="{653AC764-06AA-420A-A661-BCEA4D88153B}"/>
  </bookViews>
  <sheets>
    <sheet name="Sheet1" sheetId="1" r:id="rId1"/>
    <sheet name="Sheet2" sheetId="2" r:id="rId2"/>
    <sheet name="Sheet3" sheetId="3" r:id="rId3"/>
    <sheet name="Sheet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2" i="4"/>
  <c r="Z7" i="3"/>
  <c r="AA7" i="3"/>
  <c r="AB7" i="3"/>
  <c r="Y7" i="3"/>
  <c r="G3" i="1" l="1"/>
  <c r="E3" i="1"/>
  <c r="F16" i="1"/>
  <c r="E16" i="1"/>
  <c r="M16" i="1"/>
  <c r="L16" i="1"/>
  <c r="K16" i="1"/>
  <c r="J16" i="1"/>
  <c r="D42" i="1"/>
  <c r="E42" i="1"/>
  <c r="L20" i="1"/>
  <c r="D15" i="1"/>
  <c r="L15" i="1" s="1"/>
  <c r="D17" i="1"/>
  <c r="L17" i="1" s="1"/>
  <c r="D18" i="1"/>
  <c r="I18" i="1" s="1"/>
  <c r="D19" i="1"/>
  <c r="I19" i="1" s="1"/>
  <c r="D20" i="1"/>
  <c r="I20" i="1" s="1"/>
  <c r="D14" i="1"/>
  <c r="L14" i="1" s="1"/>
  <c r="D9" i="1"/>
  <c r="I9" i="1" s="1"/>
  <c r="D10" i="1"/>
  <c r="I10" i="1" s="1"/>
  <c r="D11" i="1"/>
  <c r="I11" i="1" s="1"/>
  <c r="D12" i="1"/>
  <c r="I12" i="1" s="1"/>
  <c r="L13" i="1"/>
  <c r="D8" i="1"/>
  <c r="I8" i="1" s="1"/>
  <c r="C30" i="1"/>
  <c r="C31" i="1"/>
  <c r="C41" i="1"/>
  <c r="B40" i="1"/>
  <c r="B41" i="1" s="1"/>
  <c r="B42" i="1" s="1"/>
  <c r="B39" i="1"/>
  <c r="B37" i="1"/>
  <c r="B38" i="1"/>
  <c r="B36" i="1"/>
  <c r="C35" i="1"/>
  <c r="C28" i="1"/>
  <c r="C29" i="1"/>
  <c r="C32" i="1"/>
  <c r="E2" i="1"/>
  <c r="G2" i="1" s="1"/>
  <c r="L11" i="1" l="1"/>
  <c r="M11" i="1" s="1"/>
  <c r="L8" i="1"/>
  <c r="L12" i="1"/>
  <c r="M12" i="1" s="1"/>
  <c r="E12" i="1" s="1"/>
  <c r="I15" i="1"/>
  <c r="J15" i="1" s="1"/>
  <c r="J8" i="1"/>
  <c r="J19" i="1"/>
  <c r="J18" i="1"/>
  <c r="J12" i="1"/>
  <c r="M17" i="1"/>
  <c r="E17" i="1" s="1"/>
  <c r="J11" i="1"/>
  <c r="M15" i="1"/>
  <c r="E15" i="1" s="1"/>
  <c r="J20" i="1"/>
  <c r="K20" i="1" s="1"/>
  <c r="J10" i="1"/>
  <c r="J9" i="1"/>
  <c r="I17" i="1"/>
  <c r="D31" i="1"/>
  <c r="L19" i="1"/>
  <c r="M19" i="1" s="1"/>
  <c r="L10" i="1"/>
  <c r="M10" i="1" s="1"/>
  <c r="M14" i="1"/>
  <c r="E14" i="1" s="1"/>
  <c r="I14" i="1"/>
  <c r="L18" i="1"/>
  <c r="M18" i="1" s="1"/>
  <c r="L9" i="1"/>
  <c r="M13" i="1"/>
  <c r="E13" i="1" s="1"/>
  <c r="I13" i="1"/>
  <c r="M20" i="1"/>
  <c r="E20" i="1" s="1"/>
  <c r="D30" i="1"/>
  <c r="D29" i="1"/>
  <c r="D28" i="1"/>
  <c r="E41" i="1"/>
  <c r="E35" i="1"/>
  <c r="D36" i="1"/>
  <c r="E40" i="1"/>
  <c r="D37" i="1"/>
  <c r="D38" i="1"/>
  <c r="E36" i="1"/>
  <c r="D39" i="1"/>
  <c r="D32" i="1"/>
  <c r="D41" i="1"/>
  <c r="E37" i="1"/>
  <c r="D35" i="1"/>
  <c r="E38" i="1"/>
  <c r="E39" i="1"/>
  <c r="D40" i="1"/>
  <c r="E8" i="1" l="1"/>
  <c r="E11" i="1"/>
  <c r="M8" i="1"/>
  <c r="F20" i="1"/>
  <c r="K15" i="1"/>
  <c r="F15" i="1"/>
  <c r="K9" i="1"/>
  <c r="F9" i="1"/>
  <c r="K10" i="1"/>
  <c r="F10" i="1" s="1"/>
  <c r="K12" i="1"/>
  <c r="F12" i="1" s="1"/>
  <c r="K18" i="1"/>
  <c r="F18" i="1" s="1"/>
  <c r="K8" i="1"/>
  <c r="F8" i="1"/>
  <c r="K11" i="1"/>
  <c r="F11" i="1" s="1"/>
  <c r="K19" i="1"/>
  <c r="F19" i="1"/>
  <c r="J17" i="1"/>
  <c r="E18" i="1"/>
  <c r="J14" i="1"/>
  <c r="E10" i="1"/>
  <c r="E19" i="1"/>
  <c r="M9" i="1"/>
  <c r="E9" i="1" s="1"/>
  <c r="J13" i="1"/>
  <c r="K13" i="1" l="1"/>
  <c r="F13" i="1" s="1"/>
  <c r="K14" i="1"/>
  <c r="F14" i="1"/>
  <c r="K17" i="1"/>
  <c r="F17" i="1"/>
</calcChain>
</file>

<file path=xl/sharedStrings.xml><?xml version="1.0" encoding="utf-8"?>
<sst xmlns="http://schemas.openxmlformats.org/spreadsheetml/2006/main" count="178" uniqueCount="139">
  <si>
    <t>Denise Coates</t>
  </si>
  <si>
    <t>Salary</t>
  </si>
  <si>
    <t>Dividens</t>
  </si>
  <si>
    <t>Pounds C</t>
  </si>
  <si>
    <t>Dollars</t>
  </si>
  <si>
    <t>MXN</t>
  </si>
  <si>
    <t>Pesos C</t>
  </si>
  <si>
    <t>Estafa Maestra</t>
  </si>
  <si>
    <t>Top Players</t>
  </si>
  <si>
    <t>Lionel Messi</t>
  </si>
  <si>
    <t>Cristiano Ronaldo</t>
  </si>
  <si>
    <t>Top Ten</t>
  </si>
  <si>
    <t>Coates</t>
  </si>
  <si>
    <t>Concepto</t>
  </si>
  <si>
    <t>Neymar, Mbappé, Salah, etcétera</t>
  </si>
  <si>
    <t>Presupuesto SEP</t>
  </si>
  <si>
    <t>Presupuesto Salud</t>
  </si>
  <si>
    <t>Tren Maya</t>
  </si>
  <si>
    <t>Estela de Luz</t>
  </si>
  <si>
    <t>Coates #Veces</t>
  </si>
  <si>
    <t>Coates en años</t>
  </si>
  <si>
    <t>Javier Duarte</t>
  </si>
  <si>
    <t>Javier Duarte por año</t>
  </si>
  <si>
    <t>Entre 2010 y 2016</t>
  </si>
  <si>
    <t>Neymar Jr.</t>
  </si>
  <si>
    <t>Kylian Mbappé</t>
  </si>
  <si>
    <t>YEAR 2020</t>
  </si>
  <si>
    <t>Denise Coates %</t>
  </si>
  <si>
    <t>Top Ten Football Players</t>
  </si>
  <si>
    <t>Days</t>
  </si>
  <si>
    <t>Years</t>
  </si>
  <si>
    <t>Denise Coates in years</t>
  </si>
  <si>
    <t>Denise Coates equivalence in time</t>
  </si>
  <si>
    <t>Time Denise Coates needs to work to match</t>
  </si>
  <si>
    <t>Javier Duarte per year (2010-2015)</t>
  </si>
  <si>
    <t>Presupuesto en Cultura</t>
  </si>
  <si>
    <t>Presupuesto en Cultura de México</t>
  </si>
  <si>
    <t>Presupuesto en Salud de México</t>
  </si>
  <si>
    <t>Presupuesto Educación de México</t>
  </si>
  <si>
    <t>Denise Coates, Bet365 CEO Salary in 2020 (Mexican Currency)</t>
  </si>
  <si>
    <t>08/07/2020</t>
  </si>
  <si>
    <t>Fiorentina</t>
  </si>
  <si>
    <t>Cagliari</t>
  </si>
  <si>
    <t>17/03/2013</t>
  </si>
  <si>
    <t>Stuttgart</t>
  </si>
  <si>
    <t>02/09/2012</t>
  </si>
  <si>
    <t>Inter</t>
  </si>
  <si>
    <t>Roma</t>
  </si>
  <si>
    <t>01/12/2017</t>
  </si>
  <si>
    <t>Napoli</t>
  </si>
  <si>
    <t>Juventus</t>
  </si>
  <si>
    <t>29/12/2019</t>
  </si>
  <si>
    <t>Celtic</t>
  </si>
  <si>
    <t>Rangers</t>
  </si>
  <si>
    <t>12/05/2021</t>
  </si>
  <si>
    <t>Olympiakos</t>
  </si>
  <si>
    <t>PAOK</t>
  </si>
  <si>
    <t>Liverpool</t>
  </si>
  <si>
    <t>12/09/2015</t>
  </si>
  <si>
    <t>02/03/2016</t>
  </si>
  <si>
    <t>Newcastle</t>
  </si>
  <si>
    <t>19/03/2017</t>
  </si>
  <si>
    <t>18/08/2018</t>
  </si>
  <si>
    <t>Leicester</t>
  </si>
  <si>
    <t>Wolves</t>
  </si>
  <si>
    <t>02/11/2018</t>
  </si>
  <si>
    <t>Galatasaray</t>
  </si>
  <si>
    <t>Fenerbahce</t>
  </si>
  <si>
    <t>Betis</t>
  </si>
  <si>
    <t>Getafe</t>
  </si>
  <si>
    <t>01/06/2013</t>
  </si>
  <si>
    <t>Granada</t>
  </si>
  <si>
    <t>20/04/2014</t>
  </si>
  <si>
    <t>29/09/2018</t>
  </si>
  <si>
    <t>Real Madrid</t>
  </si>
  <si>
    <t>Marseille</t>
  </si>
  <si>
    <t>17/10/2020</t>
  </si>
  <si>
    <t>Bordeaux</t>
  </si>
  <si>
    <t>25/04/2021</t>
  </si>
  <si>
    <t>Lyon</t>
  </si>
  <si>
    <t>Lille</t>
  </si>
  <si>
    <t>Fecha</t>
  </si>
  <si>
    <t>Local</t>
  </si>
  <si>
    <t>Visitante</t>
  </si>
  <si>
    <t>Eintracht Frankfurt</t>
  </si>
  <si>
    <t>Rayo Vallecano</t>
  </si>
  <si>
    <t>Manchester City</t>
  </si>
  <si>
    <t>Manchester United</t>
  </si>
  <si>
    <t>Atlético de Madrid</t>
  </si>
  <si>
    <t>Stoke City</t>
  </si>
  <si>
    <t>Cruz Azul</t>
  </si>
  <si>
    <t>Tigres</t>
  </si>
  <si>
    <t>Atlas</t>
  </si>
  <si>
    <t>Monterrey</t>
  </si>
  <si>
    <t>Liga</t>
  </si>
  <si>
    <t>Scottish Premier League</t>
  </si>
  <si>
    <t>Serie A</t>
  </si>
  <si>
    <t>English Premier League</t>
  </si>
  <si>
    <t>Bundesliga</t>
  </si>
  <si>
    <t>Super League 1</t>
  </si>
  <si>
    <t>Ligue 1</t>
  </si>
  <si>
    <t>Liga MX</t>
  </si>
  <si>
    <t>Süper Lig</t>
  </si>
  <si>
    <t>LaLiga</t>
  </si>
  <si>
    <t>Primeira Liga</t>
  </si>
  <si>
    <t>Sporting Lisboa</t>
  </si>
  <si>
    <t>Sporting Braga</t>
  </si>
  <si>
    <t>Birmingham</t>
  </si>
  <si>
    <t>Nottingham Forest</t>
  </si>
  <si>
    <t>Championship</t>
  </si>
  <si>
    <t>Escenario</t>
  </si>
  <si>
    <t>Local 48%</t>
  </si>
  <si>
    <t>Goles Local</t>
  </si>
  <si>
    <t>Goles Visitante</t>
  </si>
  <si>
    <t>Disparos del Local</t>
  </si>
  <si>
    <t>Disparos del Visitante</t>
  </si>
  <si>
    <t>Disparos a puerta del Local</t>
  </si>
  <si>
    <t>Disparos a puerta del Visitante</t>
  </si>
  <si>
    <t>Faltas del Local</t>
  </si>
  <si>
    <t>Faltas del Visitante</t>
  </si>
  <si>
    <t>Tarjetas Amarillas del Visitante</t>
  </si>
  <si>
    <t>Tarjetas Rojas del Local</t>
  </si>
  <si>
    <t>Tarjetas Rojas del Visitante</t>
  </si>
  <si>
    <t>Tarjetas Amarillas del Local</t>
  </si>
  <si>
    <t>Disparos desviados del Local</t>
  </si>
  <si>
    <t>Disparos desviados del Visitante</t>
  </si>
  <si>
    <t>Puntos Local</t>
  </si>
  <si>
    <t>Puntos Visitante</t>
  </si>
  <si>
    <t>Local 58%</t>
  </si>
  <si>
    <t>Local 38%</t>
  </si>
  <si>
    <t>TOTALES</t>
  </si>
  <si>
    <t>OddA</t>
  </si>
  <si>
    <t>ProbH</t>
  </si>
  <si>
    <t>ProbD</t>
  </si>
  <si>
    <t>ProbA</t>
  </si>
  <si>
    <t>Puntos Esperados del Local</t>
  </si>
  <si>
    <t>Puntos Esperados del Visitante</t>
  </si>
  <si>
    <t>Goles Esperados por el Local</t>
  </si>
  <si>
    <t>Goles Esperados por el Visitante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</si>
</sst>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F4FA"/>
        <bgColor indexed="64"/>
      </patternFill>
    </fill>
    <fill>
      <patternFill patternType="solid">
        <fgColor rgb="FFFEEBE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</cellStyleXfs>
  <cellXfs count="56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  <xf numFmtId="44" fontId="3" fillId="2" borderId="2" xfId="4" applyNumberFormat="1"/>
    <xf numFmtId="9" fontId="3" fillId="2" borderId="2" xfId="2" applyFont="1" applyFill="1" applyBorder="1" applyAlignment="1">
      <alignment horizontal="center" vertical="center"/>
    </xf>
    <xf numFmtId="0" fontId="4" fillId="5" borderId="3" xfId="5" applyFill="1" applyAlignment="1">
      <alignment horizontal="center"/>
    </xf>
    <xf numFmtId="9" fontId="3" fillId="2" borderId="2" xfId="4" applyNumberFormat="1" applyAlignment="1">
      <alignment horizontal="center" vertical="center"/>
    </xf>
    <xf numFmtId="2" fontId="3" fillId="2" borderId="2" xfId="4" applyNumberFormat="1" applyAlignment="1">
      <alignment horizontal="center" vertical="center"/>
    </xf>
    <xf numFmtId="164" fontId="3" fillId="2" borderId="2" xfId="4" applyNumberFormat="1" applyAlignment="1">
      <alignment horizontal="center" vertical="center"/>
    </xf>
    <xf numFmtId="164" fontId="3" fillId="2" borderId="2" xfId="4" applyNumberFormat="1" applyAlignment="1">
      <alignment horizontal="center"/>
    </xf>
    <xf numFmtId="1" fontId="0" fillId="0" borderId="0" xfId="0" applyNumberFormat="1"/>
    <xf numFmtId="0" fontId="4" fillId="5" borderId="0" xfId="5" applyFill="1" applyBorder="1" applyAlignment="1">
      <alignment horizontal="center"/>
    </xf>
    <xf numFmtId="0" fontId="3" fillId="2" borderId="2" xfId="4" applyAlignment="1">
      <alignment horizontal="center" vertical="center"/>
    </xf>
    <xf numFmtId="0" fontId="4" fillId="4" borderId="3" xfId="5" applyFill="1" applyAlignment="1">
      <alignment horizontal="center" vertical="center" wrapText="1"/>
    </xf>
    <xf numFmtId="0" fontId="4" fillId="5" borderId="3" xfId="5" applyFill="1" applyAlignment="1">
      <alignment horizontal="center" vertical="center" wrapText="1"/>
    </xf>
    <xf numFmtId="0" fontId="4" fillId="5" borderId="5" xfId="5" applyFill="1" applyBorder="1" applyAlignment="1">
      <alignment horizontal="center" vertical="center" wrapText="1"/>
    </xf>
    <xf numFmtId="0" fontId="4" fillId="6" borderId="0" xfId="0" applyFont="1" applyFill="1"/>
    <xf numFmtId="44" fontId="4" fillId="4" borderId="3" xfId="5" applyNumberFormat="1" applyFill="1" applyAlignment="1">
      <alignment horizontal="center" vertical="center"/>
    </xf>
    <xf numFmtId="0" fontId="4" fillId="5" borderId="3" xfId="5" applyFont="1" applyFill="1" applyAlignment="1">
      <alignment horizontal="center"/>
    </xf>
    <xf numFmtId="0" fontId="7" fillId="5" borderId="3" xfId="5" applyFont="1" applyFill="1" applyAlignment="1">
      <alignment horizontal="center" vertical="center"/>
    </xf>
    <xf numFmtId="0" fontId="3" fillId="7" borderId="2" xfId="4" applyFill="1" applyAlignment="1">
      <alignment horizontal="center" vertical="center"/>
    </xf>
    <xf numFmtId="14" fontId="3" fillId="7" borderId="2" xfId="4" applyNumberFormat="1" applyFill="1"/>
    <xf numFmtId="14" fontId="3" fillId="7" borderId="2" xfId="4" applyNumberFormat="1" applyFill="1" applyAlignment="1">
      <alignment horizontal="center" vertical="center"/>
    </xf>
    <xf numFmtId="14" fontId="3" fillId="7" borderId="2" xfId="4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2" fillId="8" borderId="1" xfId="3" applyFill="1" applyAlignment="1">
      <alignment horizontal="center" vertical="center" wrapText="1"/>
    </xf>
    <xf numFmtId="0" fontId="2" fillId="11" borderId="1" xfId="3" applyFill="1" applyAlignment="1">
      <alignment horizontal="center" vertical="center" wrapText="1"/>
    </xf>
    <xf numFmtId="0" fontId="8" fillId="0" borderId="4" xfId="6" applyFont="1" applyAlignment="1">
      <alignment horizontal="center" vertical="center" wrapText="1"/>
    </xf>
    <xf numFmtId="0" fontId="9" fillId="0" borderId="1" xfId="3" applyFont="1" applyAlignment="1">
      <alignment horizontal="center" vertical="center" wrapText="1"/>
    </xf>
    <xf numFmtId="164" fontId="5" fillId="9" borderId="4" xfId="6" applyNumberFormat="1" applyFill="1" applyAlignment="1">
      <alignment horizontal="center" vertical="center" wrapText="1"/>
    </xf>
    <xf numFmtId="164" fontId="5" fillId="10" borderId="4" xfId="6" applyNumberFormat="1" applyFill="1" applyAlignment="1">
      <alignment horizontal="center" vertical="center" wrapText="1"/>
    </xf>
    <xf numFmtId="0" fontId="9" fillId="0" borderId="0" xfId="3" applyFont="1" applyBorder="1" applyAlignment="1">
      <alignment horizontal="center" vertical="center" wrapText="1"/>
    </xf>
    <xf numFmtId="0" fontId="2" fillId="8" borderId="0" xfId="3" applyFill="1" applyBorder="1" applyAlignment="1">
      <alignment horizontal="center" vertical="center" wrapText="1"/>
    </xf>
    <xf numFmtId="0" fontId="2" fillId="11" borderId="0" xfId="3" applyFill="1" applyBorder="1" applyAlignment="1">
      <alignment horizontal="center" vertical="center" wrapText="1"/>
    </xf>
    <xf numFmtId="0" fontId="8" fillId="2" borderId="0" xfId="4" applyFont="1" applyBorder="1" applyAlignment="1">
      <alignment horizontal="center" vertical="center" wrapText="1"/>
    </xf>
    <xf numFmtId="164" fontId="3" fillId="9" borderId="0" xfId="4" applyNumberFormat="1" applyFill="1" applyBorder="1" applyAlignment="1">
      <alignment horizontal="center" vertical="center" wrapText="1"/>
    </xf>
    <xf numFmtId="164" fontId="3" fillId="10" borderId="0" xfId="4" applyNumberFormat="1" applyFill="1" applyBorder="1" applyAlignment="1">
      <alignment horizontal="center" vertical="center" wrapText="1"/>
    </xf>
    <xf numFmtId="0" fontId="8" fillId="2" borderId="6" xfId="4" applyFont="1" applyBorder="1" applyAlignment="1">
      <alignment horizontal="center" vertical="center" wrapText="1"/>
    </xf>
    <xf numFmtId="164" fontId="3" fillId="9" borderId="6" xfId="4" applyNumberFormat="1" applyFill="1" applyBorder="1" applyAlignment="1">
      <alignment horizontal="center" vertical="center" wrapText="1"/>
    </xf>
    <xf numFmtId="164" fontId="3" fillId="10" borderId="6" xfId="4" applyNumberFormat="1" applyFill="1" applyBorder="1" applyAlignment="1">
      <alignment horizontal="center" vertical="center" wrapText="1"/>
    </xf>
    <xf numFmtId="0" fontId="8" fillId="2" borderId="7" xfId="4" applyFont="1" applyBorder="1" applyAlignment="1">
      <alignment horizontal="center" vertical="center" wrapText="1"/>
    </xf>
    <xf numFmtId="164" fontId="3" fillId="9" borderId="7" xfId="4" applyNumberFormat="1" applyFill="1" applyBorder="1" applyAlignment="1">
      <alignment horizontal="center" vertical="center" wrapText="1"/>
    </xf>
    <xf numFmtId="164" fontId="3" fillId="10" borderId="7" xfId="4" applyNumberFormat="1" applyFill="1" applyBorder="1" applyAlignment="1">
      <alignment horizontal="center" vertical="center" wrapText="1"/>
    </xf>
    <xf numFmtId="0" fontId="5" fillId="2" borderId="4" xfId="6" applyFill="1" applyAlignment="1">
      <alignment horizontal="center" vertical="center" wrapText="1"/>
    </xf>
    <xf numFmtId="1" fontId="3" fillId="9" borderId="6" xfId="4" applyNumberFormat="1" applyFill="1" applyBorder="1" applyAlignment="1">
      <alignment horizontal="center" vertical="center" wrapText="1"/>
    </xf>
    <xf numFmtId="1" fontId="3" fillId="10" borderId="6" xfId="4" applyNumberFormat="1" applyFill="1" applyBorder="1" applyAlignment="1">
      <alignment horizontal="center" vertical="center" wrapText="1"/>
    </xf>
    <xf numFmtId="1" fontId="3" fillId="9" borderId="7" xfId="4" applyNumberFormat="1" applyFill="1" applyBorder="1" applyAlignment="1">
      <alignment horizontal="center" vertical="center" wrapText="1"/>
    </xf>
    <xf numFmtId="1" fontId="3" fillId="10" borderId="7" xfId="4" applyNumberFormat="1" applyFill="1" applyBorder="1" applyAlignment="1">
      <alignment horizontal="center" vertical="center" wrapText="1"/>
    </xf>
    <xf numFmtId="1" fontId="3" fillId="9" borderId="0" xfId="4" applyNumberFormat="1" applyFill="1" applyBorder="1" applyAlignment="1">
      <alignment horizontal="center" vertical="center" wrapText="1"/>
    </xf>
    <xf numFmtId="1" fontId="3" fillId="10" borderId="0" xfId="4" applyNumberFormat="1" applyFill="1" applyBorder="1" applyAlignment="1">
      <alignment horizontal="center" vertical="center" wrapText="1"/>
    </xf>
    <xf numFmtId="1" fontId="10" fillId="0" borderId="4" xfId="6" applyNumberFormat="1" applyFont="1" applyAlignment="1">
      <alignment horizontal="center" vertical="center"/>
    </xf>
    <xf numFmtId="0" fontId="11" fillId="0" borderId="8" xfId="0" applyFont="1" applyBorder="1" applyAlignment="1">
      <alignment horizontal="center" vertical="top"/>
    </xf>
    <xf numFmtId="0" fontId="11" fillId="0" borderId="8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7">
    <cellStyle name="Check Cell" xfId="5" builtinId="23"/>
    <cellStyle name="Currency" xfId="1" builtinId="4"/>
    <cellStyle name="Heading 3" xfId="3" builtinId="18"/>
    <cellStyle name="Normal" xfId="0" builtinId="0"/>
    <cellStyle name="Output" xfId="4" builtinId="21"/>
    <cellStyle name="Percent" xfId="2" builtinId="5"/>
    <cellStyle name="Total" xfId="6" builtinId="25"/>
  </cellStyles>
  <dxfs count="0"/>
  <tableStyles count="0" defaultTableStyle="TableStyleMedium2" defaultPivotStyle="PivotStyleLight16"/>
  <colors>
    <mruColors>
      <color rgb="FFFEEBE8"/>
      <color rgb="FFECF4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5FD4-F6E9-4A79-9C13-6234C9A8116B}">
  <dimension ref="A1:M42"/>
  <sheetViews>
    <sheetView topLeftCell="A4" workbookViewId="0">
      <selection activeCell="F13" sqref="F13"/>
    </sheetView>
  </sheetViews>
  <sheetFormatPr defaultRowHeight="14.25" x14ac:dyDescent="0.45"/>
  <cols>
    <col min="1" max="1" width="29.19921875" bestFit="1" customWidth="1"/>
    <col min="2" max="2" width="19.796875" customWidth="1"/>
    <col min="3" max="3" width="18.9296875" bestFit="1" customWidth="1"/>
    <col min="4" max="4" width="17" customWidth="1"/>
    <col min="5" max="5" width="21.1328125" customWidth="1"/>
    <col min="6" max="6" width="20.3984375" customWidth="1"/>
    <col min="7" max="7" width="17.9296875" bestFit="1" customWidth="1"/>
    <col min="8" max="8" width="9.59765625" customWidth="1"/>
    <col min="9" max="9" width="13.3984375" customWidth="1"/>
  </cols>
  <sheetData>
    <row r="1" spans="1:13" x14ac:dyDescent="0.45"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13" x14ac:dyDescent="0.45">
      <c r="A2" t="s">
        <v>0</v>
      </c>
      <c r="B2" s="1">
        <v>421000000</v>
      </c>
      <c r="C2" s="1">
        <v>48000000</v>
      </c>
      <c r="D2">
        <v>1.35</v>
      </c>
      <c r="E2" s="1">
        <f>(B2+C2)*D2</f>
        <v>633150000</v>
      </c>
      <c r="F2">
        <v>20.68</v>
      </c>
      <c r="G2" s="2">
        <f>E2*F2</f>
        <v>13093542000</v>
      </c>
      <c r="H2" s="2"/>
      <c r="I2" s="2"/>
    </row>
    <row r="3" spans="1:13" x14ac:dyDescent="0.45">
      <c r="B3" s="1">
        <v>16000000</v>
      </c>
      <c r="C3" s="1">
        <v>0</v>
      </c>
      <c r="D3">
        <v>1.35</v>
      </c>
      <c r="E3" s="1">
        <f>(B3+C3)*D3</f>
        <v>21600000</v>
      </c>
      <c r="F3">
        <v>20.68</v>
      </c>
      <c r="G3" s="2">
        <f>E3*F3</f>
        <v>446688000</v>
      </c>
    </row>
    <row r="4" spans="1:13" ht="14.65" thickBot="1" x14ac:dyDescent="0.5"/>
    <row r="5" spans="1:13" ht="45" customHeight="1" thickTop="1" thickBot="1" x14ac:dyDescent="0.5">
      <c r="B5" s="14" t="s">
        <v>39</v>
      </c>
      <c r="C5" s="18">
        <v>13093542000</v>
      </c>
    </row>
    <row r="6" spans="1:13" ht="15" thickTop="1" thickBot="1" x14ac:dyDescent="0.5"/>
    <row r="7" spans="1:13" ht="31.9" customHeight="1" thickTop="1" thickBot="1" x14ac:dyDescent="0.5">
      <c r="A7" s="15" t="s">
        <v>26</v>
      </c>
      <c r="B7" s="15" t="s">
        <v>5</v>
      </c>
      <c r="C7" s="15" t="s">
        <v>27</v>
      </c>
      <c r="D7" s="16" t="s">
        <v>31</v>
      </c>
      <c r="E7" s="16" t="s">
        <v>32</v>
      </c>
      <c r="F7" s="16" t="s">
        <v>33</v>
      </c>
      <c r="J7" s="17" t="s">
        <v>30</v>
      </c>
      <c r="K7" s="17" t="s">
        <v>29</v>
      </c>
      <c r="L7" s="12" t="s">
        <v>30</v>
      </c>
      <c r="M7" s="12" t="s">
        <v>29</v>
      </c>
    </row>
    <row r="8" spans="1:13" ht="15" thickTop="1" thickBot="1" x14ac:dyDescent="0.5">
      <c r="A8" s="6" t="s">
        <v>9</v>
      </c>
      <c r="B8" s="4">
        <v>2605680000</v>
      </c>
      <c r="C8" s="5">
        <v>0.19900497512437812</v>
      </c>
      <c r="D8" s="10">
        <f>1/C8</f>
        <v>5.0249999999999995</v>
      </c>
      <c r="E8" s="13" t="str">
        <f>_xlfn.CONCAT(L8," years, ",M8," days")</f>
        <v>5 years, 9 days</v>
      </c>
      <c r="F8" s="13" t="str">
        <f>_xlfn.CONCAT(J8," years, ",K8, " days")</f>
        <v>0 years, 72 days</v>
      </c>
      <c r="I8">
        <f t="shared" ref="I8:I15" si="0">1/D8</f>
        <v>0.19900497512437812</v>
      </c>
      <c r="J8">
        <f t="shared" ref="J8:J20" si="1">INT(I8)</f>
        <v>0</v>
      </c>
      <c r="K8">
        <f t="shared" ref="K8:K20" si="2">INT((I8-J8)*365)</f>
        <v>72</v>
      </c>
      <c r="L8" s="11">
        <f>INT(D8)</f>
        <v>5</v>
      </c>
      <c r="M8">
        <f>INT((D8-L8)*365)</f>
        <v>9</v>
      </c>
    </row>
    <row r="9" spans="1:13" ht="15" thickTop="1" thickBot="1" x14ac:dyDescent="0.5">
      <c r="A9" s="6" t="s">
        <v>10</v>
      </c>
      <c r="B9" s="4">
        <v>2419560000</v>
      </c>
      <c r="C9" s="5">
        <v>0.18479033404406539</v>
      </c>
      <c r="D9" s="10">
        <f>1/C9</f>
        <v>5.4115384615384619</v>
      </c>
      <c r="E9" s="13" t="str">
        <f t="shared" ref="E9:E20" si="3">_xlfn.CONCAT(L9," years, ",M9," days")</f>
        <v>5 years, 150 days</v>
      </c>
      <c r="F9" s="13" t="str">
        <f t="shared" ref="F9:F20" si="4">_xlfn.CONCAT(J9," years, ",K9, " days")</f>
        <v>0 years, 67 days</v>
      </c>
      <c r="I9">
        <f t="shared" si="0"/>
        <v>0.18479033404406536</v>
      </c>
      <c r="J9">
        <f t="shared" si="1"/>
        <v>0</v>
      </c>
      <c r="K9">
        <f t="shared" si="2"/>
        <v>67</v>
      </c>
      <c r="L9" s="11">
        <f t="shared" ref="L9:L20" si="5">INT(D9)</f>
        <v>5</v>
      </c>
      <c r="M9">
        <f t="shared" ref="M9:M20" si="6">INT((D9-L9)*365)</f>
        <v>150</v>
      </c>
    </row>
    <row r="10" spans="1:13" ht="15" thickTop="1" thickBot="1" x14ac:dyDescent="0.5">
      <c r="A10" s="6" t="s">
        <v>24</v>
      </c>
      <c r="B10" s="4">
        <v>1985280000</v>
      </c>
      <c r="C10" s="5">
        <v>0.15162283819000236</v>
      </c>
      <c r="D10" s="10">
        <f>1/C10</f>
        <v>6.5953125000000004</v>
      </c>
      <c r="E10" s="13" t="str">
        <f t="shared" si="3"/>
        <v>6 years, 217 days</v>
      </c>
      <c r="F10" s="13" t="str">
        <f t="shared" si="4"/>
        <v>0 years, 55 days</v>
      </c>
      <c r="I10">
        <f t="shared" si="0"/>
        <v>0.15162283819000236</v>
      </c>
      <c r="J10">
        <f t="shared" si="1"/>
        <v>0</v>
      </c>
      <c r="K10">
        <f t="shared" si="2"/>
        <v>55</v>
      </c>
      <c r="L10" s="11">
        <f t="shared" si="5"/>
        <v>6</v>
      </c>
      <c r="M10">
        <f t="shared" si="6"/>
        <v>217</v>
      </c>
    </row>
    <row r="11" spans="1:13" ht="15" thickTop="1" thickBot="1" x14ac:dyDescent="0.5">
      <c r="A11" s="6" t="s">
        <v>25</v>
      </c>
      <c r="B11" s="4">
        <v>868560000</v>
      </c>
      <c r="C11" s="5">
        <v>6.633499170812604E-2</v>
      </c>
      <c r="D11" s="10">
        <f>1/C11</f>
        <v>15.074999999999999</v>
      </c>
      <c r="E11" s="13" t="str">
        <f t="shared" si="3"/>
        <v>15 years, 27 days</v>
      </c>
      <c r="F11" s="13" t="str">
        <f t="shared" si="4"/>
        <v>0 years, 24 days</v>
      </c>
      <c r="I11">
        <f t="shared" si="0"/>
        <v>6.633499170812604E-2</v>
      </c>
      <c r="J11">
        <f t="shared" si="1"/>
        <v>0</v>
      </c>
      <c r="K11">
        <f t="shared" si="2"/>
        <v>24</v>
      </c>
      <c r="L11" s="11">
        <f t="shared" si="5"/>
        <v>15</v>
      </c>
      <c r="M11">
        <f t="shared" si="6"/>
        <v>27</v>
      </c>
    </row>
    <row r="12" spans="1:13" ht="15" thickTop="1" thickBot="1" x14ac:dyDescent="0.5">
      <c r="A12" s="6" t="s">
        <v>28</v>
      </c>
      <c r="B12" s="4">
        <v>11787600000</v>
      </c>
      <c r="C12" s="5">
        <v>0.90026060175313904</v>
      </c>
      <c r="D12" s="10">
        <f>1/C12</f>
        <v>1.1107894736842105</v>
      </c>
      <c r="E12" s="13" t="str">
        <f t="shared" si="3"/>
        <v>1 years, 40 days</v>
      </c>
      <c r="F12" s="13" t="str">
        <f t="shared" si="4"/>
        <v>0 years, 328 days</v>
      </c>
      <c r="I12">
        <f t="shared" si="0"/>
        <v>0.90026060175313904</v>
      </c>
      <c r="J12">
        <f t="shared" si="1"/>
        <v>0</v>
      </c>
      <c r="K12">
        <f t="shared" si="2"/>
        <v>328</v>
      </c>
      <c r="L12" s="11">
        <f t="shared" si="5"/>
        <v>1</v>
      </c>
      <c r="M12">
        <f t="shared" si="6"/>
        <v>40</v>
      </c>
    </row>
    <row r="13" spans="1:13" ht="15" thickTop="1" thickBot="1" x14ac:dyDescent="0.5">
      <c r="A13" s="6" t="s">
        <v>7</v>
      </c>
      <c r="B13" s="4">
        <v>9306000000</v>
      </c>
      <c r="C13" s="7">
        <v>0.71073205401563611</v>
      </c>
      <c r="D13" s="10">
        <v>1.407</v>
      </c>
      <c r="E13" s="13" t="str">
        <f t="shared" si="3"/>
        <v>1 years, 148 days</v>
      </c>
      <c r="F13" s="13" t="str">
        <f t="shared" si="4"/>
        <v>0 years, 259 days</v>
      </c>
      <c r="I13">
        <f t="shared" si="0"/>
        <v>0.71073205401563611</v>
      </c>
      <c r="J13">
        <f t="shared" si="1"/>
        <v>0</v>
      </c>
      <c r="K13">
        <f t="shared" si="2"/>
        <v>259</v>
      </c>
      <c r="L13" s="11">
        <f t="shared" si="5"/>
        <v>1</v>
      </c>
      <c r="M13">
        <f t="shared" si="6"/>
        <v>148</v>
      </c>
    </row>
    <row r="14" spans="1:13" ht="15" hidden="1" thickTop="1" thickBot="1" x14ac:dyDescent="0.5">
      <c r="A14" s="6" t="s">
        <v>38</v>
      </c>
      <c r="B14" s="4">
        <v>836400000000</v>
      </c>
      <c r="C14" s="7">
        <v>63.878819039187412</v>
      </c>
      <c r="D14" s="8">
        <f>1/C14</f>
        <v>1.5654641319942611E-2</v>
      </c>
      <c r="E14" s="13" t="str">
        <f t="shared" si="3"/>
        <v>0 years, 5 days</v>
      </c>
      <c r="F14" s="13" t="str">
        <f t="shared" si="4"/>
        <v>63 years, 320 days</v>
      </c>
      <c r="I14">
        <f t="shared" si="0"/>
        <v>63.878819039187412</v>
      </c>
      <c r="J14">
        <f t="shared" si="1"/>
        <v>63</v>
      </c>
      <c r="K14">
        <f t="shared" si="2"/>
        <v>320</v>
      </c>
      <c r="L14" s="11">
        <f t="shared" si="5"/>
        <v>0</v>
      </c>
      <c r="M14">
        <f t="shared" si="6"/>
        <v>5</v>
      </c>
    </row>
    <row r="15" spans="1:13" ht="15" hidden="1" thickTop="1" thickBot="1" x14ac:dyDescent="0.5">
      <c r="A15" s="6" t="s">
        <v>37</v>
      </c>
      <c r="B15" s="4">
        <v>634388200000</v>
      </c>
      <c r="C15" s="7">
        <v>48.450465122424475</v>
      </c>
      <c r="D15" s="8">
        <f t="shared" ref="D15:D20" si="7">1/C15</f>
        <v>2.0639636739775424E-2</v>
      </c>
      <c r="E15" s="13" t="str">
        <f t="shared" si="3"/>
        <v>0 years, 7 days</v>
      </c>
      <c r="F15" s="13" t="str">
        <f t="shared" si="4"/>
        <v>48 years, 164 days</v>
      </c>
      <c r="I15">
        <f t="shared" si="0"/>
        <v>48.450465122424475</v>
      </c>
      <c r="J15">
        <f t="shared" si="1"/>
        <v>48</v>
      </c>
      <c r="K15">
        <f t="shared" si="2"/>
        <v>164</v>
      </c>
      <c r="L15" s="11">
        <f t="shared" si="5"/>
        <v>0</v>
      </c>
      <c r="M15">
        <f t="shared" si="6"/>
        <v>7</v>
      </c>
    </row>
    <row r="16" spans="1:13" ht="15" thickTop="1" thickBot="1" x14ac:dyDescent="0.5">
      <c r="A16" s="19" t="s">
        <v>36</v>
      </c>
      <c r="B16" s="4">
        <v>13367480531</v>
      </c>
      <c r="C16" s="7">
        <v>1.0209216521396578</v>
      </c>
      <c r="D16" s="8">
        <v>0.97950709332512431</v>
      </c>
      <c r="E16" s="13" t="str">
        <f t="shared" si="3"/>
        <v>0 years, 357 days</v>
      </c>
      <c r="F16" s="13" t="str">
        <f t="shared" si="4"/>
        <v>0 years, 357 days</v>
      </c>
      <c r="I16">
        <v>0.97950709332512431</v>
      </c>
      <c r="J16">
        <f t="shared" si="1"/>
        <v>0</v>
      </c>
      <c r="K16">
        <f t="shared" si="2"/>
        <v>357</v>
      </c>
      <c r="L16" s="11">
        <f t="shared" si="5"/>
        <v>0</v>
      </c>
      <c r="M16">
        <f t="shared" si="6"/>
        <v>357</v>
      </c>
    </row>
    <row r="17" spans="1:13" ht="15" thickTop="1" thickBot="1" x14ac:dyDescent="0.5">
      <c r="A17" s="6" t="s">
        <v>17</v>
      </c>
      <c r="B17" s="4">
        <v>200000000000</v>
      </c>
      <c r="C17" s="7">
        <v>15.274705652603398</v>
      </c>
      <c r="D17" s="8">
        <f t="shared" si="7"/>
        <v>6.5467709999999998E-2</v>
      </c>
      <c r="E17" s="13" t="str">
        <f t="shared" si="3"/>
        <v>0 years, 23 days</v>
      </c>
      <c r="F17" s="13" t="str">
        <f t="shared" si="4"/>
        <v>15 years, 100 days</v>
      </c>
      <c r="I17">
        <f>1/D17</f>
        <v>15.274705652603398</v>
      </c>
      <c r="J17">
        <f t="shared" si="1"/>
        <v>15</v>
      </c>
      <c r="K17">
        <f t="shared" si="2"/>
        <v>100</v>
      </c>
      <c r="L17" s="11">
        <f t="shared" si="5"/>
        <v>0</v>
      </c>
      <c r="M17">
        <f t="shared" si="6"/>
        <v>23</v>
      </c>
    </row>
    <row r="18" spans="1:13" ht="15" thickTop="1" thickBot="1" x14ac:dyDescent="0.5">
      <c r="A18" s="6" t="s">
        <v>18</v>
      </c>
      <c r="B18" s="4">
        <v>1304000000</v>
      </c>
      <c r="C18" s="7">
        <v>9.9591080854974159E-2</v>
      </c>
      <c r="D18" s="9">
        <f t="shared" si="7"/>
        <v>10.04105981595092</v>
      </c>
      <c r="E18" s="13" t="str">
        <f t="shared" si="3"/>
        <v>10 years, 14 days</v>
      </c>
      <c r="F18" s="13" t="str">
        <f t="shared" si="4"/>
        <v>0 years, 36 days</v>
      </c>
      <c r="I18">
        <f>1/D18</f>
        <v>9.9591080854974159E-2</v>
      </c>
      <c r="J18">
        <f t="shared" si="1"/>
        <v>0</v>
      </c>
      <c r="K18">
        <f t="shared" si="2"/>
        <v>36</v>
      </c>
      <c r="L18" s="11">
        <f t="shared" si="5"/>
        <v>10</v>
      </c>
      <c r="M18">
        <f t="shared" si="6"/>
        <v>14</v>
      </c>
    </row>
    <row r="19" spans="1:13" ht="15" thickTop="1" thickBot="1" x14ac:dyDescent="0.5">
      <c r="A19" s="6" t="s">
        <v>21</v>
      </c>
      <c r="B19" s="4">
        <v>35421000000</v>
      </c>
      <c r="C19" s="7">
        <v>2.705226744604325</v>
      </c>
      <c r="D19" s="9">
        <f t="shared" si="7"/>
        <v>0.36965478106208177</v>
      </c>
      <c r="E19" s="13" t="str">
        <f t="shared" si="3"/>
        <v>0 years, 134 days</v>
      </c>
      <c r="F19" s="13" t="str">
        <f t="shared" si="4"/>
        <v>2 years, 257 days</v>
      </c>
      <c r="I19">
        <f>1/D19</f>
        <v>2.705226744604325</v>
      </c>
      <c r="J19">
        <f t="shared" si="1"/>
        <v>2</v>
      </c>
      <c r="K19">
        <f t="shared" si="2"/>
        <v>257</v>
      </c>
      <c r="L19" s="11">
        <f t="shared" si="5"/>
        <v>0</v>
      </c>
      <c r="M19">
        <f t="shared" si="6"/>
        <v>134</v>
      </c>
    </row>
    <row r="20" spans="1:13" ht="15" thickTop="1" thickBot="1" x14ac:dyDescent="0.5">
      <c r="A20" s="6" t="s">
        <v>34</v>
      </c>
      <c r="B20" s="4">
        <v>5060142857.1428576</v>
      </c>
      <c r="C20" s="7">
        <v>0.38646096351490355</v>
      </c>
      <c r="D20" s="9">
        <f t="shared" si="7"/>
        <v>2.5875834674345728</v>
      </c>
      <c r="E20" s="13" t="str">
        <f t="shared" si="3"/>
        <v>2 years, 214 days</v>
      </c>
      <c r="F20" s="13" t="str">
        <f t="shared" si="4"/>
        <v>0 years, 141 days</v>
      </c>
      <c r="I20">
        <f>1/D20</f>
        <v>0.38646096351490355</v>
      </c>
      <c r="J20">
        <f t="shared" si="1"/>
        <v>0</v>
      </c>
      <c r="K20">
        <f t="shared" si="2"/>
        <v>141</v>
      </c>
      <c r="L20" s="11">
        <f t="shared" si="5"/>
        <v>2</v>
      </c>
      <c r="M20">
        <f t="shared" si="6"/>
        <v>214</v>
      </c>
    </row>
    <row r="21" spans="1:13" ht="14.65" thickTop="1" x14ac:dyDescent="0.45">
      <c r="B21" s="1"/>
      <c r="C21" s="3"/>
    </row>
    <row r="27" spans="1:13" x14ac:dyDescent="0.45">
      <c r="A27" t="s">
        <v>8</v>
      </c>
      <c r="B27" t="s">
        <v>1</v>
      </c>
      <c r="C27" t="s">
        <v>5</v>
      </c>
      <c r="D27" t="s">
        <v>12</v>
      </c>
    </row>
    <row r="28" spans="1:13" x14ac:dyDescent="0.45">
      <c r="A28" t="s">
        <v>9</v>
      </c>
      <c r="B28" s="1">
        <v>126000000</v>
      </c>
      <c r="C28" s="1">
        <f>B28*$F$2</f>
        <v>2605680000</v>
      </c>
      <c r="D28" s="3">
        <f>C28/$G$2</f>
        <v>0.19900497512437812</v>
      </c>
    </row>
    <row r="29" spans="1:13" x14ac:dyDescent="0.45">
      <c r="A29" t="s">
        <v>10</v>
      </c>
      <c r="B29" s="1">
        <v>117000000</v>
      </c>
      <c r="C29" s="1">
        <f>B29*$F$2</f>
        <v>2419560000</v>
      </c>
      <c r="D29" s="3">
        <f>C29/$G$2</f>
        <v>0.18479033404406539</v>
      </c>
    </row>
    <row r="30" spans="1:13" x14ac:dyDescent="0.45">
      <c r="A30" t="s">
        <v>24</v>
      </c>
      <c r="B30" s="1">
        <v>96000000</v>
      </c>
      <c r="C30" s="1">
        <f>B30*$F$2</f>
        <v>1985280000</v>
      </c>
      <c r="D30" s="3">
        <f>C30/$G$2</f>
        <v>0.15162283819000236</v>
      </c>
    </row>
    <row r="31" spans="1:13" x14ac:dyDescent="0.45">
      <c r="A31" t="s">
        <v>25</v>
      </c>
      <c r="B31" s="1">
        <v>42000000</v>
      </c>
      <c r="C31" s="1">
        <f>B31*$F$2</f>
        <v>868560000</v>
      </c>
      <c r="D31" s="3">
        <f>C31/$G$2</f>
        <v>6.633499170812604E-2</v>
      </c>
    </row>
    <row r="32" spans="1:13" x14ac:dyDescent="0.45">
      <c r="A32" t="s">
        <v>11</v>
      </c>
      <c r="B32" s="1">
        <v>570000000</v>
      </c>
      <c r="C32" s="1">
        <f>B32*$F$2</f>
        <v>11787600000</v>
      </c>
      <c r="D32" s="3">
        <f>C32/$G$2</f>
        <v>0.90026060175313904</v>
      </c>
      <c r="E32" t="s">
        <v>14</v>
      </c>
    </row>
    <row r="34" spans="1:6" x14ac:dyDescent="0.45">
      <c r="A34" t="s">
        <v>13</v>
      </c>
      <c r="B34" t="s">
        <v>4</v>
      </c>
      <c r="C34" t="s">
        <v>5</v>
      </c>
      <c r="D34" t="s">
        <v>12</v>
      </c>
      <c r="E34" t="s">
        <v>19</v>
      </c>
      <c r="F34" t="s">
        <v>20</v>
      </c>
    </row>
    <row r="35" spans="1:6" x14ac:dyDescent="0.45">
      <c r="A35" t="s">
        <v>7</v>
      </c>
      <c r="B35" s="1">
        <v>450000000</v>
      </c>
      <c r="C35" s="2">
        <f>B35*$F$2</f>
        <v>9306000000</v>
      </c>
      <c r="D35" s="3">
        <f>C35/$G$2</f>
        <v>0.71073205401563611</v>
      </c>
      <c r="E35">
        <f t="shared" ref="E35:E42" si="8">$G$2/C35</f>
        <v>1.407</v>
      </c>
    </row>
    <row r="36" spans="1:6" x14ac:dyDescent="0.45">
      <c r="A36" t="s">
        <v>15</v>
      </c>
      <c r="B36" s="1">
        <f>C36/$F$2</f>
        <v>40444874274.661507</v>
      </c>
      <c r="C36" s="1">
        <v>836400000000</v>
      </c>
      <c r="D36" s="3">
        <f t="shared" ref="D36:D42" si="9">C36/$G$2</f>
        <v>63.878819039187412</v>
      </c>
      <c r="E36">
        <f t="shared" si="8"/>
        <v>1.5654641319942611E-2</v>
      </c>
    </row>
    <row r="37" spans="1:6" x14ac:dyDescent="0.45">
      <c r="A37" t="s">
        <v>16</v>
      </c>
      <c r="B37" s="1">
        <f>C37/$F$2</f>
        <v>30676411992.263058</v>
      </c>
      <c r="C37" s="1">
        <v>634388200000</v>
      </c>
      <c r="D37" s="3">
        <f t="shared" si="9"/>
        <v>48.450465122424475</v>
      </c>
      <c r="E37">
        <f t="shared" si="8"/>
        <v>2.0639636739775424E-2</v>
      </c>
    </row>
    <row r="38" spans="1:6" x14ac:dyDescent="0.45">
      <c r="A38" t="s">
        <v>17</v>
      </c>
      <c r="B38" s="1">
        <f>C38/$F$2</f>
        <v>9671179883.9458408</v>
      </c>
      <c r="C38" s="1">
        <v>200000000000</v>
      </c>
      <c r="D38" s="3">
        <f t="shared" si="9"/>
        <v>15.274705652603398</v>
      </c>
      <c r="E38">
        <f t="shared" si="8"/>
        <v>6.5467709999999998E-2</v>
      </c>
    </row>
    <row r="39" spans="1:6" x14ac:dyDescent="0.45">
      <c r="A39" t="s">
        <v>18</v>
      </c>
      <c r="B39" s="1">
        <f>C39/$F$2</f>
        <v>63056092.843326889</v>
      </c>
      <c r="C39" s="1">
        <v>1304000000</v>
      </c>
      <c r="D39" s="3">
        <f t="shared" si="9"/>
        <v>9.9591080854974159E-2</v>
      </c>
      <c r="E39">
        <f t="shared" si="8"/>
        <v>10.04105981595092</v>
      </c>
    </row>
    <row r="40" spans="1:6" x14ac:dyDescent="0.45">
      <c r="A40" t="s">
        <v>21</v>
      </c>
      <c r="B40" s="1">
        <f>C40/$F$2</f>
        <v>2901353965.1837525</v>
      </c>
      <c r="C40" s="1">
        <v>60000000000</v>
      </c>
      <c r="D40" s="3">
        <f t="shared" si="9"/>
        <v>4.582411695781019</v>
      </c>
      <c r="E40">
        <f t="shared" si="8"/>
        <v>0.21822569999999999</v>
      </c>
      <c r="F40" t="s">
        <v>23</v>
      </c>
    </row>
    <row r="41" spans="1:6" x14ac:dyDescent="0.45">
      <c r="A41" t="s">
        <v>22</v>
      </c>
      <c r="B41" s="2">
        <f>B40/7</f>
        <v>414479137.88339323</v>
      </c>
      <c r="C41" s="2">
        <f>C40/7</f>
        <v>8571428571.4285717</v>
      </c>
      <c r="D41" s="3">
        <f t="shared" si="9"/>
        <v>0.65463024225443134</v>
      </c>
      <c r="E41">
        <f t="shared" si="8"/>
        <v>1.5275798999999999</v>
      </c>
    </row>
    <row r="42" spans="1:6" x14ac:dyDescent="0.45">
      <c r="A42" t="s">
        <v>35</v>
      </c>
      <c r="B42" s="2">
        <f>B41/7</f>
        <v>59211305.41191332</v>
      </c>
      <c r="C42" s="1">
        <v>13367480531</v>
      </c>
      <c r="D42" s="3">
        <f t="shared" si="9"/>
        <v>1.0209216521396578</v>
      </c>
      <c r="E42">
        <f t="shared" si="8"/>
        <v>0.97950709332512431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28FB-2397-49D5-BE6B-A84F9CCD9AE7}">
  <dimension ref="A1:D21"/>
  <sheetViews>
    <sheetView workbookViewId="0">
      <selection activeCell="H33" sqref="H33"/>
    </sheetView>
  </sheetViews>
  <sheetFormatPr defaultRowHeight="14.25" x14ac:dyDescent="0.45"/>
  <cols>
    <col min="1" max="1" width="10.33203125" bestFit="1" customWidth="1"/>
    <col min="2" max="2" width="20.3984375" bestFit="1" customWidth="1"/>
    <col min="3" max="3" width="16.46484375" bestFit="1" customWidth="1"/>
    <col min="4" max="4" width="17.796875" customWidth="1"/>
  </cols>
  <sheetData>
    <row r="1" spans="1:4" ht="16.5" thickTop="1" thickBot="1" x14ac:dyDescent="0.5">
      <c r="A1" s="20" t="s">
        <v>81</v>
      </c>
      <c r="B1" s="20" t="s">
        <v>94</v>
      </c>
      <c r="C1" s="20" t="s">
        <v>82</v>
      </c>
      <c r="D1" s="20" t="s">
        <v>83</v>
      </c>
    </row>
    <row r="2" spans="1:4" ht="14.65" thickTop="1" x14ac:dyDescent="0.45">
      <c r="A2" s="21" t="s">
        <v>51</v>
      </c>
      <c r="B2" s="21" t="s">
        <v>95</v>
      </c>
      <c r="C2" s="21" t="s">
        <v>52</v>
      </c>
      <c r="D2" s="21" t="s">
        <v>53</v>
      </c>
    </row>
    <row r="3" spans="1:4" x14ac:dyDescent="0.45">
      <c r="A3" s="21" t="s">
        <v>40</v>
      </c>
      <c r="B3" s="21" t="s">
        <v>96</v>
      </c>
      <c r="C3" s="21" t="s">
        <v>41</v>
      </c>
      <c r="D3" s="21" t="s">
        <v>42</v>
      </c>
    </row>
    <row r="4" spans="1:4" x14ac:dyDescent="0.45">
      <c r="A4" s="21" t="s">
        <v>48</v>
      </c>
      <c r="B4" s="21" t="s">
        <v>96</v>
      </c>
      <c r="C4" s="21" t="s">
        <v>49</v>
      </c>
      <c r="D4" s="21" t="s">
        <v>50</v>
      </c>
    </row>
    <row r="5" spans="1:4" x14ac:dyDescent="0.45">
      <c r="A5" s="21" t="s">
        <v>45</v>
      </c>
      <c r="B5" s="21" t="s">
        <v>96</v>
      </c>
      <c r="C5" s="21" t="s">
        <v>46</v>
      </c>
      <c r="D5" s="21" t="s">
        <v>47</v>
      </c>
    </row>
    <row r="6" spans="1:4" x14ac:dyDescent="0.45">
      <c r="A6" s="21" t="s">
        <v>58</v>
      </c>
      <c r="B6" s="21" t="s">
        <v>97</v>
      </c>
      <c r="C6" s="21" t="s">
        <v>87</v>
      </c>
      <c r="D6" s="21" t="s">
        <v>57</v>
      </c>
    </row>
    <row r="7" spans="1:4" x14ac:dyDescent="0.45">
      <c r="A7" s="21" t="s">
        <v>43</v>
      </c>
      <c r="B7" s="21" t="s">
        <v>98</v>
      </c>
      <c r="C7" s="21" t="s">
        <v>84</v>
      </c>
      <c r="D7" s="21" t="s">
        <v>44</v>
      </c>
    </row>
    <row r="8" spans="1:4" x14ac:dyDescent="0.45">
      <c r="A8" s="21" t="s">
        <v>54</v>
      </c>
      <c r="B8" s="21" t="s">
        <v>99</v>
      </c>
      <c r="C8" s="21" t="s">
        <v>55</v>
      </c>
      <c r="D8" s="21" t="s">
        <v>56</v>
      </c>
    </row>
    <row r="9" spans="1:4" x14ac:dyDescent="0.45">
      <c r="A9" s="23">
        <v>44198</v>
      </c>
      <c r="B9" s="21" t="s">
        <v>104</v>
      </c>
      <c r="C9" s="21" t="s">
        <v>105</v>
      </c>
      <c r="D9" s="21" t="s">
        <v>106</v>
      </c>
    </row>
    <row r="10" spans="1:4" x14ac:dyDescent="0.45">
      <c r="A10" s="21" t="s">
        <v>78</v>
      </c>
      <c r="B10" s="21" t="s">
        <v>100</v>
      </c>
      <c r="C10" s="21" t="s">
        <v>79</v>
      </c>
      <c r="D10" s="21" t="s">
        <v>80</v>
      </c>
    </row>
    <row r="11" spans="1:4" x14ac:dyDescent="0.45">
      <c r="A11" s="22">
        <v>44486</v>
      </c>
      <c r="B11" s="24" t="s">
        <v>101</v>
      </c>
      <c r="C11" s="21" t="s">
        <v>90</v>
      </c>
      <c r="D11" s="21" t="s">
        <v>91</v>
      </c>
    </row>
    <row r="12" spans="1:4" x14ac:dyDescent="0.45">
      <c r="A12" s="21" t="s">
        <v>59</v>
      </c>
      <c r="B12" s="21" t="s">
        <v>97</v>
      </c>
      <c r="C12" s="21" t="s">
        <v>89</v>
      </c>
      <c r="D12" s="21" t="s">
        <v>60</v>
      </c>
    </row>
    <row r="13" spans="1:4" x14ac:dyDescent="0.45">
      <c r="A13" s="21" t="s">
        <v>61</v>
      </c>
      <c r="B13" s="21" t="s">
        <v>97</v>
      </c>
      <c r="C13" s="21" t="s">
        <v>86</v>
      </c>
      <c r="D13" s="21" t="s">
        <v>57</v>
      </c>
    </row>
    <row r="14" spans="1:4" x14ac:dyDescent="0.45">
      <c r="A14" s="21" t="s">
        <v>62</v>
      </c>
      <c r="B14" s="21" t="s">
        <v>97</v>
      </c>
      <c r="C14" s="21" t="s">
        <v>63</v>
      </c>
      <c r="D14" s="21" t="s">
        <v>64</v>
      </c>
    </row>
    <row r="15" spans="1:4" x14ac:dyDescent="0.45">
      <c r="A15" s="21" t="s">
        <v>65</v>
      </c>
      <c r="B15" s="21" t="s">
        <v>102</v>
      </c>
      <c r="C15" s="21" t="s">
        <v>66</v>
      </c>
      <c r="D15" s="21" t="s">
        <v>67</v>
      </c>
    </row>
    <row r="16" spans="1:4" x14ac:dyDescent="0.45">
      <c r="A16" s="23">
        <v>44450</v>
      </c>
      <c r="B16" s="23" t="s">
        <v>101</v>
      </c>
      <c r="C16" s="21" t="s">
        <v>92</v>
      </c>
      <c r="D16" s="21" t="s">
        <v>93</v>
      </c>
    </row>
    <row r="17" spans="1:4" x14ac:dyDescent="0.45">
      <c r="A17" s="21" t="s">
        <v>70</v>
      </c>
      <c r="B17" s="21" t="s">
        <v>103</v>
      </c>
      <c r="C17" s="21" t="s">
        <v>71</v>
      </c>
      <c r="D17" s="21" t="s">
        <v>69</v>
      </c>
    </row>
    <row r="18" spans="1:4" x14ac:dyDescent="0.45">
      <c r="A18" s="21" t="s">
        <v>72</v>
      </c>
      <c r="B18" s="21" t="s">
        <v>103</v>
      </c>
      <c r="C18" s="21" t="s">
        <v>85</v>
      </c>
      <c r="D18" s="21" t="s">
        <v>68</v>
      </c>
    </row>
    <row r="19" spans="1:4" x14ac:dyDescent="0.45">
      <c r="A19" s="21" t="s">
        <v>73</v>
      </c>
      <c r="B19" s="21" t="s">
        <v>103</v>
      </c>
      <c r="C19" s="21" t="s">
        <v>74</v>
      </c>
      <c r="D19" s="21" t="s">
        <v>88</v>
      </c>
    </row>
    <row r="20" spans="1:4" x14ac:dyDescent="0.45">
      <c r="A20" s="23">
        <v>43694</v>
      </c>
      <c r="B20" s="21" t="s">
        <v>109</v>
      </c>
      <c r="C20" s="21" t="s">
        <v>108</v>
      </c>
      <c r="D20" s="21" t="s">
        <v>107</v>
      </c>
    </row>
    <row r="21" spans="1:4" x14ac:dyDescent="0.45">
      <c r="A21" s="21" t="s">
        <v>76</v>
      </c>
      <c r="B21" s="21" t="s">
        <v>100</v>
      </c>
      <c r="C21" s="21" t="s">
        <v>75</v>
      </c>
      <c r="D21" s="21" t="s">
        <v>77</v>
      </c>
    </row>
  </sheetData>
  <conditionalFormatting sqref="A2:B8 A12:B15 A17:B19 A10:B10 B9 A21:B21 B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D62F-0727-4B34-B587-3F6823033DBF}">
  <dimension ref="B3:AB8"/>
  <sheetViews>
    <sheetView tabSelected="1" topLeftCell="F1" workbookViewId="0">
      <selection activeCell="U10" sqref="U10"/>
    </sheetView>
  </sheetViews>
  <sheetFormatPr defaultRowHeight="14.25" x14ac:dyDescent="0.45"/>
  <cols>
    <col min="2" max="6" width="9.59765625" customWidth="1"/>
    <col min="7" max="10" width="9.59765625" hidden="1" customWidth="1"/>
    <col min="11" max="16" width="9.59765625" customWidth="1"/>
  </cols>
  <sheetData>
    <row r="3" spans="2:28" ht="67.900000000000006" customHeight="1" thickBot="1" x14ac:dyDescent="0.5">
      <c r="B3" s="29" t="s">
        <v>110</v>
      </c>
      <c r="C3" s="26" t="s">
        <v>112</v>
      </c>
      <c r="D3" s="27" t="s">
        <v>113</v>
      </c>
      <c r="E3" s="26" t="s">
        <v>114</v>
      </c>
      <c r="F3" s="27" t="s">
        <v>115</v>
      </c>
      <c r="G3" s="26" t="s">
        <v>116</v>
      </c>
      <c r="H3" s="27" t="s">
        <v>117</v>
      </c>
      <c r="I3" s="26" t="s">
        <v>124</v>
      </c>
      <c r="J3" s="27" t="s">
        <v>125</v>
      </c>
      <c r="K3" s="26" t="s">
        <v>118</v>
      </c>
      <c r="L3" s="27" t="s">
        <v>119</v>
      </c>
      <c r="M3" s="26" t="s">
        <v>123</v>
      </c>
      <c r="N3" s="27" t="s">
        <v>120</v>
      </c>
      <c r="O3" s="26" t="s">
        <v>121</v>
      </c>
      <c r="P3" s="27" t="s">
        <v>122</v>
      </c>
      <c r="R3" s="32" t="s">
        <v>110</v>
      </c>
      <c r="S3" s="33" t="s">
        <v>126</v>
      </c>
      <c r="T3" s="34" t="s">
        <v>127</v>
      </c>
      <c r="U3" s="33" t="s">
        <v>112</v>
      </c>
      <c r="V3" s="34" t="s">
        <v>113</v>
      </c>
      <c r="X3" s="29" t="s">
        <v>110</v>
      </c>
      <c r="Y3" s="26" t="s">
        <v>126</v>
      </c>
      <c r="Z3" s="27" t="s">
        <v>127</v>
      </c>
      <c r="AA3" s="26" t="s">
        <v>112</v>
      </c>
      <c r="AB3" s="27" t="s">
        <v>113</v>
      </c>
    </row>
    <row r="4" spans="2:28" ht="14.65" thickBot="1" x14ac:dyDescent="0.5">
      <c r="B4" s="28" t="s">
        <v>111</v>
      </c>
      <c r="C4" s="30">
        <v>1.5541589648798522</v>
      </c>
      <c r="D4" s="31">
        <v>1.0728280961182994</v>
      </c>
      <c r="E4" s="30">
        <v>13.085767097966729</v>
      </c>
      <c r="F4" s="31">
        <v>9.9829944547134932</v>
      </c>
      <c r="G4" s="30">
        <v>4.9075785582255085</v>
      </c>
      <c r="H4" s="31">
        <v>3.6658040665434379</v>
      </c>
      <c r="I4" s="30">
        <v>12.711645101663587</v>
      </c>
      <c r="J4" s="31">
        <v>13.214787430683918</v>
      </c>
      <c r="K4" s="30">
        <v>12.711645101663587</v>
      </c>
      <c r="L4" s="31">
        <v>13.214787430683918</v>
      </c>
      <c r="M4" s="30">
        <v>1.7452865064695009</v>
      </c>
      <c r="N4" s="31">
        <v>2.1260628465804068</v>
      </c>
      <c r="O4" s="30">
        <v>9.1682070240295746E-2</v>
      </c>
      <c r="P4" s="31">
        <v>0.13641404805914972</v>
      </c>
      <c r="R4" s="38" t="s">
        <v>128</v>
      </c>
      <c r="S4" s="39">
        <v>1.9</v>
      </c>
      <c r="T4" s="40">
        <v>0.8</v>
      </c>
      <c r="U4" s="39">
        <v>1.8</v>
      </c>
      <c r="V4" s="40">
        <v>0.9</v>
      </c>
      <c r="X4" s="38" t="s">
        <v>128</v>
      </c>
      <c r="Y4" s="45">
        <v>19</v>
      </c>
      <c r="Z4" s="46">
        <v>8</v>
      </c>
      <c r="AA4" s="45">
        <v>18</v>
      </c>
      <c r="AB4" s="46">
        <v>9</v>
      </c>
    </row>
    <row r="5" spans="2:28" ht="14.65" thickTop="1" x14ac:dyDescent="0.45">
      <c r="R5" s="41" t="s">
        <v>111</v>
      </c>
      <c r="S5" s="42">
        <v>1.7</v>
      </c>
      <c r="T5" s="43">
        <v>1.1000000000000001</v>
      </c>
      <c r="U5" s="42">
        <v>1.6</v>
      </c>
      <c r="V5" s="43">
        <v>1.1000000000000001</v>
      </c>
      <c r="X5" s="41" t="s">
        <v>111</v>
      </c>
      <c r="Y5" s="47">
        <v>17</v>
      </c>
      <c r="Z5" s="48">
        <v>11</v>
      </c>
      <c r="AA5" s="47">
        <v>16</v>
      </c>
      <c r="AB5" s="48">
        <v>11</v>
      </c>
    </row>
    <row r="6" spans="2:28" x14ac:dyDescent="0.45">
      <c r="R6" s="35" t="s">
        <v>129</v>
      </c>
      <c r="S6" s="36">
        <v>1.4</v>
      </c>
      <c r="T6" s="37">
        <v>1.3</v>
      </c>
      <c r="U6" s="36">
        <v>1.3</v>
      </c>
      <c r="V6" s="37">
        <v>1.2</v>
      </c>
      <c r="X6" s="35" t="s">
        <v>129</v>
      </c>
      <c r="Y6" s="49">
        <v>14</v>
      </c>
      <c r="Z6" s="50">
        <v>13</v>
      </c>
      <c r="AA6" s="49">
        <v>13</v>
      </c>
      <c r="AB6" s="50">
        <v>12</v>
      </c>
    </row>
    <row r="7" spans="2:28" ht="18.399999999999999" thickBot="1" x14ac:dyDescent="0.5">
      <c r="C7">
        <v>155.41589648798521</v>
      </c>
      <c r="D7">
        <v>107.28280961182995</v>
      </c>
      <c r="E7">
        <v>1308.576709796673</v>
      </c>
      <c r="F7">
        <v>998.29944547134937</v>
      </c>
      <c r="G7">
        <v>490.75785582255082</v>
      </c>
      <c r="H7">
        <v>366.58040665434379</v>
      </c>
      <c r="I7">
        <v>817.81885397412213</v>
      </c>
      <c r="J7">
        <v>631.71903881700564</v>
      </c>
      <c r="K7">
        <v>1271.1645101663587</v>
      </c>
      <c r="L7">
        <v>1321.4787430683919</v>
      </c>
      <c r="M7">
        <v>174.5286506469501</v>
      </c>
      <c r="N7">
        <v>212.60628465804069</v>
      </c>
      <c r="O7">
        <v>9.1682070240295754</v>
      </c>
      <c r="P7">
        <v>13.641404805914972</v>
      </c>
      <c r="X7" s="44" t="s">
        <v>130</v>
      </c>
      <c r="Y7" s="51">
        <f>SUM(Y4:Y6)</f>
        <v>50</v>
      </c>
      <c r="Z7" s="51">
        <f>SUM(Z4:Z6)</f>
        <v>32</v>
      </c>
      <c r="AA7" s="51">
        <f>SUM(AA4:AA6)</f>
        <v>47</v>
      </c>
      <c r="AB7" s="51">
        <f>SUM(AB4:AB6)</f>
        <v>32</v>
      </c>
    </row>
    <row r="8" spans="2:28" ht="14.65" thickTop="1" x14ac:dyDescent="0.4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2980-C7A9-4546-B6DA-3E0EFEFBE39D}">
  <dimension ref="A1:I45"/>
  <sheetViews>
    <sheetView topLeftCell="A10" workbookViewId="0">
      <selection activeCell="L43" sqref="L43"/>
    </sheetView>
  </sheetViews>
  <sheetFormatPr defaultRowHeight="14.25" x14ac:dyDescent="0.45"/>
  <cols>
    <col min="1" max="3" width="9.59765625" customWidth="1"/>
    <col min="4" max="7" width="9.59765625" hidden="1" customWidth="1"/>
    <col min="8" max="9" width="9.59765625" customWidth="1"/>
  </cols>
  <sheetData>
    <row r="1" spans="1:9" s="25" customFormat="1" ht="57" customHeight="1" x14ac:dyDescent="0.45">
      <c r="A1" s="55" t="s">
        <v>110</v>
      </c>
      <c r="B1" s="53" t="s">
        <v>135</v>
      </c>
      <c r="C1" s="53" t="s">
        <v>136</v>
      </c>
      <c r="D1" s="53" t="s">
        <v>131</v>
      </c>
      <c r="E1" s="53" t="s">
        <v>132</v>
      </c>
      <c r="F1" s="53" t="s">
        <v>133</v>
      </c>
      <c r="G1" s="53" t="s">
        <v>134</v>
      </c>
      <c r="H1" s="53" t="s">
        <v>137</v>
      </c>
      <c r="I1" s="53" t="s">
        <v>138</v>
      </c>
    </row>
    <row r="2" spans="1:9" x14ac:dyDescent="0.45">
      <c r="A2" s="52">
        <v>0.92</v>
      </c>
      <c r="B2" s="54">
        <f>E2*3+F2*1</f>
        <v>2.8511036819162383</v>
      </c>
      <c r="C2" s="54">
        <f>F2*1+G2*3</f>
        <v>9.4573618705715845E-2</v>
      </c>
      <c r="D2" s="54">
        <v>31.474358974358971</v>
      </c>
      <c r="E2" s="54">
        <v>0.93226032751273036</v>
      </c>
      <c r="F2" s="54">
        <v>5.4322699378046999E-2</v>
      </c>
      <c r="G2" s="54">
        <v>1.3416973109222951E-2</v>
      </c>
      <c r="H2" s="54">
        <v>3.8461538461538458</v>
      </c>
      <c r="I2" s="54">
        <v>0.53846153846153844</v>
      </c>
    </row>
    <row r="3" spans="1:9" x14ac:dyDescent="0.45">
      <c r="A3" s="52">
        <v>0.9</v>
      </c>
      <c r="B3" s="54">
        <f t="shared" ref="B3:B45" si="0">E3*3+F3*1</f>
        <v>2.7966515632576594</v>
      </c>
      <c r="C3" s="54">
        <f t="shared" ref="C3:C45" si="1">F3*1+G3*3</f>
        <v>0.12984297925142402</v>
      </c>
      <c r="D3" s="54">
        <v>24.49006622516556</v>
      </c>
      <c r="E3" s="54">
        <v>0.90771536858891411</v>
      </c>
      <c r="F3" s="54">
        <v>7.3505457490917012E-2</v>
      </c>
      <c r="G3" s="54">
        <v>1.8779173920169E-2</v>
      </c>
      <c r="H3" s="54">
        <v>3.3841059602649008</v>
      </c>
      <c r="I3" s="54">
        <v>0.64238410596026485</v>
      </c>
    </row>
    <row r="4" spans="1:9" x14ac:dyDescent="0.45">
      <c r="A4" s="52">
        <v>0.88</v>
      </c>
      <c r="B4" s="54">
        <f t="shared" si="0"/>
        <v>2.7507549457120692</v>
      </c>
      <c r="C4" s="54">
        <f t="shared" si="1"/>
        <v>0.16247160876210986</v>
      </c>
      <c r="D4" s="54">
        <v>20.928176795580111</v>
      </c>
      <c r="E4" s="54">
        <v>0.88799383339541604</v>
      </c>
      <c r="F4" s="54">
        <v>8.6773445525821072E-2</v>
      </c>
      <c r="G4" s="54">
        <v>2.523272107876293E-2</v>
      </c>
      <c r="H4" s="54">
        <v>3.1491712707182322</v>
      </c>
      <c r="I4" s="54">
        <v>0.53591160220994472</v>
      </c>
    </row>
    <row r="5" spans="1:9" x14ac:dyDescent="0.45">
      <c r="A5" s="52">
        <v>0.86</v>
      </c>
      <c r="B5" s="54">
        <f t="shared" si="0"/>
        <v>2.7047840654227144</v>
      </c>
      <c r="C5" s="54">
        <f t="shared" si="1"/>
        <v>0.19490877185443989</v>
      </c>
      <c r="D5" s="54">
        <v>17.977521613832849</v>
      </c>
      <c r="E5" s="54">
        <v>0.86815896756662292</v>
      </c>
      <c r="F5" s="54">
        <v>0.1003071627228458</v>
      </c>
      <c r="G5" s="54">
        <v>3.1533869710531362E-2</v>
      </c>
      <c r="H5" s="54">
        <v>3.0404624277456649</v>
      </c>
      <c r="I5" s="54">
        <v>0.52890173410404628</v>
      </c>
    </row>
    <row r="6" spans="1:9" x14ac:dyDescent="0.45">
      <c r="A6" s="52">
        <v>0.84</v>
      </c>
      <c r="B6" s="54">
        <f t="shared" si="0"/>
        <v>2.6673112143782256</v>
      </c>
      <c r="C6" s="54">
        <f t="shared" si="1"/>
        <v>0.22182397948464672</v>
      </c>
      <c r="D6" s="54">
        <v>16.139294117647061</v>
      </c>
      <c r="E6" s="54">
        <v>0.85214880274703253</v>
      </c>
      <c r="F6" s="54">
        <v>0.11086480613712781</v>
      </c>
      <c r="G6" s="54">
        <v>3.6986391115839637E-2</v>
      </c>
      <c r="H6" s="54">
        <v>2.670588235294117</v>
      </c>
      <c r="I6" s="54">
        <v>0.57411764705882351</v>
      </c>
    </row>
    <row r="7" spans="1:9" x14ac:dyDescent="0.45">
      <c r="A7" s="52">
        <v>0.82</v>
      </c>
      <c r="B7" s="54">
        <f t="shared" si="0"/>
        <v>2.6185043505263703</v>
      </c>
      <c r="C7" s="54">
        <f t="shared" si="1"/>
        <v>0.25692124371343017</v>
      </c>
      <c r="D7" s="54">
        <v>14.56131701631702</v>
      </c>
      <c r="E7" s="54">
        <v>0.8313099815887236</v>
      </c>
      <c r="F7" s="54">
        <v>0.1245744057601996</v>
      </c>
      <c r="G7" s="54">
        <v>4.4115612651076858E-2</v>
      </c>
      <c r="H7" s="54">
        <v>2.7599067599067602</v>
      </c>
      <c r="I7" s="54">
        <v>0.60139860139860135</v>
      </c>
    </row>
    <row r="8" spans="1:9" x14ac:dyDescent="0.45">
      <c r="A8" s="52">
        <v>0.8</v>
      </c>
      <c r="B8" s="54">
        <f t="shared" si="0"/>
        <v>2.5694000102189554</v>
      </c>
      <c r="C8" s="54">
        <f t="shared" si="1"/>
        <v>0.2930782281356768</v>
      </c>
      <c r="D8" s="54">
        <v>13.17467362924282</v>
      </c>
      <c r="E8" s="54">
        <v>0.81062608285786264</v>
      </c>
      <c r="F8" s="54">
        <v>0.13752176164536761</v>
      </c>
      <c r="G8" s="54">
        <v>5.1852155496769733E-2</v>
      </c>
      <c r="H8" s="54">
        <v>2.6631853785900779</v>
      </c>
      <c r="I8" s="54">
        <v>0.63054830287206265</v>
      </c>
    </row>
    <row r="9" spans="1:9" x14ac:dyDescent="0.45">
      <c r="A9" s="52">
        <v>0.78</v>
      </c>
      <c r="B9" s="54">
        <f t="shared" si="0"/>
        <v>2.5255322036043588</v>
      </c>
      <c r="C9" s="54">
        <f t="shared" si="1"/>
        <v>0.32423903830122369</v>
      </c>
      <c r="D9" s="54">
        <v>11.7369825708061</v>
      </c>
      <c r="E9" s="54">
        <v>0.7917678151699804</v>
      </c>
      <c r="F9" s="54">
        <v>0.1502287580944176</v>
      </c>
      <c r="G9" s="54">
        <v>5.8003426735602027E-2</v>
      </c>
      <c r="H9" s="54">
        <v>2.5027262813522362</v>
      </c>
      <c r="I9" s="54">
        <v>0.65103598691384956</v>
      </c>
    </row>
    <row r="10" spans="1:9" x14ac:dyDescent="0.45">
      <c r="A10" s="52">
        <v>0.76</v>
      </c>
      <c r="B10" s="54">
        <f t="shared" si="0"/>
        <v>2.4768943280501636</v>
      </c>
      <c r="C10" s="54">
        <f t="shared" si="1"/>
        <v>0.36236242233300364</v>
      </c>
      <c r="D10" s="54">
        <v>10.748454157782509</v>
      </c>
      <c r="E10" s="54">
        <v>0.77205035947777712</v>
      </c>
      <c r="F10" s="54">
        <v>0.1607432496168324</v>
      </c>
      <c r="G10" s="54">
        <v>6.720639090539042E-2</v>
      </c>
      <c r="H10" s="54">
        <v>2.3965884861407249</v>
      </c>
      <c r="I10" s="54">
        <v>0.71535181236673773</v>
      </c>
    </row>
    <row r="11" spans="1:9" x14ac:dyDescent="0.45">
      <c r="A11" s="52">
        <v>0.74</v>
      </c>
      <c r="B11" s="54">
        <f t="shared" si="0"/>
        <v>2.4261581428370045</v>
      </c>
      <c r="C11" s="54">
        <f t="shared" si="1"/>
        <v>0.40160634967974917</v>
      </c>
      <c r="D11" s="54">
        <v>9.784551231135822</v>
      </c>
      <c r="E11" s="54">
        <v>0.75130754511791942</v>
      </c>
      <c r="F11" s="54">
        <v>0.1722355074832464</v>
      </c>
      <c r="G11" s="54">
        <v>7.6456947398834255E-2</v>
      </c>
      <c r="H11" s="54">
        <v>2.330420969023034</v>
      </c>
      <c r="I11" s="54">
        <v>0.68546465448768867</v>
      </c>
    </row>
    <row r="12" spans="1:9" x14ac:dyDescent="0.45">
      <c r="A12" s="52">
        <v>0.72</v>
      </c>
      <c r="B12" s="54">
        <f t="shared" si="0"/>
        <v>2.3749635199551693</v>
      </c>
      <c r="C12" s="54">
        <f t="shared" si="1"/>
        <v>0.44130366263957893</v>
      </c>
      <c r="D12" s="54">
        <v>8.9177293233082704</v>
      </c>
      <c r="E12" s="54">
        <v>0.73041023418330597</v>
      </c>
      <c r="F12" s="54">
        <v>0.1837328174052516</v>
      </c>
      <c r="G12" s="54">
        <v>8.5856948411442438E-2</v>
      </c>
      <c r="H12" s="54">
        <v>2.2436090225563912</v>
      </c>
      <c r="I12" s="54">
        <v>0.75338345864661649</v>
      </c>
    </row>
    <row r="13" spans="1:9" x14ac:dyDescent="0.45">
      <c r="A13" s="52">
        <v>0.7</v>
      </c>
      <c r="B13" s="54">
        <f t="shared" si="0"/>
        <v>2.3288743096422602</v>
      </c>
      <c r="C13" s="54">
        <f t="shared" si="1"/>
        <v>0.47695922076506025</v>
      </c>
      <c r="D13" s="54">
        <v>8.2886783546864464</v>
      </c>
      <c r="E13" s="54">
        <v>0.71156928001652708</v>
      </c>
      <c r="F13" s="54">
        <v>0.19416646959267911</v>
      </c>
      <c r="G13" s="54">
        <v>9.4264250390793697E-2</v>
      </c>
      <c r="H13" s="54">
        <v>2.224544841537424</v>
      </c>
      <c r="I13" s="54">
        <v>0.76803776129467294</v>
      </c>
    </row>
    <row r="14" spans="1:9" x14ac:dyDescent="0.45">
      <c r="A14" s="52">
        <v>0.68</v>
      </c>
      <c r="B14" s="54">
        <f t="shared" si="0"/>
        <v>2.2809240428978073</v>
      </c>
      <c r="C14" s="54">
        <f t="shared" si="1"/>
        <v>0.51285766971545521</v>
      </c>
      <c r="D14" s="54">
        <v>7.8322281323877077</v>
      </c>
      <c r="E14" s="54">
        <v>0.69156858517035646</v>
      </c>
      <c r="F14" s="54">
        <v>0.20621828738673781</v>
      </c>
      <c r="G14" s="54">
        <v>0.1022131274429058</v>
      </c>
      <c r="H14" s="54">
        <v>2.1359338061465718</v>
      </c>
      <c r="I14" s="54">
        <v>0.77482269503546097</v>
      </c>
    </row>
    <row r="15" spans="1:9" x14ac:dyDescent="0.45">
      <c r="A15" s="52">
        <v>0.66</v>
      </c>
      <c r="B15" s="54">
        <f t="shared" si="0"/>
        <v>2.2311424831798083</v>
      </c>
      <c r="C15" s="54">
        <f t="shared" si="1"/>
        <v>0.55281092137037047</v>
      </c>
      <c r="D15" s="54">
        <v>7.1827478403949003</v>
      </c>
      <c r="E15" s="54">
        <v>0.6716986292433289</v>
      </c>
      <c r="F15" s="54">
        <v>0.21604659544982141</v>
      </c>
      <c r="G15" s="54">
        <v>0.1122547753068497</v>
      </c>
      <c r="H15" s="54">
        <v>2.089675030851502</v>
      </c>
      <c r="I15" s="54">
        <v>0.8354586589880707</v>
      </c>
    </row>
    <row r="16" spans="1:9" x14ac:dyDescent="0.45">
      <c r="A16" s="52">
        <v>0.64</v>
      </c>
      <c r="B16" s="54">
        <f t="shared" si="0"/>
        <v>2.1745910991837163</v>
      </c>
      <c r="C16" s="54">
        <f t="shared" si="1"/>
        <v>0.59796358565236019</v>
      </c>
      <c r="D16" s="54">
        <v>6.6872098214285716</v>
      </c>
      <c r="E16" s="54">
        <v>0.64904859467326415</v>
      </c>
      <c r="F16" s="54">
        <v>0.22744531516392361</v>
      </c>
      <c r="G16" s="54">
        <v>0.12350609016281219</v>
      </c>
      <c r="H16" s="54">
        <v>1.980803571428571</v>
      </c>
      <c r="I16" s="54">
        <v>0.85357142857142854</v>
      </c>
    </row>
    <row r="17" spans="1:9" x14ac:dyDescent="0.45">
      <c r="A17" s="52">
        <v>0.62</v>
      </c>
      <c r="B17" s="54">
        <f t="shared" si="0"/>
        <v>2.1234388909289978</v>
      </c>
      <c r="C17" s="54">
        <f t="shared" si="1"/>
        <v>0.63925141338926716</v>
      </c>
      <c r="D17" s="54">
        <v>6.1839444444444451</v>
      </c>
      <c r="E17" s="54">
        <v>0.62870973174908784</v>
      </c>
      <c r="F17" s="54">
        <v>0.23730969568173441</v>
      </c>
      <c r="G17" s="54">
        <v>0.13398057256917759</v>
      </c>
      <c r="H17" s="54">
        <v>1.8681481481481479</v>
      </c>
      <c r="I17" s="54">
        <v>0.86851851851851847</v>
      </c>
    </row>
    <row r="18" spans="1:9" x14ac:dyDescent="0.45">
      <c r="A18" s="52">
        <v>0.6</v>
      </c>
      <c r="B18" s="54">
        <f t="shared" si="0"/>
        <v>2.0749792289385525</v>
      </c>
      <c r="C18" s="54">
        <f t="shared" si="1"/>
        <v>0.68220664089703831</v>
      </c>
      <c r="D18" s="54">
        <v>5.7927826579767636</v>
      </c>
      <c r="E18" s="54">
        <v>0.61072169959138134</v>
      </c>
      <c r="F18" s="54">
        <v>0.24281413016440859</v>
      </c>
      <c r="G18" s="54">
        <v>0.14646417024420991</v>
      </c>
      <c r="H18" s="54">
        <v>1.841836734693878</v>
      </c>
      <c r="I18" s="54">
        <v>0.88917233560090703</v>
      </c>
    </row>
    <row r="19" spans="1:9" x14ac:dyDescent="0.45">
      <c r="A19" s="52">
        <v>0.57999999999999996</v>
      </c>
      <c r="B19" s="54">
        <f t="shared" si="0"/>
        <v>2.0230889143600308</v>
      </c>
      <c r="C19" s="54">
        <f t="shared" si="1"/>
        <v>0.72731480520165426</v>
      </c>
      <c r="D19" s="54">
        <v>5.3694034104181263</v>
      </c>
      <c r="E19" s="54">
        <v>0.59116421130723862</v>
      </c>
      <c r="F19" s="54">
        <v>0.2495962804383148</v>
      </c>
      <c r="G19" s="54">
        <v>0.15923950825444649</v>
      </c>
      <c r="H19" s="54">
        <v>1.7619715019855171</v>
      </c>
      <c r="I19" s="54">
        <v>0.87432842793739785</v>
      </c>
    </row>
    <row r="20" spans="1:9" x14ac:dyDescent="0.45">
      <c r="A20" s="52">
        <v>0.56000000000000005</v>
      </c>
      <c r="B20" s="54">
        <f t="shared" si="0"/>
        <v>1.9673156855724254</v>
      </c>
      <c r="C20" s="54">
        <f t="shared" si="1"/>
        <v>0.77729484582409181</v>
      </c>
      <c r="D20" s="54">
        <v>4.9940233487589394</v>
      </c>
      <c r="E20" s="54">
        <v>0.5706420723229807</v>
      </c>
      <c r="F20" s="54">
        <v>0.25538946860348338</v>
      </c>
      <c r="G20" s="54">
        <v>0.17396845907353611</v>
      </c>
      <c r="H20" s="54">
        <v>1.7546812539448771</v>
      </c>
      <c r="I20" s="54">
        <v>0.93456764148958549</v>
      </c>
    </row>
    <row r="21" spans="1:9" x14ac:dyDescent="0.45">
      <c r="A21" s="52">
        <v>0.54</v>
      </c>
      <c r="B21" s="54">
        <f t="shared" si="0"/>
        <v>1.915666026436746</v>
      </c>
      <c r="C21" s="54">
        <f t="shared" si="1"/>
        <v>0.82283834599204153</v>
      </c>
      <c r="D21" s="54">
        <v>4.6734566383936302</v>
      </c>
      <c r="E21" s="54">
        <v>0.55139013295517769</v>
      </c>
      <c r="F21" s="54">
        <v>0.2614956275712127</v>
      </c>
      <c r="G21" s="54">
        <v>0.18711423947360961</v>
      </c>
      <c r="H21" s="54">
        <v>1.684957590444867</v>
      </c>
      <c r="I21" s="54">
        <v>0.95101263631642718</v>
      </c>
    </row>
    <row r="22" spans="1:9" x14ac:dyDescent="0.45">
      <c r="A22" s="52">
        <v>0.52</v>
      </c>
      <c r="B22" s="54">
        <f t="shared" si="0"/>
        <v>1.8614830167843088</v>
      </c>
      <c r="C22" s="54">
        <f t="shared" si="1"/>
        <v>0.87079851622593896</v>
      </c>
      <c r="D22" s="54">
        <v>4.4364235920606747</v>
      </c>
      <c r="E22" s="54">
        <v>0.53125484993151884</v>
      </c>
      <c r="F22" s="54">
        <v>0.26771846698975221</v>
      </c>
      <c r="G22" s="54">
        <v>0.2010266830787289</v>
      </c>
      <c r="H22" s="54">
        <v>1.625948039373891</v>
      </c>
      <c r="I22" s="54">
        <v>0.97079231886396644</v>
      </c>
    </row>
    <row r="23" spans="1:9" x14ac:dyDescent="0.45">
      <c r="A23" s="52">
        <v>0.5</v>
      </c>
      <c r="B23" s="54">
        <f t="shared" si="0"/>
        <v>1.8001937313313046</v>
      </c>
      <c r="C23" s="54">
        <f t="shared" si="1"/>
        <v>0.9268512077832276</v>
      </c>
      <c r="D23" s="54">
        <v>4.0808056015126448</v>
      </c>
      <c r="E23" s="54">
        <v>0.50907955681527894</v>
      </c>
      <c r="F23" s="54">
        <v>0.27295506088546778</v>
      </c>
      <c r="G23" s="54">
        <v>0.2179653822992533</v>
      </c>
      <c r="H23" s="54">
        <v>1.5342708579532029</v>
      </c>
      <c r="I23" s="54">
        <v>0.98593713070196176</v>
      </c>
    </row>
    <row r="24" spans="1:9" x14ac:dyDescent="0.45">
      <c r="A24" s="52">
        <v>0.48</v>
      </c>
      <c r="B24" s="54">
        <f t="shared" si="0"/>
        <v>1.743992017160418</v>
      </c>
      <c r="C24" s="54">
        <f t="shared" si="1"/>
        <v>0.97803937284245479</v>
      </c>
      <c r="D24" s="54">
        <v>3.810339589545694</v>
      </c>
      <c r="E24" s="54">
        <v>0.48867446905443013</v>
      </c>
      <c r="F24" s="54">
        <v>0.27796860999712752</v>
      </c>
      <c r="G24" s="54">
        <v>0.2333569209484424</v>
      </c>
      <c r="H24" s="54">
        <v>1.510877192982456</v>
      </c>
      <c r="I24" s="54">
        <v>1.0163157894736841</v>
      </c>
    </row>
    <row r="25" spans="1:9" x14ac:dyDescent="0.45">
      <c r="A25" s="52">
        <v>0.46</v>
      </c>
      <c r="B25" s="54">
        <f t="shared" si="0"/>
        <v>1.6955772349985931</v>
      </c>
      <c r="C25" s="54">
        <f t="shared" si="1"/>
        <v>1.0239029519551039</v>
      </c>
      <c r="D25" s="54">
        <v>3.6877298096251629</v>
      </c>
      <c r="E25" s="54">
        <v>0.47168580731743009</v>
      </c>
      <c r="F25" s="54">
        <v>0.28051981304630291</v>
      </c>
      <c r="G25" s="54">
        <v>0.24779437963626699</v>
      </c>
      <c r="H25" s="54">
        <v>1.4888836329233679</v>
      </c>
      <c r="I25" s="54">
        <v>1.0516792809839171</v>
      </c>
    </row>
    <row r="26" spans="1:9" x14ac:dyDescent="0.45">
      <c r="A26" s="52">
        <v>0.44</v>
      </c>
      <c r="B26" s="54">
        <f t="shared" si="0"/>
        <v>1.6395459745305552</v>
      </c>
      <c r="C26" s="54">
        <f t="shared" si="1"/>
        <v>1.0758429359324786</v>
      </c>
      <c r="D26" s="54">
        <v>3.4762070489844681</v>
      </c>
      <c r="E26" s="54">
        <v>0.45164496166452989</v>
      </c>
      <c r="F26" s="54">
        <v>0.28461108953696551</v>
      </c>
      <c r="G26" s="54">
        <v>0.26374394879850438</v>
      </c>
      <c r="H26" s="54">
        <v>1.4140979689366791</v>
      </c>
      <c r="I26" s="54">
        <v>1.0666666666666671</v>
      </c>
    </row>
    <row r="27" spans="1:9" x14ac:dyDescent="0.45">
      <c r="A27" s="52">
        <v>0.42</v>
      </c>
      <c r="B27" s="54">
        <f t="shared" si="0"/>
        <v>1.5780106027030405</v>
      </c>
      <c r="C27" s="54">
        <f t="shared" si="1"/>
        <v>1.1353025412447635</v>
      </c>
      <c r="D27" s="54">
        <v>3.2536406787179768</v>
      </c>
      <c r="E27" s="54">
        <v>0.43044124888361479</v>
      </c>
      <c r="F27" s="54">
        <v>0.28668685605219602</v>
      </c>
      <c r="G27" s="54">
        <v>0.28287189506418919</v>
      </c>
      <c r="H27" s="54">
        <v>1.396960958296362</v>
      </c>
      <c r="I27" s="54">
        <v>1.091503992901508</v>
      </c>
    </row>
    <row r="28" spans="1:9" x14ac:dyDescent="0.45">
      <c r="A28" s="52">
        <v>0.4</v>
      </c>
      <c r="B28" s="54">
        <f t="shared" si="0"/>
        <v>1.5181603563290151</v>
      </c>
      <c r="C28" s="54">
        <f t="shared" si="1"/>
        <v>1.1952730370775513</v>
      </c>
      <c r="D28" s="54">
        <v>3.0282237786129138</v>
      </c>
      <c r="E28" s="54">
        <v>0.41053124991186069</v>
      </c>
      <c r="F28" s="54">
        <v>0.28656660659343319</v>
      </c>
      <c r="G28" s="54">
        <v>0.30290214349470601</v>
      </c>
      <c r="H28" s="54">
        <v>1.344038264434575</v>
      </c>
      <c r="I28" s="54">
        <v>1.1515772691037469</v>
      </c>
    </row>
    <row r="29" spans="1:9" x14ac:dyDescent="0.45">
      <c r="A29" s="52">
        <v>0.38</v>
      </c>
      <c r="B29" s="54">
        <f t="shared" si="0"/>
        <v>1.464160929441638</v>
      </c>
      <c r="C29" s="54">
        <f t="shared" si="1"/>
        <v>1.2477119808919459</v>
      </c>
      <c r="D29" s="54">
        <v>2.9007257033248082</v>
      </c>
      <c r="E29" s="54">
        <v>0.39201127992507417</v>
      </c>
      <c r="F29" s="54">
        <v>0.28812708966641548</v>
      </c>
      <c r="G29" s="54">
        <v>0.31986163040851018</v>
      </c>
      <c r="H29" s="54">
        <v>1.330562659846547</v>
      </c>
      <c r="I29" s="54">
        <v>1.1595268542199491</v>
      </c>
    </row>
    <row r="30" spans="1:9" x14ac:dyDescent="0.45">
      <c r="A30" s="52">
        <v>0.36</v>
      </c>
      <c r="B30" s="54">
        <f t="shared" si="0"/>
        <v>1.4023864615972674</v>
      </c>
      <c r="C30" s="54">
        <f t="shared" si="1"/>
        <v>1.3093265904245279</v>
      </c>
      <c r="D30" s="54">
        <v>2.7420049569219871</v>
      </c>
      <c r="E30" s="54">
        <v>0.37136650453968778</v>
      </c>
      <c r="F30" s="54">
        <v>0.28828694797820409</v>
      </c>
      <c r="G30" s="54">
        <v>0.34034654748210791</v>
      </c>
      <c r="H30" s="54">
        <v>1.269326094653606</v>
      </c>
      <c r="I30" s="54">
        <v>1.2417089578661631</v>
      </c>
    </row>
    <row r="31" spans="1:9" x14ac:dyDescent="0.45">
      <c r="A31" s="52">
        <v>0.34</v>
      </c>
      <c r="B31" s="54">
        <f t="shared" si="0"/>
        <v>1.3382439854569812</v>
      </c>
      <c r="C31" s="54">
        <f t="shared" si="1"/>
        <v>1.3740319615582339</v>
      </c>
      <c r="D31" s="54">
        <v>2.585041102514507</v>
      </c>
      <c r="E31" s="54">
        <v>0.35017331082406528</v>
      </c>
      <c r="F31" s="54">
        <v>0.28772405298478532</v>
      </c>
      <c r="G31" s="54">
        <v>0.36210263619114952</v>
      </c>
      <c r="H31" s="54">
        <v>1.228921489601805</v>
      </c>
      <c r="I31" s="54">
        <v>1.2940512655166849</v>
      </c>
    </row>
    <row r="32" spans="1:9" x14ac:dyDescent="0.45">
      <c r="A32" s="52">
        <v>0.32</v>
      </c>
      <c r="B32" s="54">
        <f t="shared" si="0"/>
        <v>1.274681051426811</v>
      </c>
      <c r="C32" s="54">
        <f t="shared" si="1"/>
        <v>1.4392482240810365</v>
      </c>
      <c r="D32" s="54">
        <v>2.4463112987246269</v>
      </c>
      <c r="E32" s="54">
        <v>0.32953677564488632</v>
      </c>
      <c r="F32" s="54">
        <v>0.28607072449215198</v>
      </c>
      <c r="G32" s="54">
        <v>0.38439249986296148</v>
      </c>
      <c r="H32" s="54">
        <v>1.210167055864918</v>
      </c>
      <c r="I32" s="54">
        <v>1.3211783725525419</v>
      </c>
    </row>
    <row r="33" spans="1:9" x14ac:dyDescent="0.45">
      <c r="A33" s="52">
        <v>0.3</v>
      </c>
      <c r="B33" s="54">
        <f t="shared" si="0"/>
        <v>1.2142445227270171</v>
      </c>
      <c r="C33" s="54">
        <f t="shared" si="1"/>
        <v>1.4993969533036628</v>
      </c>
      <c r="D33" s="54">
        <v>2.3430874035989722</v>
      </c>
      <c r="E33" s="54">
        <v>0.30929533291923228</v>
      </c>
      <c r="F33" s="54">
        <v>0.28635852396932021</v>
      </c>
      <c r="G33" s="54">
        <v>0.40434614311144751</v>
      </c>
      <c r="H33" s="54">
        <v>1.1805091283106199</v>
      </c>
      <c r="I33" s="54">
        <v>1.3921316533813319</v>
      </c>
    </row>
    <row r="34" spans="1:9" x14ac:dyDescent="0.45">
      <c r="A34" s="52">
        <v>0.28000000000000003</v>
      </c>
      <c r="B34" s="54">
        <f t="shared" si="0"/>
        <v>1.1529533168233341</v>
      </c>
      <c r="C34" s="54">
        <f t="shared" si="1"/>
        <v>1.5628535554286829</v>
      </c>
      <c r="D34" s="54">
        <v>2.230090390104662</v>
      </c>
      <c r="E34" s="54">
        <v>0.28958672969178378</v>
      </c>
      <c r="F34" s="54">
        <v>0.28419312774798272</v>
      </c>
      <c r="G34" s="54">
        <v>0.42622014256023338</v>
      </c>
      <c r="H34" s="54">
        <v>1.128766254360926</v>
      </c>
      <c r="I34" s="54">
        <v>1.415794481446242</v>
      </c>
    </row>
    <row r="35" spans="1:9" x14ac:dyDescent="0.45">
      <c r="A35" s="52">
        <v>0.26</v>
      </c>
      <c r="B35" s="54">
        <f t="shared" si="0"/>
        <v>1.0905313574236399</v>
      </c>
      <c r="C35" s="54">
        <f t="shared" si="1"/>
        <v>1.6289415604939639</v>
      </c>
      <c r="D35" s="54">
        <v>2.126145461173897</v>
      </c>
      <c r="E35" s="54">
        <v>0.27000142511374792</v>
      </c>
      <c r="F35" s="54">
        <v>0.28052708208239618</v>
      </c>
      <c r="G35" s="54">
        <v>0.4494714928038559</v>
      </c>
      <c r="H35" s="54">
        <v>1.0936930368209989</v>
      </c>
      <c r="I35" s="54">
        <v>1.475756471017134</v>
      </c>
    </row>
    <row r="36" spans="1:9" x14ac:dyDescent="0.45">
      <c r="A36" s="52">
        <v>0.24</v>
      </c>
      <c r="B36" s="54">
        <f t="shared" si="0"/>
        <v>1.0221684690062811</v>
      </c>
      <c r="C36" s="54">
        <f t="shared" si="1"/>
        <v>1.7036119427882386</v>
      </c>
      <c r="D36" s="54">
        <v>2.0077492401215808</v>
      </c>
      <c r="E36" s="54">
        <v>0.249316293600267</v>
      </c>
      <c r="F36" s="54">
        <v>0.2742195882054802</v>
      </c>
      <c r="G36" s="54">
        <v>0.47646411819425272</v>
      </c>
      <c r="H36" s="54">
        <v>1.067249240121581</v>
      </c>
      <c r="I36" s="54">
        <v>1.53419452887538</v>
      </c>
    </row>
    <row r="37" spans="1:9" x14ac:dyDescent="0.45">
      <c r="A37" s="52">
        <v>0.22</v>
      </c>
      <c r="B37" s="54">
        <f t="shared" si="0"/>
        <v>0.95722909461760497</v>
      </c>
      <c r="C37" s="54">
        <f t="shared" si="1"/>
        <v>1.7723830340511415</v>
      </c>
      <c r="D37" s="54">
        <v>1.909884864165589</v>
      </c>
      <c r="E37" s="54">
        <v>0.22894707442878379</v>
      </c>
      <c r="F37" s="54">
        <v>0.27038787133125369</v>
      </c>
      <c r="G37" s="54">
        <v>0.50066505423996255</v>
      </c>
      <c r="H37" s="54">
        <v>1.0633893919793009</v>
      </c>
      <c r="I37" s="54">
        <v>1.648124191461837</v>
      </c>
    </row>
    <row r="38" spans="1:9" x14ac:dyDescent="0.45">
      <c r="A38" s="52">
        <v>0.2</v>
      </c>
      <c r="B38" s="54">
        <f t="shared" si="0"/>
        <v>0.89040268062788797</v>
      </c>
      <c r="C38" s="54">
        <f t="shared" si="1"/>
        <v>1.8482406971105219</v>
      </c>
      <c r="D38" s="54">
        <v>1.8171167227833891</v>
      </c>
      <c r="E38" s="54">
        <v>0.20968201945543249</v>
      </c>
      <c r="F38" s="54">
        <v>0.26135662226159051</v>
      </c>
      <c r="G38" s="54">
        <v>0.52896135828297708</v>
      </c>
      <c r="H38" s="54">
        <v>1.0101010101010099</v>
      </c>
      <c r="I38" s="54">
        <v>1.696408529741863</v>
      </c>
    </row>
    <row r="39" spans="1:9" x14ac:dyDescent="0.45">
      <c r="A39" s="52">
        <v>0.18</v>
      </c>
      <c r="B39" s="54">
        <f t="shared" si="0"/>
        <v>0.82644342026658157</v>
      </c>
      <c r="C39" s="54">
        <f t="shared" si="1"/>
        <v>1.9167800490169129</v>
      </c>
      <c r="D39" s="54">
        <v>1.7329678384442779</v>
      </c>
      <c r="E39" s="54">
        <v>0.18988896318335879</v>
      </c>
      <c r="F39" s="54">
        <v>0.25677653071650519</v>
      </c>
      <c r="G39" s="54">
        <v>0.5533345061001359</v>
      </c>
      <c r="H39" s="54">
        <v>1.007479431563201</v>
      </c>
      <c r="I39" s="54">
        <v>1.724008975317876</v>
      </c>
    </row>
    <row r="40" spans="1:9" x14ac:dyDescent="0.45">
      <c r="A40" s="52">
        <v>0.16</v>
      </c>
      <c r="B40" s="54">
        <f t="shared" si="0"/>
        <v>0.76311713474335174</v>
      </c>
      <c r="C40" s="54">
        <f t="shared" si="1"/>
        <v>1.9893236068014093</v>
      </c>
      <c r="D40" s="54">
        <v>1.653922231614539</v>
      </c>
      <c r="E40" s="54">
        <v>0.17185262542937091</v>
      </c>
      <c r="F40" s="54">
        <v>0.24755925845523899</v>
      </c>
      <c r="G40" s="54">
        <v>0.58058811611539007</v>
      </c>
      <c r="H40" s="54">
        <v>0.94500846023688667</v>
      </c>
      <c r="I40" s="54">
        <v>1.755499153976311</v>
      </c>
    </row>
    <row r="41" spans="1:9" x14ac:dyDescent="0.45">
      <c r="A41" s="52">
        <v>0.14000000000000001</v>
      </c>
      <c r="B41" s="54">
        <f t="shared" si="0"/>
        <v>0.69121210804315225</v>
      </c>
      <c r="C41" s="54">
        <f t="shared" si="1"/>
        <v>2.0712429369326668</v>
      </c>
      <c r="D41" s="54">
        <v>1.5753163793103451</v>
      </c>
      <c r="E41" s="54">
        <v>0.1512223843396571</v>
      </c>
      <c r="F41" s="54">
        <v>0.23754495502418091</v>
      </c>
      <c r="G41" s="54">
        <v>0.611232660636162</v>
      </c>
      <c r="H41" s="54">
        <v>0.90258620689655178</v>
      </c>
      <c r="I41" s="54">
        <v>1.944827586206896</v>
      </c>
    </row>
    <row r="42" spans="1:9" x14ac:dyDescent="0.45">
      <c r="A42" s="52">
        <v>0.12</v>
      </c>
      <c r="B42" s="54">
        <f t="shared" si="0"/>
        <v>0.61414966490143463</v>
      </c>
      <c r="C42" s="54">
        <f t="shared" si="1"/>
        <v>2.1593298968977654</v>
      </c>
      <c r="D42" s="54">
        <v>1.4967479423868311</v>
      </c>
      <c r="E42" s="54">
        <v>0.12920974223354481</v>
      </c>
      <c r="F42" s="54">
        <v>0.2265204382008002</v>
      </c>
      <c r="G42" s="54">
        <v>0.64426981956565499</v>
      </c>
      <c r="H42" s="54">
        <v>0.84567901234567899</v>
      </c>
      <c r="I42" s="54">
        <v>1.9711934156378601</v>
      </c>
    </row>
    <row r="43" spans="1:9" x14ac:dyDescent="0.45">
      <c r="A43" s="52">
        <v>0.1</v>
      </c>
      <c r="B43" s="54">
        <f t="shared" si="0"/>
        <v>0.53579250647230348</v>
      </c>
      <c r="C43" s="54">
        <f t="shared" si="1"/>
        <v>2.2550399835145551</v>
      </c>
      <c r="D43" s="54">
        <v>1.416071519795657</v>
      </c>
      <c r="E43" s="54">
        <v>0.10887499881972081</v>
      </c>
      <c r="F43" s="54">
        <v>0.20916751001314099</v>
      </c>
      <c r="G43" s="54">
        <v>0.68195749116713811</v>
      </c>
      <c r="H43" s="54">
        <v>0.86717752234993617</v>
      </c>
      <c r="I43" s="54">
        <v>2.0664112388250322</v>
      </c>
    </row>
    <row r="44" spans="1:9" x14ac:dyDescent="0.45">
      <c r="A44" s="52">
        <v>0.08</v>
      </c>
      <c r="B44" s="54">
        <f t="shared" si="0"/>
        <v>0.45590591794760738</v>
      </c>
      <c r="C44" s="54">
        <f t="shared" si="1"/>
        <v>2.3569377890997196</v>
      </c>
      <c r="D44" s="54">
        <v>1.3416263565891471</v>
      </c>
      <c r="E44" s="54">
        <v>8.9583208331644695E-2</v>
      </c>
      <c r="F44" s="54">
        <v>0.1871562929526733</v>
      </c>
      <c r="G44" s="54">
        <v>0.7232604987156821</v>
      </c>
      <c r="H44" s="54">
        <v>0.72868217054263562</v>
      </c>
      <c r="I44" s="54">
        <v>2.2666666666666671</v>
      </c>
    </row>
    <row r="45" spans="1:9" x14ac:dyDescent="0.45">
      <c r="A45" s="52">
        <v>0</v>
      </c>
      <c r="B45" s="54">
        <f t="shared" si="0"/>
        <v>0.33061742332584204</v>
      </c>
      <c r="C45" s="54">
        <f t="shared" si="1"/>
        <v>2.5198100315799512</v>
      </c>
      <c r="D45" s="54">
        <v>1.231480569948187</v>
      </c>
      <c r="E45" s="54">
        <v>6.0348292743878318E-2</v>
      </c>
      <c r="F45" s="54">
        <v>0.14957254509420709</v>
      </c>
      <c r="G45" s="54">
        <v>0.79007916216191465</v>
      </c>
      <c r="H45" s="54">
        <v>0.68264248704663211</v>
      </c>
      <c r="I45" s="54">
        <v>2.4054404145077721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2022-02-05T16:30:30Z</dcterms:created>
  <dcterms:modified xsi:type="dcterms:W3CDTF">2022-02-08T13:57:47Z</dcterms:modified>
</cp:coreProperties>
</file>