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SoccerMetriX\Artículos\03_El_Problema_del_Volumen\"/>
    </mc:Choice>
  </mc:AlternateContent>
  <xr:revisionPtr revIDLastSave="0" documentId="13_ncr:1_{0C9185A6-20A8-4934-8EFF-54F93F0B2489}" xr6:coauthVersionLast="47" xr6:coauthVersionMax="47" xr10:uidLastSave="{00000000-0000-0000-0000-000000000000}"/>
  <bookViews>
    <workbookView xWindow="-98" yWindow="-98" windowWidth="22695" windowHeight="14595" tabRatio="852" xr2:uid="{F61334FE-2D74-442E-9979-388597D74B38}"/>
  </bookViews>
  <sheets>
    <sheet name="S01" sheetId="28" r:id="rId1"/>
    <sheet name="CONMEBOL" sheetId="29" r:id="rId2"/>
    <sheet name="Resumen CON" sheetId="30" r:id="rId3"/>
    <sheet name="Liga MX Femenil" sheetId="5" r:id="rId4"/>
    <sheet name="Liga de Expansión MX 2021-22" sheetId="2" r:id="rId5"/>
    <sheet name="Liga MX 2021-22" sheetId="6" r:id="rId6"/>
    <sheet name="Serie C" sheetId="8" r:id="rId7"/>
    <sheet name="Serie B" sheetId="9" r:id="rId8"/>
    <sheet name="Serie A" sheetId="10" r:id="rId9"/>
  </sheets>
  <definedNames>
    <definedName name="ExternalData_1" localSheetId="4" hidden="1">'Liga de Expansión MX 2021-22'!$A$1:$F$18</definedName>
    <definedName name="ExternalData_2" localSheetId="5" hidden="1">'Liga MX 2021-22'!$A$1:$J$20</definedName>
    <definedName name="ExternalData_4" localSheetId="6" hidden="1">'Serie C'!$A$1:$E$14</definedName>
    <definedName name="ExternalData_5" localSheetId="7" hidden="1">'Serie B'!$A$1:$E$9</definedName>
    <definedName name="ExternalData_6" localSheetId="8" hidden="1">'Serie A'!$A$1:$E$15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ga MX 2021-22 editar_bfef20b1-05c8-4b84-aecb-31eb23eaa383" name="Liga MX 2021-22 editar" connection="Query - Liga MX 2021-22[editar]"/>
          <x15:modelTable id="Liga MX Femenil editar_99f3698c-cedb-409e-86ac-a808261f958f" name="Liga MX Femenil editar" connection="Query - Liga MX Femenil[editar]"/>
          <x15:modelTable id="Serie B editar_7221af55-da6c-41af-a8e1-9b2b6eaca5a0" name="Serie B editar" connection="Query - Serie B[editar]"/>
          <x15:modelTable id="Serie A editar_d969d16e-8712-4e1e-a2f5-b9be31e6566c" name="Serie A editar" connection="Query - Serie A[editar]"/>
          <x15:modelTable id="Serie A editar   2_46df6436-80c9-4a54-81ef-0e5671da5349" name="Serie A editar   2" connection="Query - Serie A[editar] (2)"/>
          <x15:modelTable id="Table 15_240a3bb4-ed26-4e9d-a73a-61d4b4e81ee3" name="Table 15" connection="Query - Table 15"/>
          <x15:modelTable id="Table 16_f4b3bbaf-01e6-4d50-b666-8e103ac2d4b5" name="Table 16" connection="Query - Table 16"/>
          <x15:modelTable id="Table 17_a7369c9a-b53b-41e1-9bfc-96bdc4b93075" name="Table 17" connection="Query - Table 17"/>
          <x15:modelTable id="Table 18_60246f88-f1ba-4b84-ae5b-edba782937fe" name="Table 18" connection="Query - Table 18"/>
          <x15:modelTable id="Table 19_d79fe3a1-bee3-42eb-911f-5d8ddb2aad9a" name="Table 19" connection="Query - Table 19"/>
          <x15:modelTable id="Table 20_2f776a3a-9686-4c7a-a33b-2fb1ef0c4d99" name="Table 20" connection="Query - Table 20"/>
          <x15:modelTable id="Table 21_dc1d70bb-a062-45f3-b35c-1b542fd29161" name="Table 21" connection="Query - Table 21"/>
          <x15:modelTable id="Table 22_152795c6-9c95-4c78-a394-df7ddb109031" name="Table 22" connection="Query - Table 22"/>
          <x15:modelTable id="Table 7_1e908420-6832-44a7-89b7-b1f39cf5954f" name="Table 7" connection="Query - D3 Grupo II"/>
          <x15:modelTable id="Table 8_b8ddddb1-7344-4e20-944f-44d274722160" name="Table 8" connection="Query - D3 Grupo III"/>
          <x15:modelTable id="Table 9_a7166505-f3c2-4948-84a2-62f9bca0e9e7" name="Table 9" connection="Query - D3 Grupo IV"/>
          <x15:modelTable id="Tercera División de México 2021-22 editar_5029d46a-4da7-4a46-9cb6-9ef19736a2d5" name="Tercera División de México 2021-22 editar" connection="Query - D3 Grupo 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28" l="1"/>
  <c r="Q23" i="28"/>
  <c r="Q22" i="28"/>
  <c r="Q20" i="28"/>
  <c r="R20" i="28"/>
  <c r="Q18" i="28"/>
  <c r="R16" i="28"/>
  <c r="Q16" i="28"/>
  <c r="S15" i="28"/>
  <c r="R11" i="28"/>
  <c r="Q11" i="28"/>
  <c r="S10" i="28"/>
  <c r="K3" i="28"/>
  <c r="F37" i="28"/>
  <c r="O38" i="28"/>
  <c r="O29" i="28"/>
  <c r="O23" i="28"/>
  <c r="O17" i="28"/>
  <c r="O12" i="28"/>
  <c r="O39" i="28"/>
  <c r="O25" i="28"/>
  <c r="O40" i="28"/>
  <c r="O15" i="28"/>
  <c r="O35" i="28"/>
  <c r="O27" i="28"/>
  <c r="O26" i="28"/>
  <c r="O13" i="28"/>
  <c r="O41" i="28"/>
  <c r="O20" i="28"/>
  <c r="O37" i="28"/>
  <c r="O14" i="28"/>
  <c r="O42" i="28"/>
  <c r="O16" i="28"/>
  <c r="O32" i="28"/>
  <c r="O18" i="28"/>
  <c r="O28" i="28"/>
  <c r="O34" i="28"/>
  <c r="O21" i="28"/>
  <c r="O11" i="28"/>
  <c r="O30" i="28"/>
  <c r="O24" i="28"/>
  <c r="O31" i="28"/>
  <c r="O19" i="28"/>
  <c r="O36" i="28"/>
  <c r="O22" i="28"/>
  <c r="O33" i="28"/>
  <c r="G3" i="30"/>
  <c r="G2" i="30"/>
  <c r="G8" i="30"/>
  <c r="G4" i="30"/>
  <c r="G5" i="30"/>
  <c r="G6" i="30"/>
  <c r="G7" i="30"/>
  <c r="G9" i="30"/>
  <c r="G10" i="30"/>
  <c r="G11" i="30"/>
  <c r="I12" i="30"/>
  <c r="J12" i="30"/>
  <c r="K12" i="30"/>
  <c r="L12" i="30"/>
  <c r="M12" i="30"/>
  <c r="N12" i="30"/>
  <c r="H12" i="30"/>
  <c r="F11" i="30"/>
  <c r="E11" i="30"/>
  <c r="D11" i="30"/>
  <c r="F10" i="30"/>
  <c r="E10" i="30"/>
  <c r="D10" i="30"/>
  <c r="F9" i="30"/>
  <c r="E9" i="30"/>
  <c r="D9" i="30"/>
  <c r="F7" i="30"/>
  <c r="E7" i="30"/>
  <c r="D7" i="30"/>
  <c r="F6" i="30"/>
  <c r="E6" i="30"/>
  <c r="D6" i="30"/>
  <c r="F5" i="30"/>
  <c r="E5" i="30"/>
  <c r="D5" i="30"/>
  <c r="F4" i="30"/>
  <c r="E4" i="30"/>
  <c r="D4" i="30"/>
  <c r="F8" i="30"/>
  <c r="E8" i="30"/>
  <c r="D8" i="30"/>
  <c r="F2" i="30"/>
  <c r="E2" i="30"/>
  <c r="D2" i="30"/>
  <c r="F3" i="30"/>
  <c r="E3" i="30"/>
  <c r="D3" i="30"/>
  <c r="J70" i="29"/>
  <c r="I70" i="29"/>
  <c r="H70" i="29"/>
  <c r="G70" i="29"/>
  <c r="F70" i="29"/>
  <c r="E70" i="29"/>
  <c r="D70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2" i="29"/>
  <c r="L29" i="28"/>
  <c r="L23" i="28"/>
  <c r="L17" i="28"/>
  <c r="L12" i="28"/>
  <c r="L39" i="28"/>
  <c r="L25" i="28"/>
  <c r="L40" i="28"/>
  <c r="L15" i="28"/>
  <c r="L35" i="28"/>
  <c r="L27" i="28"/>
  <c r="L26" i="28"/>
  <c r="L13" i="28"/>
  <c r="L41" i="28"/>
  <c r="L20" i="28"/>
  <c r="L37" i="28"/>
  <c r="L14" i="28"/>
  <c r="L42" i="28"/>
  <c r="L16" i="28"/>
  <c r="L32" i="28"/>
  <c r="L18" i="28"/>
  <c r="L28" i="28"/>
  <c r="L34" i="28"/>
  <c r="L21" i="28"/>
  <c r="L11" i="28"/>
  <c r="L30" i="28"/>
  <c r="L24" i="28"/>
  <c r="L31" i="28"/>
  <c r="L19" i="28"/>
  <c r="L36" i="28"/>
  <c r="L22" i="28"/>
  <c r="L33" i="28"/>
  <c r="L38" i="28"/>
  <c r="J29" i="28"/>
  <c r="J23" i="28"/>
  <c r="J17" i="28"/>
  <c r="J12" i="28"/>
  <c r="J39" i="28"/>
  <c r="J25" i="28"/>
  <c r="J40" i="28"/>
  <c r="J15" i="28"/>
  <c r="J35" i="28"/>
  <c r="J27" i="28"/>
  <c r="J26" i="28"/>
  <c r="J13" i="28"/>
  <c r="J41" i="28"/>
  <c r="J20" i="28"/>
  <c r="J37" i="28"/>
  <c r="J14" i="28"/>
  <c r="J42" i="28"/>
  <c r="J16" i="28"/>
  <c r="J32" i="28"/>
  <c r="J18" i="28"/>
  <c r="J28" i="28"/>
  <c r="J34" i="28"/>
  <c r="J21" i="28"/>
  <c r="J11" i="28"/>
  <c r="J30" i="28"/>
  <c r="J24" i="28"/>
  <c r="J31" i="28"/>
  <c r="J19" i="28"/>
  <c r="J36" i="28"/>
  <c r="J22" i="28"/>
  <c r="J33" i="28"/>
  <c r="J38" i="28"/>
  <c r="H29" i="28"/>
  <c r="H23" i="28"/>
  <c r="H17" i="28"/>
  <c r="H12" i="28"/>
  <c r="H39" i="28"/>
  <c r="H25" i="28"/>
  <c r="H40" i="28"/>
  <c r="H15" i="28"/>
  <c r="H35" i="28"/>
  <c r="H27" i="28"/>
  <c r="H26" i="28"/>
  <c r="H13" i="28"/>
  <c r="H41" i="28"/>
  <c r="H20" i="28"/>
  <c r="H37" i="28"/>
  <c r="H14" i="28"/>
  <c r="H42" i="28"/>
  <c r="H16" i="28"/>
  <c r="H32" i="28"/>
  <c r="H18" i="28"/>
  <c r="H28" i="28"/>
  <c r="H34" i="28"/>
  <c r="H21" i="28"/>
  <c r="H11" i="28"/>
  <c r="H30" i="28"/>
  <c r="H24" i="28"/>
  <c r="H31" i="28"/>
  <c r="H19" i="28"/>
  <c r="H36" i="28"/>
  <c r="H22" i="28"/>
  <c r="H33" i="28"/>
  <c r="H38" i="28"/>
  <c r="F26" i="28"/>
  <c r="F13" i="28"/>
  <c r="F41" i="28"/>
  <c r="F20" i="28"/>
  <c r="F14" i="28"/>
  <c r="F42" i="28"/>
  <c r="F16" i="28"/>
  <c r="F32" i="28"/>
  <c r="F18" i="28"/>
  <c r="F28" i="28"/>
  <c r="F34" i="28"/>
  <c r="F21" i="28"/>
  <c r="F11" i="28"/>
  <c r="F30" i="28"/>
  <c r="F24" i="28"/>
  <c r="F31" i="28"/>
  <c r="F19" i="28"/>
  <c r="F36" i="28"/>
  <c r="F22" i="28"/>
  <c r="F33" i="28"/>
  <c r="F29" i="28"/>
  <c r="F23" i="28"/>
  <c r="F17" i="28"/>
  <c r="F12" i="28"/>
  <c r="F39" i="28"/>
  <c r="F25" i="28"/>
  <c r="F40" i="28"/>
  <c r="F15" i="28"/>
  <c r="F35" i="28"/>
  <c r="F38" i="28"/>
  <c r="F27" i="28"/>
  <c r="S3" i="28"/>
  <c r="S4" i="28"/>
  <c r="S5" i="28"/>
  <c r="S2" i="28"/>
  <c r="I5" i="28"/>
  <c r="N19" i="28" l="1"/>
  <c r="N18" i="28"/>
  <c r="N40" i="28"/>
  <c r="N13" i="28"/>
  <c r="N21" i="28"/>
  <c r="N33" i="28"/>
  <c r="N37" i="28"/>
  <c r="N11" i="28"/>
  <c r="N14" i="28"/>
  <c r="N15" i="28"/>
  <c r="N42" i="28"/>
  <c r="N38" i="28"/>
  <c r="N35" i="28"/>
  <c r="N22" i="28"/>
  <c r="N34" i="28"/>
  <c r="N20" i="28"/>
  <c r="N25" i="28"/>
  <c r="N36" i="28"/>
  <c r="N28" i="28"/>
  <c r="N41" i="28"/>
  <c r="N39" i="28"/>
  <c r="N12" i="28"/>
  <c r="N31" i="28"/>
  <c r="N32" i="28"/>
  <c r="N26" i="28"/>
  <c r="N17" i="28"/>
  <c r="N30" i="28"/>
  <c r="N24" i="28"/>
  <c r="N16" i="28"/>
  <c r="N27" i="28"/>
  <c r="N23" i="28"/>
  <c r="N29" i="28"/>
  <c r="K70" i="29"/>
  <c r="S6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27115-E5C9-4604-948B-0528CFC34068}" keepAlive="1" name="ModelConnection_ExternalData_2" description="Data Model" type="5" refreshedVersion="7" minRefreshableVersion="5" saveData="1">
    <dbPr connection="Data Model Connection" command="Liga MX 2021-22 edita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F8C027E-60F4-4AAA-B4FD-EE72A2EB2C3B}" keepAlive="1" name="ModelConnection_ExternalData_4" description="Data Model" type="5" refreshedVersion="7" minRefreshableVersion="5" saveData="1">
    <dbPr connection="Data Model Connection" command="Serie A editar 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CD53936-5E50-42CB-B685-AE396857DCBA}" keepAlive="1" name="ModelConnection_ExternalData_5" description="Data Model" type="5" refreshedVersion="7" minRefreshableVersion="5" saveData="1">
    <dbPr connection="Data Model Connection" command="Serie B edita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7E64B19-43A4-4295-88B4-7B55F01A216A}" keepAlive="1" name="ModelConnection_ExternalData_6" description="Data Model" type="5" refreshedVersion="7" minRefreshableVersion="5" saveData="1">
    <dbPr connection="Data Model Connection" command="Serie A editar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3516908-8EC4-4114-930A-A6B66297CDA5}" name="Query - D3 Grupo I" description="Connection to the 'D3 Grupo I' query in the workbook." type="100" refreshedVersion="7" minRefreshableVersion="5">
    <extLst>
      <ext xmlns:x15="http://schemas.microsoft.com/office/spreadsheetml/2010/11/main" uri="{DE250136-89BD-433C-8126-D09CA5730AF9}">
        <x15:connection id="6a8d77cd-8a48-4d79-9ca5-721bd933c928">
          <x15:oledbPr connection="Provider=Microsoft.Mashup.OleDb.1;Data Source=$Workbook$;Location=&quot;D3 Grupo I&quot;;Extended Properties=&quot;&quot;">
            <x15:dbTables>
              <x15:dbTable name="D3 Grupo I"/>
            </x15:dbTables>
          </x15:oledbPr>
        </x15:connection>
      </ext>
    </extLst>
  </connection>
  <connection id="6" xr16:uid="{0FB4AA73-DADD-48CA-8719-85EF6798F36E}" name="Query - D3 Grupo II" description="Connection to the 'D3 Grupo II' query in the workbook." type="100" refreshedVersion="7" minRefreshableVersion="5">
    <extLst>
      <ext xmlns:x15="http://schemas.microsoft.com/office/spreadsheetml/2010/11/main" uri="{DE250136-89BD-433C-8126-D09CA5730AF9}">
        <x15:connection id="f0d42ce1-bf19-4249-8a66-3ffea78093bb">
          <x15:oledbPr connection="Provider=Microsoft.Mashup.OleDb.1;Data Source=$Workbook$;Location=&quot;D3 Grupo II&quot;;Extended Properties=&quot;&quot;">
            <x15:dbTables>
              <x15:dbTable name="D3 Grupo II"/>
            </x15:dbTables>
          </x15:oledbPr>
        </x15:connection>
      </ext>
    </extLst>
  </connection>
  <connection id="7" xr16:uid="{75E379A3-0588-43AF-A24E-6DEE14798DAB}" name="Query - D3 Grupo III" description="Connection to the 'D3 Grupo III' query in the workbook." type="100" refreshedVersion="7" minRefreshableVersion="5">
    <extLst>
      <ext xmlns:x15="http://schemas.microsoft.com/office/spreadsheetml/2010/11/main" uri="{DE250136-89BD-433C-8126-D09CA5730AF9}">
        <x15:connection id="7cbb5cfb-0344-4337-807e-7931a48cc537">
          <x15:oledbPr connection="Provider=Microsoft.Mashup.OleDb.1;Data Source=$Workbook$;Location=&quot;D3 Grupo III&quot;;Extended Properties=&quot;&quot;">
            <x15:dbTables>
              <x15:dbTable name="D3 Grupo III"/>
            </x15:dbTables>
          </x15:oledbPr>
        </x15:connection>
      </ext>
    </extLst>
  </connection>
  <connection id="8" xr16:uid="{760BF1E0-7C83-4048-AF7A-8268E7029363}" name="Query - D3 Grupo IV" description="Connection to the 'D3 Grupo IV' query in the workbook." type="100" refreshedVersion="7" minRefreshableVersion="5">
    <extLst>
      <ext xmlns:x15="http://schemas.microsoft.com/office/spreadsheetml/2010/11/main" uri="{DE250136-89BD-433C-8126-D09CA5730AF9}">
        <x15:connection id="ed8b9425-acef-43e9-9bd9-0cc08e8546b8">
          <x15:oledbPr connection="Provider=Microsoft.Mashup.OleDb.1;Data Source=$Workbook$;Location=&quot;D3 Grupo IV&quot;;Extended Properties=&quot;&quot;">
            <x15:dbTables>
              <x15:dbTable name="D3 Grupo IV"/>
            </x15:dbTables>
          </x15:oledbPr>
        </x15:connection>
      </ext>
    </extLst>
  </connection>
  <connection id="9" xr16:uid="{9150BE95-9345-495E-8BAA-3527ECF8A7C4}" keepAlive="1" name="Query - Liga de Expansión MX 2021-22[editar]" description="Connection to the 'Liga de Expansión MX 2021-22[editar]' query in the workbook." type="5" refreshedVersion="7" background="1" saveData="1">
    <dbPr connection="Provider=Microsoft.Mashup.OleDb.1;Data Source=$Workbook$;Location=&quot;Liga de Expansión MX 2021-22[editar]&quot;;Extended Properties=&quot;&quot;" command="SELECT * FROM [Liga de Expansión MX 2021-22[editar]]]"/>
  </connection>
  <connection id="10" xr16:uid="{6FD6C5E9-8EA8-4C03-9D06-73C938327CC2}" name="Query - Liga MX 2021-22[editar]" description="Connection to the 'Liga MX 2021-22[editar]' query in the workbook." type="100" refreshedVersion="7" minRefreshableVersion="5">
    <extLst>
      <ext xmlns:x15="http://schemas.microsoft.com/office/spreadsheetml/2010/11/main" uri="{DE250136-89BD-433C-8126-D09CA5730AF9}">
        <x15:connection id="a48cf10e-f1c0-48ca-9d28-eff74609352d">
          <x15:oledbPr connection="Provider=Microsoft.Mashup.OleDb.1;Data Source=$Workbook$;Location=&quot;Liga MX 2021-22[editar]&quot;;Extended Properties=&quot;&quot;">
            <x15:dbTables>
              <x15:dbTable name="Liga MX 2021-22[editar]"/>
            </x15:dbTables>
          </x15:oledbPr>
        </x15:connection>
      </ext>
    </extLst>
  </connection>
  <connection id="11" xr16:uid="{0DCA97D7-E0DD-404E-9CE9-DC0E86C7DDAC}" name="Query - Liga MX Femenil[editar]" description="Connection to the 'Liga MX Femenil[editar]' query in the workbook." type="100" refreshedVersion="7" minRefreshableVersion="5">
    <extLst>
      <ext xmlns:x15="http://schemas.microsoft.com/office/spreadsheetml/2010/11/main" uri="{DE250136-89BD-433C-8126-D09CA5730AF9}">
        <x15:connection id="a44ab676-b4b4-4fab-af69-bef7ef2766f3">
          <x15:oledbPr connection="Provider=Microsoft.Mashup.OleDb.1;Data Source=$Workbook$;Location=&quot;Liga MX Femenil[editar]&quot;;Extended Properties=&quot;&quot;">
            <x15:dbTables>
              <x15:dbTable name="Liga MX Femenil[editar]"/>
            </x15:dbTables>
          </x15:oledbPr>
        </x15:connection>
      </ext>
    </extLst>
  </connection>
  <connection id="12" xr16:uid="{00F28E2D-6BC8-4DC9-8969-5CEEB942CEB2}" name="Query - Serie A[editar]" description="Connection to the 'Serie A[editar]' query in the workbook." type="100" refreshedVersion="7" minRefreshableVersion="5">
    <extLst>
      <ext xmlns:x15="http://schemas.microsoft.com/office/spreadsheetml/2010/11/main" uri="{DE250136-89BD-433C-8126-D09CA5730AF9}">
        <x15:connection id="93d08457-8a5c-4da0-a347-5da180b74b8f">
          <x15:oledbPr connection="Provider=Microsoft.Mashup.OleDb.1;Data Source=$Workbook$;Location=&quot;Serie A[editar]&quot;;Extended Properties=&quot;&quot;">
            <x15:dbTables>
              <x15:dbTable name="Serie A[editar]"/>
            </x15:dbTables>
          </x15:oledbPr>
        </x15:connection>
      </ext>
    </extLst>
  </connection>
  <connection id="13" xr16:uid="{1403E3D1-72AC-4F99-9165-FAEB56E86600}" name="Query - Serie A[editar] (2)" description="Connection to the 'Serie A[editar] (2)' query in the workbook." type="100" refreshedVersion="7" minRefreshableVersion="5">
    <extLst>
      <ext xmlns:x15="http://schemas.microsoft.com/office/spreadsheetml/2010/11/main" uri="{DE250136-89BD-433C-8126-D09CA5730AF9}">
        <x15:connection id="d6adaf59-e32c-4e9d-b052-deff71e1011a">
          <x15:oledbPr connection="Provider=Microsoft.Mashup.OleDb.1;Data Source=$Workbook$;Location=&quot;Serie A[editar] (2)&quot;;Extended Properties=&quot;&quot;">
            <x15:dbTables>
              <x15:dbTable name="Serie A[editar] (2)"/>
            </x15:dbTables>
          </x15:oledbPr>
        </x15:connection>
      </ext>
    </extLst>
  </connection>
  <connection id="14" xr16:uid="{3FBD3DD4-3339-4826-8A39-22D6A5DBEDA4}" name="Query - Serie B[editar]" description="Connection to the 'Serie B[editar]' query in the workbook." type="100" refreshedVersion="7" minRefreshableVersion="5">
    <extLst>
      <ext xmlns:x15="http://schemas.microsoft.com/office/spreadsheetml/2010/11/main" uri="{DE250136-89BD-433C-8126-D09CA5730AF9}">
        <x15:connection id="74668cb7-c008-44ce-aecb-22c54f4da055">
          <x15:oledbPr connection="Provider=Microsoft.Mashup.OleDb.1;Data Source=$Workbook$;Location=&quot;Serie B[editar]&quot;;Extended Properties=&quot;&quot;">
            <x15:dbTables>
              <x15:dbTable name="Serie B[editar]"/>
            </x15:dbTables>
          </x15:oledbPr>
        </x15:connection>
      </ext>
    </extLst>
  </connection>
  <connection id="15" xr16:uid="{6DA2E503-80E1-4CE9-B52B-A7930C004046}" keepAlive="1" name="Query - Table 10" description="Connection to the 'Table 10' query in the workbook." type="5" refreshedVersion="7" background="1" saveData="1">
    <dbPr connection="Provider=Microsoft.Mashup.OleDb.1;Data Source=$Workbook$;Location=&quot;Table 10&quot;;Extended Properties=&quot;&quot;" command="SELECT * FROM [Table 10]"/>
  </connection>
  <connection id="16" xr16:uid="{F9BAEE42-E95C-4780-ADD1-76C7C68BCCE3}" keepAlive="1" name="Query - Table 11" description="Connection to the 'Table 11' query in the workbook." type="5" refreshedVersion="7" background="1" saveData="1">
    <dbPr connection="Provider=Microsoft.Mashup.OleDb.1;Data Source=$Workbook$;Location=&quot;Table 11&quot;;Extended Properties=&quot;&quot;" command="SELECT * FROM [Table 11]"/>
  </connection>
  <connection id="17" xr16:uid="{EDAC75C2-8F70-4468-BBCD-5E05E83CE2D8}" keepAlive="1" name="Query - Table 12" description="Connection to the 'Table 12' query in the workbook." type="5" refreshedVersion="7" background="1" saveData="1">
    <dbPr connection="Provider=Microsoft.Mashup.OleDb.1;Data Source=$Workbook$;Location=&quot;Table 12&quot;;Extended Properties=&quot;&quot;" command="SELECT * FROM [Table 12]"/>
  </connection>
  <connection id="18" xr16:uid="{FA6617EA-05E7-4E12-A19A-82621984FB67}" keepAlive="1" name="Query - Table 13" description="Connection to the 'Table 13' query in the workbook." type="5" refreshedVersion="7" background="1" saveData="1">
    <dbPr connection="Provider=Microsoft.Mashup.OleDb.1;Data Source=$Workbook$;Location=&quot;Table 13&quot;;Extended Properties=&quot;&quot;" command="SELECT * FROM [Table 13]"/>
  </connection>
  <connection id="19" xr16:uid="{2CF8E261-691D-4F86-8192-2D3C86707098}" keepAlive="1" name="Query - Table 14" description="Connection to the 'Table 14' query in the workbook." type="5" refreshedVersion="7" background="1" saveData="1">
    <dbPr connection="Provider=Microsoft.Mashup.OleDb.1;Data Source=$Workbook$;Location=&quot;Table 14&quot;;Extended Properties=&quot;&quot;" command="SELECT * FROM [Table 14]"/>
  </connection>
  <connection id="20" xr16:uid="{6688F5D6-F67F-4F0C-AA21-5CC5488A8192}" name="Query - Table 15" description="Connection to the 'Table 15' query in the workbook." type="100" refreshedVersion="7" minRefreshableVersion="5">
    <extLst>
      <ext xmlns:x15="http://schemas.microsoft.com/office/spreadsheetml/2010/11/main" uri="{DE250136-89BD-433C-8126-D09CA5730AF9}">
        <x15:connection id="01d81cea-ec20-4f57-8039-c35e4211554d">
          <x15:oledbPr connection="Provider=Microsoft.Mashup.OleDb.1;Data Source=$Workbook$;Location=&quot;Table 15&quot;;Extended Properties=&quot;&quot;">
            <x15:dbTables>
              <x15:dbTable name="Table 15"/>
            </x15:dbTables>
          </x15:oledbPr>
        </x15:connection>
      </ext>
    </extLst>
  </connection>
  <connection id="21" xr16:uid="{61657CB4-FFE0-4C9B-889E-A277E5158BB8}" name="Query - Table 16" description="Connection to the 'Table 16' query in the workbook." type="100" refreshedVersion="7" minRefreshableVersion="5">
    <extLst>
      <ext xmlns:x15="http://schemas.microsoft.com/office/spreadsheetml/2010/11/main" uri="{DE250136-89BD-433C-8126-D09CA5730AF9}">
        <x15:connection id="d1e01dc5-856e-4766-b95c-ae294fba3b22">
          <x15:oledbPr connection="Provider=Microsoft.Mashup.OleDb.1;Data Source=$Workbook$;Location=&quot;Table 16&quot;;Extended Properties=&quot;&quot;">
            <x15:dbTables>
              <x15:dbTable name="Table 16"/>
            </x15:dbTables>
          </x15:oledbPr>
        </x15:connection>
      </ext>
    </extLst>
  </connection>
  <connection id="22" xr16:uid="{EC009A43-D95B-47C9-A286-5F3F142DC4A5}" name="Query - Table 17" description="Connection to the 'Table 17' query in the workbook." type="100" refreshedVersion="7" minRefreshableVersion="5">
    <extLst>
      <ext xmlns:x15="http://schemas.microsoft.com/office/spreadsheetml/2010/11/main" uri="{DE250136-89BD-433C-8126-D09CA5730AF9}">
        <x15:connection id="1bfd8639-f28a-4221-ba2d-0c51129db34d">
          <x15:oledbPr connection="Provider=Microsoft.Mashup.OleDb.1;Data Source=$Workbook$;Location=&quot;Table 17&quot;;Extended Properties=&quot;&quot;">
            <x15:dbTables>
              <x15:dbTable name="Table 17"/>
            </x15:dbTables>
          </x15:oledbPr>
        </x15:connection>
      </ext>
    </extLst>
  </connection>
  <connection id="23" xr16:uid="{5667543C-108D-4EE9-B150-0551FC494327}" name="Query - Table 18" description="Connection to the 'Table 18' query in the workbook." type="100" refreshedVersion="7" minRefreshableVersion="5">
    <extLst>
      <ext xmlns:x15="http://schemas.microsoft.com/office/spreadsheetml/2010/11/main" uri="{DE250136-89BD-433C-8126-D09CA5730AF9}">
        <x15:connection id="7295cb43-5f70-4958-8c5a-6f8d7bbc1709">
          <x15:oledbPr connection="Provider=Microsoft.Mashup.OleDb.1;Data Source=$Workbook$;Location=&quot;Table 18&quot;;Extended Properties=&quot;&quot;">
            <x15:dbTables>
              <x15:dbTable name="Table 18"/>
            </x15:dbTables>
          </x15:oledbPr>
        </x15:connection>
      </ext>
    </extLst>
  </connection>
  <connection id="24" xr16:uid="{B5A0ED82-E3C1-4CE1-9C8B-33844282DE9F}" name="Query - Table 19" description="Connection to the 'Table 19' query in the workbook." type="100" refreshedVersion="7" minRefreshableVersion="5">
    <extLst>
      <ext xmlns:x15="http://schemas.microsoft.com/office/spreadsheetml/2010/11/main" uri="{DE250136-89BD-433C-8126-D09CA5730AF9}">
        <x15:connection id="6b42f8de-fd77-455c-b43a-8283009cf669">
          <x15:oledbPr connection="Provider=Microsoft.Mashup.OleDb.1;Data Source=$Workbook$;Location=&quot;Table 19&quot;;Extended Properties=&quot;&quot;">
            <x15:dbTables>
              <x15:dbTable name="Table 19"/>
            </x15:dbTables>
          </x15:oledbPr>
        </x15:connection>
      </ext>
    </extLst>
  </connection>
  <connection id="25" xr16:uid="{4D30DDA3-11DE-4AB9-9F45-B0664BD2ED6A}" name="Query - Table 20" description="Connection to the 'Table 20' query in the workbook." type="100" refreshedVersion="7" minRefreshableVersion="5">
    <extLst>
      <ext xmlns:x15="http://schemas.microsoft.com/office/spreadsheetml/2010/11/main" uri="{DE250136-89BD-433C-8126-D09CA5730AF9}">
        <x15:connection id="441b22b6-ec11-4650-8439-70595a4756f1">
          <x15:oledbPr connection="Provider=Microsoft.Mashup.OleDb.1;Data Source=$Workbook$;Location=&quot;Table 20&quot;;Extended Properties=&quot;&quot;">
            <x15:dbTables>
              <x15:dbTable name="Table 20"/>
            </x15:dbTables>
          </x15:oledbPr>
        </x15:connection>
      </ext>
    </extLst>
  </connection>
  <connection id="26" xr16:uid="{9E960B66-D168-4438-A686-1454B20EAB4F}" name="Query - Table 21" description="Connection to the 'Table 21' query in the workbook." type="100" refreshedVersion="7" minRefreshableVersion="5">
    <extLst>
      <ext xmlns:x15="http://schemas.microsoft.com/office/spreadsheetml/2010/11/main" uri="{DE250136-89BD-433C-8126-D09CA5730AF9}">
        <x15:connection id="0b711863-93fc-42a5-b39a-bd76903c79b5">
          <x15:oledbPr connection="Provider=Microsoft.Mashup.OleDb.1;Data Source=$Workbook$;Location=&quot;Table 21&quot;;Extended Properties=&quot;&quot;">
            <x15:dbTables>
              <x15:dbTable name="Table 21"/>
            </x15:dbTables>
          </x15:oledbPr>
        </x15:connection>
      </ext>
    </extLst>
  </connection>
  <connection id="27" xr16:uid="{3F5A0C72-D102-4672-8305-FDD3ECA03748}" name="Query - Table 22" description="Connection to the 'Table 22' query in the workbook." type="100" refreshedVersion="7" minRefreshableVersion="5">
    <extLst>
      <ext xmlns:x15="http://schemas.microsoft.com/office/spreadsheetml/2010/11/main" uri="{DE250136-89BD-433C-8126-D09CA5730AF9}">
        <x15:connection id="d8a43169-534a-46fa-a33e-dad28b7eeab3">
          <x15:oledbPr connection="Provider=Microsoft.Mashup.OleDb.1;Data Source=$Workbook$;Location=&quot;Table 22&quot;;Extended Properties=&quot;&quot;">
            <x15:dbTables>
              <x15:dbTable name="Table 22"/>
            </x15:dbTables>
          </x15:oledbPr>
        </x15:connection>
      </ext>
    </extLst>
  </connection>
  <connection id="28" xr16:uid="{80441C4E-3FF9-4D83-AC38-3F0901E32C5C}" keepAlive="1" name="Query - Table 5" description="Connection to the 'Table 5' query in the workbook." type="5" refreshedVersion="7" background="1" saveData="1">
    <dbPr connection="Provider=Microsoft.Mashup.OleDb.1;Data Source=$Workbook$;Location=&quot;Table 5&quot;;Extended Properties=&quot;&quot;" command="SELECT * FROM [Table 5]"/>
  </connection>
  <connection id="29" xr16:uid="{C83E9E9C-FA01-4E77-8BAB-D9B355ACC91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<sst xmlns="http://schemas.openxmlformats.org/spreadsheetml/2006/main" count="724" uniqueCount="483">
  <si>
    <t>Equipo</t>
  </si>
  <si>
    <t>Ciudad</t>
  </si>
  <si>
    <t>Torneos ganados</t>
  </si>
  <si>
    <t>Estadio</t>
  </si>
  <si>
    <t>Capacidad</t>
  </si>
  <si>
    <t>Fundación</t>
  </si>
  <si>
    <t>Alebrijes de Oaxaca</t>
  </si>
  <si>
    <t>Oaxaca, Oaxaca</t>
  </si>
  <si>
    <t>Tecnológico de Oaxaca</t>
  </si>
  <si>
    <t>21 de diciembre de 2012</t>
  </si>
  <si>
    <t>Atlante</t>
  </si>
  <si>
    <t>Ciudad de México</t>
  </si>
  <si>
    <t>Azulgrana</t>
  </si>
  <si>
    <t>8 de diciembre de 1918</t>
  </si>
  <si>
    <t>Atlético Morelia</t>
  </si>
  <si>
    <t>Morelia, Michoacán</t>
  </si>
  <si>
    <t>Morelos</t>
  </si>
  <si>
    <t>4 de junio de 1950</t>
  </si>
  <si>
    <t>Cancún FC</t>
  </si>
  <si>
    <t>Cancún, Quintana Roo</t>
  </si>
  <si>
    <t>Andrés Quintana Roo</t>
  </si>
  <si>
    <t>26 de junio de 2020</t>
  </si>
  <si>
    <t>Celaya</t>
  </si>
  <si>
    <t>Celaya, Guanajuato</t>
  </si>
  <si>
    <t>Miguel Alemán Valdés</t>
  </si>
  <si>
    <t>12 de septiembre de 1954</t>
  </si>
  <si>
    <t>Cimarrones de Sonora</t>
  </si>
  <si>
    <t>Hermosillo, Sonora</t>
  </si>
  <si>
    <t>Héroe de Nacozari</t>
  </si>
  <si>
    <t>18 de julio de 2013</t>
  </si>
  <si>
    <t>Correcaminos UAT</t>
  </si>
  <si>
    <t>Ciudad Victoria, Tamaulipas</t>
  </si>
  <si>
    <t>Marte R. Gómez</t>
  </si>
  <si>
    <t>1980</t>
  </si>
  <si>
    <t>Dorados de Sinaloa</t>
  </si>
  <si>
    <t>Culiacán, Sinaloa</t>
  </si>
  <si>
    <t>Banorte</t>
  </si>
  <si>
    <t>9 de agosto de 2003</t>
  </si>
  <si>
    <t>Leones Negros U. de G.</t>
  </si>
  <si>
    <t>Guadalajara, Jalisco</t>
  </si>
  <si>
    <t>Jalisco</t>
  </si>
  <si>
    <t>1970</t>
  </si>
  <si>
    <t>Mineros de Zacatecas</t>
  </si>
  <si>
    <t>Zacatecas, Zacatecas</t>
  </si>
  <si>
    <t>Carlos Vega Villalba</t>
  </si>
  <si>
    <t>28 de mayo de 2014</t>
  </si>
  <si>
    <t>Tampico Madero</t>
  </si>
  <si>
    <t>Tampico Madero, Tamaulipas</t>
  </si>
  <si>
    <t>Tamaulipas</t>
  </si>
  <si>
    <t>5 de septiembre de 1982</t>
  </si>
  <si>
    <t>Pumas Tabasco</t>
  </si>
  <si>
    <t>Villahermosa, Tabasco</t>
  </si>
  <si>
    <t>Olímpico de Villahermosa</t>
  </si>
  <si>
    <t>24 de junio de 2020</t>
  </si>
  <si>
    <t>Raya2</t>
  </si>
  <si>
    <t>Monterrey, Nuevo León</t>
  </si>
  <si>
    <t>BBVA</t>
  </si>
  <si>
    <t>21 de junio de 2021</t>
  </si>
  <si>
    <t>Tapatío</t>
  </si>
  <si>
    <t>Akron</t>
  </si>
  <si>
    <t>2 de agosto de 1973</t>
  </si>
  <si>
    <t>Tepatitlán</t>
  </si>
  <si>
    <t>Tepatitlán de Morelos, Jalisco</t>
  </si>
  <si>
    <t>Gregorio "Tepa" Gómez</t>
  </si>
  <si>
    <t>1944</t>
  </si>
  <si>
    <t>Tlaxcala</t>
  </si>
  <si>
    <t>Tlaxcala, Tlaxcala</t>
  </si>
  <si>
    <t>Tlahuicole</t>
  </si>
  <si>
    <t>5 de septiembre de 2014</t>
  </si>
  <si>
    <t>Venados de Yucatán</t>
  </si>
  <si>
    <t>Mérida, Yucatán</t>
  </si>
  <si>
    <t>Carlos Iturralde Rivero</t>
  </si>
  <si>
    <t>2 de septiembre de 1988</t>
  </si>
  <si>
    <t>Primera participación</t>
  </si>
  <si>
    <t>Torneos totales</t>
  </si>
  <si>
    <t>En 1era División desde...</t>
  </si>
  <si>
    <t>Torneos consecutivos</t>
  </si>
  <si>
    <t>Torneos_x000D_
totales</t>
  </si>
  <si>
    <t>Torneos_x000D_
consecutivos</t>
  </si>
  <si>
    <t>América</t>
  </si>
  <si>
    <t>1943-44</t>
  </si>
  <si>
    <t>106</t>
  </si>
  <si>
    <t>13</t>
  </si>
  <si>
    <t>Azteca</t>
  </si>
  <si>
    <t>87 000</t>
  </si>
  <si>
    <t>12 de octubre de 1916</t>
  </si>
  <si>
    <t>Atlas</t>
  </si>
  <si>
    <t>103</t>
  </si>
  <si>
    <t>1979-80</t>
  </si>
  <si>
    <t>69</t>
  </si>
  <si>
    <t>2</t>
  </si>
  <si>
    <t>55 010</t>
  </si>
  <si>
    <t>15 de agosto de 1916</t>
  </si>
  <si>
    <t>Atlético de San Luis</t>
  </si>
  <si>
    <t>San Luis Potosí, San Luis Potosí</t>
  </si>
  <si>
    <t>2019-20</t>
  </si>
  <si>
    <t>5</t>
  </si>
  <si>
    <t>0</t>
  </si>
  <si>
    <t>Alfonso Lastras Ramírez</t>
  </si>
  <si>
    <t>25 111</t>
  </si>
  <si>
    <t>28 de mayo de 2013</t>
  </si>
  <si>
    <t>Cruz Azul</t>
  </si>
  <si>
    <t>1964-65</t>
  </si>
  <si>
    <t>85</t>
  </si>
  <si>
    <t>9</t>
  </si>
  <si>
    <t>22 de marzo de 1927</t>
  </si>
  <si>
    <t>Guadalajara</t>
  </si>
  <si>
    <t>12</t>
  </si>
  <si>
    <t>49 850</t>
  </si>
  <si>
    <t>8 de mayo de 1906</t>
  </si>
  <si>
    <t>Juárez</t>
  </si>
  <si>
    <t>Ciudad Juárez, Chihuahua</t>
  </si>
  <si>
    <t>Olímpico Benito Juárez</t>
  </si>
  <si>
    <t>19 703</t>
  </si>
  <si>
    <t>29 de mayo de 2015</t>
  </si>
  <si>
    <t>León</t>
  </si>
  <si>
    <t>León, Guanajuato</t>
  </si>
  <si>
    <t>1944-45</t>
  </si>
  <si>
    <t>82</t>
  </si>
  <si>
    <t>2012-13</t>
  </si>
  <si>
    <t>19</t>
  </si>
  <si>
    <t>8</t>
  </si>
  <si>
    <t>31 297</t>
  </si>
  <si>
    <t>20 de agosto de 1944</t>
  </si>
  <si>
    <t>Mazatlán</t>
  </si>
  <si>
    <t>Mazatlán, sinaloa</t>
  </si>
  <si>
    <t>2020-21</t>
  </si>
  <si>
    <t>3</t>
  </si>
  <si>
    <t>25 000</t>
  </si>
  <si>
    <t>2 de junio de 2020</t>
  </si>
  <si>
    <t>Monterrey</t>
  </si>
  <si>
    <t>1945-46</t>
  </si>
  <si>
    <t>91</t>
  </si>
  <si>
    <t>1960-61</t>
  </si>
  <si>
    <t>89</t>
  </si>
  <si>
    <t>53 500</t>
  </si>
  <si>
    <t>28 de junio de 1945</t>
  </si>
  <si>
    <t>Necaxa</t>
  </si>
  <si>
    <t>Aguascalientes, Aguascalientes</t>
  </si>
  <si>
    <t>1950-51</t>
  </si>
  <si>
    <t>76</t>
  </si>
  <si>
    <t>2016-17</t>
  </si>
  <si>
    <t>11</t>
  </si>
  <si>
    <t>Victoria</t>
  </si>
  <si>
    <t>23 933</t>
  </si>
  <si>
    <t>21 de agosto de 1923</t>
  </si>
  <si>
    <t>Pachuca</t>
  </si>
  <si>
    <t>Pachuca, Hidalgo</t>
  </si>
  <si>
    <t>1967-68</t>
  </si>
  <si>
    <t>57</t>
  </si>
  <si>
    <t>1998-99</t>
  </si>
  <si>
    <t>47</t>
  </si>
  <si>
    <t>6</t>
  </si>
  <si>
    <t>Hidalgo</t>
  </si>
  <si>
    <t>30 000</t>
  </si>
  <si>
    <t>28 de noviembre de 1901</t>
  </si>
  <si>
    <t>Puebla</t>
  </si>
  <si>
    <t>Puebla, Puebla</t>
  </si>
  <si>
    <t>86</t>
  </si>
  <si>
    <t>2007-08</t>
  </si>
  <si>
    <t>29</t>
  </si>
  <si>
    <t>Cuauhtémoc</t>
  </si>
  <si>
    <t>51 726</t>
  </si>
  <si>
    <t>7 de mayo de 1944</t>
  </si>
  <si>
    <t>Querétaro</t>
  </si>
  <si>
    <t>Querétaro, Querétaro</t>
  </si>
  <si>
    <t>1990-91</t>
  </si>
  <si>
    <t>35</t>
  </si>
  <si>
    <t>2009-10</t>
  </si>
  <si>
    <t>25</t>
  </si>
  <si>
    <t>Corregidora</t>
  </si>
  <si>
    <t>34 107</t>
  </si>
  <si>
    <t>8 de julio de 1950</t>
  </si>
  <si>
    <t>Santos</t>
  </si>
  <si>
    <t>Torreón, Coahuila</t>
  </si>
  <si>
    <t>1988-89</t>
  </si>
  <si>
    <t>59</t>
  </si>
  <si>
    <t>TSM Corona</t>
  </si>
  <si>
    <t>4 de septiembre de 1983</t>
  </si>
  <si>
    <t>Tigres UANL</t>
  </si>
  <si>
    <t>1974-75</t>
  </si>
  <si>
    <t>72</t>
  </si>
  <si>
    <t>1997-98</t>
  </si>
  <si>
    <t>49</t>
  </si>
  <si>
    <t>7</t>
  </si>
  <si>
    <t>Universitario</t>
  </si>
  <si>
    <t>42 000</t>
  </si>
  <si>
    <t>7 de marzo de 1960</t>
  </si>
  <si>
    <t>Tijuana</t>
  </si>
  <si>
    <t>Tijuana, Baja California</t>
  </si>
  <si>
    <t>2011-12</t>
  </si>
  <si>
    <t>21</t>
  </si>
  <si>
    <t>1</t>
  </si>
  <si>
    <t>Caliente</t>
  </si>
  <si>
    <t>27,333</t>
  </si>
  <si>
    <t>14 de enero de 2007</t>
  </si>
  <si>
    <t>Toluca</t>
  </si>
  <si>
    <t>Toluca, Estado de México</t>
  </si>
  <si>
    <t>1953-54</t>
  </si>
  <si>
    <t>96</t>
  </si>
  <si>
    <t>10</t>
  </si>
  <si>
    <t>Nemesio Díez</t>
  </si>
  <si>
    <t>27 000</t>
  </si>
  <si>
    <t>12 de febrero de 1917</t>
  </si>
  <si>
    <t>UNAM</t>
  </si>
  <si>
    <t>1962-63</t>
  </si>
  <si>
    <t>87</t>
  </si>
  <si>
    <t>Olímpico Universitario</t>
  </si>
  <si>
    <t>68 584</t>
  </si>
  <si>
    <t>28 de agosto de 1954</t>
  </si>
  <si>
    <t>N.º</t>
  </si>
  <si>
    <t>Entidad federativa</t>
  </si>
  <si>
    <t>San Luis Potosí</t>
  </si>
  <si>
    <t>Club Puebla</t>
  </si>
  <si>
    <t>Fútbol Club Juárez</t>
  </si>
  <si>
    <t>Chihuahua</t>
  </si>
  <si>
    <t>Club León</t>
  </si>
  <si>
    <t>Guanajuato</t>
  </si>
  <si>
    <t>Mazatlán F. C.</t>
  </si>
  <si>
    <t>Sinaloa</t>
  </si>
  <si>
    <t>Nuevo León</t>
  </si>
  <si>
    <t>Aguascalientes</t>
  </si>
  <si>
    <t>Pumas UNAM</t>
  </si>
  <si>
    <t>Santos Laguna</t>
  </si>
  <si>
    <t>Coahuila</t>
  </si>
  <si>
    <t>Tigres de la UANL</t>
  </si>
  <si>
    <t>Estado de México</t>
  </si>
  <si>
    <t>Xolas de Tijuana</t>
  </si>
  <si>
    <t>Baja California</t>
  </si>
  <si>
    <t>Cafetaleros de Chiapas</t>
  </si>
  <si>
    <t>Tuxtla Gutiérrez, Chiapas</t>
  </si>
  <si>
    <t>Víctor Manuel Reyna</t>
  </si>
  <si>
    <t>29 001</t>
  </si>
  <si>
    <t>25 de mayo de 2015</t>
  </si>
  <si>
    <t>Cañoneros</t>
  </si>
  <si>
    <t>Momoxco</t>
  </si>
  <si>
    <t>3 500</t>
  </si>
  <si>
    <t>2012</t>
  </si>
  <si>
    <t>Deportivo Dongu</t>
  </si>
  <si>
    <t>Cuautitlán, Estado de México</t>
  </si>
  <si>
    <t>Los Pinos</t>
  </si>
  <si>
    <t>5 000</t>
  </si>
  <si>
    <t>29 de mayo de 2019</t>
  </si>
  <si>
    <t>Escorpiones</t>
  </si>
  <si>
    <t>Cuernavaca, Morelos</t>
  </si>
  <si>
    <t>Centenario</t>
  </si>
  <si>
    <t>14 800</t>
  </si>
  <si>
    <t>7 de mayo de 2021</t>
  </si>
  <si>
    <t>Inter Playa</t>
  </si>
  <si>
    <t>Playa del Carmen, Quintana Roo</t>
  </si>
  <si>
    <t>Mario Villanueva Madrid</t>
  </si>
  <si>
    <t>7 500</t>
  </si>
  <si>
    <t>1 de febrero de 1999</t>
  </si>
  <si>
    <t>Inter Querétaro</t>
  </si>
  <si>
    <t>Santiago de Querétaro, Querétaro</t>
  </si>
  <si>
    <t>Unidad Deportiva La Cañada</t>
  </si>
  <si>
    <t>2 000</t>
  </si>
  <si>
    <t>agosto de 2020</t>
  </si>
  <si>
    <t>La Piedad</t>
  </si>
  <si>
    <t>La Piedad, Michoacán</t>
  </si>
  <si>
    <t>Juan N. López</t>
  </si>
  <si>
    <t>13 356</t>
  </si>
  <si>
    <t>12 de noviembre de 1951</t>
  </si>
  <si>
    <t>Leviatán</t>
  </si>
  <si>
    <t>Jesús Martínez "Palillo"</t>
  </si>
  <si>
    <t>6 000</t>
  </si>
  <si>
    <t>23 de noviembre de 2020</t>
  </si>
  <si>
    <t>Lobos ULMX</t>
  </si>
  <si>
    <t>23 182</t>
  </si>
  <si>
    <t>12 de marzo de 2021</t>
  </si>
  <si>
    <t>Montañeses</t>
  </si>
  <si>
    <t>Orizaba, Veracruz</t>
  </si>
  <si>
    <t>Socum</t>
  </si>
  <si>
    <t>7 000</t>
  </si>
  <si>
    <t>22 de julio de 2021</t>
  </si>
  <si>
    <t>Sporting Canamy</t>
  </si>
  <si>
    <t>Oaxtepec, Morelos</t>
  </si>
  <si>
    <t>Centro Vacacional IMSS</t>
  </si>
  <si>
    <t>9 000</t>
  </si>
  <si>
    <t>23 de octubre de 2003</t>
  </si>
  <si>
    <t>Yalmakan</t>
  </si>
  <si>
    <t>Chetumal, Quintana Roo</t>
  </si>
  <si>
    <t>José López Portillo</t>
  </si>
  <si>
    <t>6 600</t>
  </si>
  <si>
    <t>30 de agosto de 2013</t>
  </si>
  <si>
    <t>Zap</t>
  </si>
  <si>
    <t>Zapotlanejo, Jalisco</t>
  </si>
  <si>
    <t>Miguel Hidalgo</t>
  </si>
  <si>
    <t>1 500</t>
  </si>
  <si>
    <t>12 de junio de 2020</t>
  </si>
  <si>
    <t>Aguacateros CDU</t>
  </si>
  <si>
    <t>Uruapan, Michoacán</t>
  </si>
  <si>
    <t>Unidad Deportiva Hermanos López Rayón</t>
  </si>
  <si>
    <t>17 de julio de 2018</t>
  </si>
  <si>
    <t>Alebrijes "B"</t>
  </si>
  <si>
    <t>14 598</t>
  </si>
  <si>
    <t>30 de julio de 2021</t>
  </si>
  <si>
    <t>Calor</t>
  </si>
  <si>
    <t>Monclova, Coahuila</t>
  </si>
  <si>
    <t>Ciudad Deportiva Nora Leticia Rocha</t>
  </si>
  <si>
    <t>4 000</t>
  </si>
  <si>
    <t>2001</t>
  </si>
  <si>
    <t>Chalco F.C.</t>
  </si>
  <si>
    <t>Chalco, Estado de México</t>
  </si>
  <si>
    <t>Arreola</t>
  </si>
  <si>
    <t>2 000</t>
  </si>
  <si>
    <t>julio de 2017</t>
  </si>
  <si>
    <t>Cuautla</t>
  </si>
  <si>
    <t>Cuautla, Morelos</t>
  </si>
  <si>
    <t>Isidro Gil Tapia</t>
  </si>
  <si>
    <t>19 de julio de 1952</t>
  </si>
  <si>
    <t>Guerreros de Xico</t>
  </si>
  <si>
    <t>mayo de 2021</t>
  </si>
  <si>
    <t>Huracanes Izcalli</t>
  </si>
  <si>
    <t>Cuautitlán Izcalli, Estado de México</t>
  </si>
  <si>
    <t>Hugo Sánchez Márquez</t>
  </si>
  <si>
    <t>marzo de 2021</t>
  </si>
  <si>
    <t>Lobos Huerta</t>
  </si>
  <si>
    <t>Catedráticos Elite</t>
  </si>
  <si>
    <t>Ameca, Jalisco</t>
  </si>
  <si>
    <t>Núcleo Deportivo y de Espectáculos</t>
  </si>
  <si>
    <t>agosto de 2018</t>
  </si>
  <si>
    <t>Cimarrones "B"</t>
  </si>
  <si>
    <t>18 747</t>
  </si>
  <si>
    <t>15 de agosto de 2015</t>
  </si>
  <si>
    <t>Colima F.C.</t>
  </si>
  <si>
    <t>Colima, Colima</t>
  </si>
  <si>
    <t>Olímpico Universitario de Colima</t>
  </si>
  <si>
    <t>11 812</t>
  </si>
  <si>
    <t>12 de marzo de 2020</t>
  </si>
  <si>
    <t>Coras F.C.</t>
  </si>
  <si>
    <t>Tepic, Nayarit</t>
  </si>
  <si>
    <t>Olímpico Santa Teresita</t>
  </si>
  <si>
    <t>19 de septiembre de 1959</t>
  </si>
  <si>
    <t>Durango</t>
  </si>
  <si>
    <t>Durango, Durango</t>
  </si>
  <si>
    <t>Francisco Zarco</t>
  </si>
  <si>
    <t>18 000</t>
  </si>
  <si>
    <t>12 de enero de 1997</t>
  </si>
  <si>
    <t>Gavilanes</t>
  </si>
  <si>
    <t>Matamoros, Tamaulipas</t>
  </si>
  <si>
    <t>El Hogar</t>
  </si>
  <si>
    <t>22 000</t>
  </si>
  <si>
    <t>21 de agosto de 2011</t>
  </si>
  <si>
    <t>Leones Negros "B"</t>
  </si>
  <si>
    <t>Zapopan, Jalisco</t>
  </si>
  <si>
    <t>Club Deportivo U. de G.</t>
  </si>
  <si>
    <t>3 000</t>
  </si>
  <si>
    <t>25 de agosto de 2013</t>
  </si>
  <si>
    <t>Mazorqueros</t>
  </si>
  <si>
    <t>Ciudad Guzmán, Jalisco</t>
  </si>
  <si>
    <t>Municipal Santa Rosa</t>
  </si>
  <si>
    <t>19 de mayo de 2016</t>
  </si>
  <si>
    <t>Mineros de Fresnillo</t>
  </si>
  <si>
    <t>Fresnillo, Zacatecas</t>
  </si>
  <si>
    <t>Minera Fresnillo</t>
  </si>
  <si>
    <t>2007</t>
  </si>
  <si>
    <t>Saltillo</t>
  </si>
  <si>
    <t>Saltillo, Coahuila</t>
  </si>
  <si>
    <t>Olímpico Francisco I. Madero</t>
  </si>
  <si>
    <t>24 de julio de 2019</t>
  </si>
  <si>
    <t>Tecos</t>
  </si>
  <si>
    <t>Tres de Marzo</t>
  </si>
  <si>
    <t>18 779</t>
  </si>
  <si>
    <t>5 de julio de 1971</t>
  </si>
  <si>
    <t>Tritones Vallarta</t>
  </si>
  <si>
    <t>Puerto Vallarta, Jalisco</t>
  </si>
  <si>
    <t>Ciudad Deportiva San José del Valle</t>
  </si>
  <si>
    <t>UAT</t>
  </si>
  <si>
    <t>10 520</t>
  </si>
  <si>
    <t>1995</t>
  </si>
  <si>
    <t>UAZ</t>
  </si>
  <si>
    <t>20 737</t>
  </si>
  <si>
    <t>1990</t>
  </si>
  <si>
    <t>Professional Football Players</t>
  </si>
  <si>
    <t>FIFA Associations with Pro-FP</t>
  </si>
  <si>
    <t>FIFA Associations with no Pro-FP</t>
  </si>
  <si>
    <t>Población mundial</t>
  </si>
  <si>
    <t>Pro-FP</t>
  </si>
  <si>
    <t>E</t>
  </si>
  <si>
    <t>Liga MX</t>
  </si>
  <si>
    <t>Expansión</t>
  </si>
  <si>
    <t>Premier</t>
  </si>
  <si>
    <t>Equipos</t>
  </si>
  <si>
    <t>Mexicanos</t>
  </si>
  <si>
    <t>Femenil</t>
  </si>
  <si>
    <t>Total</t>
  </si>
  <si>
    <t>Hombres</t>
  </si>
  <si>
    <t>Mujeres</t>
  </si>
  <si>
    <t>Población</t>
  </si>
  <si>
    <t>México</t>
  </si>
  <si>
    <t>Argentina</t>
  </si>
  <si>
    <t>Brasil</t>
  </si>
  <si>
    <t>Países Bajos</t>
  </si>
  <si>
    <t>Grupo</t>
  </si>
  <si>
    <t>5-9 años</t>
  </si>
  <si>
    <t>10-14 años</t>
  </si>
  <si>
    <t>15-19 años</t>
  </si>
  <si>
    <t>World%</t>
  </si>
  <si>
    <t>5-9%</t>
  </si>
  <si>
    <t>10-14%</t>
  </si>
  <si>
    <t>15-19%</t>
  </si>
  <si>
    <t>Qatar</t>
  </si>
  <si>
    <t>Ecuador</t>
  </si>
  <si>
    <t>Senegal</t>
  </si>
  <si>
    <t>Inglaterra</t>
  </si>
  <si>
    <t>Irán</t>
  </si>
  <si>
    <t>EEUU</t>
  </si>
  <si>
    <t>A</t>
  </si>
  <si>
    <t>C</t>
  </si>
  <si>
    <t>B</t>
  </si>
  <si>
    <t>Arabia Saudita</t>
  </si>
  <si>
    <t>Polonia</t>
  </si>
  <si>
    <t>Francia</t>
  </si>
  <si>
    <t>Rep02</t>
  </si>
  <si>
    <t>Rep01</t>
  </si>
  <si>
    <t>Dinamarca</t>
  </si>
  <si>
    <t>Túnez</t>
  </si>
  <si>
    <t>D</t>
  </si>
  <si>
    <t>España</t>
  </si>
  <si>
    <t>Rep03</t>
  </si>
  <si>
    <t>Alemania</t>
  </si>
  <si>
    <t>Japón</t>
  </si>
  <si>
    <t>F</t>
  </si>
  <si>
    <t>Bélgica</t>
  </si>
  <si>
    <t>Canadá</t>
  </si>
  <si>
    <t>Marruecos</t>
  </si>
  <si>
    <t>Croacia</t>
  </si>
  <si>
    <t>G</t>
  </si>
  <si>
    <t>Serbia</t>
  </si>
  <si>
    <t>Suiza</t>
  </si>
  <si>
    <t>Camerún</t>
  </si>
  <si>
    <t>H</t>
  </si>
  <si>
    <t>Portugal</t>
  </si>
  <si>
    <t>Ghana</t>
  </si>
  <si>
    <t>Uruguay</t>
  </si>
  <si>
    <t>Corea del Sur</t>
  </si>
  <si>
    <t>0-4 años</t>
  </si>
  <si>
    <t>0-4%</t>
  </si>
  <si>
    <t>Nación</t>
  </si>
  <si>
    <t>País</t>
  </si>
  <si>
    <t>Eliminatoria</t>
  </si>
  <si>
    <t>PJ</t>
  </si>
  <si>
    <t>Puntos</t>
  </si>
  <si>
    <t>P</t>
  </si>
  <si>
    <t>GF</t>
  </si>
  <si>
    <t>GC</t>
  </si>
  <si>
    <t>DG</t>
  </si>
  <si>
    <t>Paraguay</t>
  </si>
  <si>
    <t>Colombia</t>
  </si>
  <si>
    <t>Chile</t>
  </si>
  <si>
    <t>Perú</t>
  </si>
  <si>
    <t>Bolivia</t>
  </si>
  <si>
    <t>Venezuela</t>
  </si>
  <si>
    <t>Posición</t>
  </si>
  <si>
    <t>PPP</t>
  </si>
  <si>
    <t>GFPM</t>
  </si>
  <si>
    <t>GCPM</t>
  </si>
  <si>
    <t>IDH</t>
  </si>
  <si>
    <t>1998</t>
  </si>
  <si>
    <t>2002</t>
  </si>
  <si>
    <t>2006</t>
  </si>
  <si>
    <t>2010</t>
  </si>
  <si>
    <t>2014</t>
  </si>
  <si>
    <t>2018</t>
  </si>
  <si>
    <t>2022</t>
  </si>
  <si>
    <t>Mundiales</t>
  </si>
  <si>
    <t>0-19 años</t>
  </si>
  <si>
    <t>0-19%</t>
  </si>
  <si>
    <t>Odds</t>
  </si>
  <si>
    <t>(Consejo Superior de Deportes, 2016)</t>
  </si>
  <si>
    <t>Suecia</t>
  </si>
  <si>
    <t>(2020, statista)</t>
  </si>
  <si>
    <t>https://www.statista.com/statistics/869045/number-of-registered-football-players-in-sweden-by-gender/</t>
  </si>
  <si>
    <t>https://es.wikipedia.org/wiki/F%C3%BAtbol_en_Espa%C3%B1a</t>
  </si>
  <si>
    <t>Male</t>
  </si>
  <si>
    <t>AFC</t>
  </si>
  <si>
    <t>CAF</t>
  </si>
  <si>
    <t>CONCACAF</t>
  </si>
  <si>
    <t>CONMEBOL</t>
  </si>
  <si>
    <t>OFC</t>
  </si>
  <si>
    <t>UEFA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</si>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</sst>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6" formatCode="0.0000%"/>
    <numFmt numFmtId="178" formatCode="0.000"/>
    <numFmt numFmtId="179" formatCode="#,##0.000"/>
    <numFmt numFmtId="182" formatCode="#,##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3" fontId="0" fillId="0" borderId="0" xfId="1" applyNumberFormat="1" applyFont="1"/>
    <xf numFmtId="9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1" applyNumberFormat="1" applyFont="1"/>
    <xf numFmtId="3" fontId="2" fillId="0" borderId="0" xfId="1" applyNumberFormat="1" applyFont="1"/>
    <xf numFmtId="164" fontId="2" fillId="0" borderId="0" xfId="1" applyNumberFormat="1" applyFont="1"/>
    <xf numFmtId="20" fontId="0" fillId="0" borderId="0" xfId="0" applyNumberFormat="1"/>
    <xf numFmtId="178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1" applyNumberFormat="1" applyFon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10" fontId="2" fillId="2" borderId="0" xfId="1" applyNumberFormat="1" applyFont="1" applyFill="1"/>
    <xf numFmtId="3" fontId="2" fillId="2" borderId="0" xfId="1" applyNumberFormat="1" applyFont="1" applyFill="1"/>
    <xf numFmtId="164" fontId="2" fillId="2" borderId="0" xfId="1" applyNumberFormat="1" applyFont="1" applyFill="1"/>
    <xf numFmtId="179" fontId="0" fillId="0" borderId="0" xfId="0" applyNumberFormat="1"/>
    <xf numFmtId="1" fontId="2" fillId="0" borderId="0" xfId="0" applyNumberFormat="1" applyFont="1"/>
    <xf numFmtId="9" fontId="0" fillId="2" borderId="0" xfId="1" applyNumberFormat="1" applyFont="1" applyFill="1"/>
    <xf numFmtId="182" fontId="0" fillId="0" borderId="0" xfId="0" applyNumberFormat="1"/>
  </cellXfs>
  <cellStyles count="2">
    <cellStyle name="Normal" xfId="0" builtinId="0"/>
    <cellStyle name="Percent" xfId="1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" formatCode="0"/>
    </dxf>
    <dxf>
      <numFmt numFmtId="1" formatCode="0"/>
    </dxf>
    <dxf>
      <numFmt numFmtId="178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9" formatCode="#,##0.00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0.000"/>
    </dxf>
    <dxf>
      <numFmt numFmtId="178" formatCode="0.000"/>
    </dxf>
    <dxf>
      <numFmt numFmtId="179" formatCode="#,##0.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9B50DFF-F64B-4995-90B8-D5B588DCF414}" autoFormatId="16" applyNumberFormats="0" applyBorderFormats="0" applyFontFormats="0" applyPatternFormats="0" applyAlignmentFormats="0" applyWidthHeightFormats="0">
  <queryTableRefresh nextId="7">
    <queryTableFields count="6">
      <queryTableField id="1" name="Equipo" tableColumnId="1"/>
      <queryTableField id="2" name="Ciudad" tableColumnId="2"/>
      <queryTableField id="3" name="Torneos ganados" tableColumnId="3"/>
      <queryTableField id="4" name="Estadio" tableColumnId="4"/>
      <queryTableField id="5" name="Capacidad" tableColumnId="5"/>
      <queryTableField id="6" name="Fundació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AA4DCA20-77FB-46CB-A891-1326A74D5E3B}" autoFormatId="16" applyNumberFormats="0" applyBorderFormats="0" applyFontFormats="0" applyPatternFormats="0" applyAlignmentFormats="0" applyWidthHeightFormats="0">
  <queryTableRefresh nextId="11">
    <queryTableFields count="10">
      <queryTableField id="1" name="Equipo" tableColumnId="1"/>
      <queryTableField id="2" name="Ciudad" tableColumnId="2"/>
      <queryTableField id="3" name="Primera participación" tableColumnId="3"/>
      <queryTableField id="4" name="Torneos totales" tableColumnId="4"/>
      <queryTableField id="5" name="En 1era División desde..." tableColumnId="5"/>
      <queryTableField id="6" name="Torneos consecutivos" tableColumnId="6"/>
      <queryTableField id="7" name="Torneos ganados" tableColumnId="7"/>
      <queryTableField id="8" name="Estadio" tableColumnId="8"/>
      <queryTableField id="9" name="Capacidad" tableColumnId="9"/>
      <queryTableField id="10" name="Fundación" tableColumnId="10"/>
    </queryTableFields>
  </queryTableRefresh>
  <extLst>
    <ext xmlns:x15="http://schemas.microsoft.com/office/spreadsheetml/2010/11/main" uri="{883FBD77-0823-4a55-B5E3-86C4891E6966}">
      <x15:queryTable sourceDataName="Query - Liga MX 2021-22[editar]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24FB4848-8159-450C-B010-F09602177812}" autoFormatId="16" applyNumberFormats="0" applyBorderFormats="0" applyFontFormats="0" applyPatternFormats="0" applyAlignmentFormats="0" applyWidthHeightFormats="0">
  <queryTableRefresh nextId="6">
    <queryTableFields count="5">
      <queryTableField id="1" name="Equipo" tableColumnId="1"/>
      <queryTableField id="2" name="Ciudad" tableColumnId="2"/>
      <queryTableField id="3" name="Estadio" tableColumnId="3"/>
      <queryTableField id="4" name="Capacidad" tableColumnId="4"/>
      <queryTableField id="5" name="Fundación" tableColumnId="5"/>
    </queryTableFields>
  </queryTableRefresh>
  <extLst>
    <ext xmlns:x15="http://schemas.microsoft.com/office/spreadsheetml/2010/11/main" uri="{883FBD77-0823-4a55-B5E3-86C4891E6966}">
      <x15:queryTable sourceDataName="Query - Serie A[editar]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3" xr16:uid="{D78506C5-FE02-4E63-9C9D-65BF32BCF2C1}" autoFormatId="16" applyNumberFormats="0" applyBorderFormats="0" applyFontFormats="0" applyPatternFormats="0" applyAlignmentFormats="0" applyWidthHeightFormats="0">
  <queryTableRefresh nextId="6">
    <queryTableFields count="5">
      <queryTableField id="1" name="Equipo" tableColumnId="1"/>
      <queryTableField id="2" name="Ciudad" tableColumnId="2"/>
      <queryTableField id="3" name="Estadio" tableColumnId="3"/>
      <queryTableField id="4" name="Capacidad" tableColumnId="4"/>
      <queryTableField id="5" name="Fundación" tableColumnId="5"/>
    </queryTableFields>
  </queryTableRefresh>
  <extLst>
    <ext xmlns:x15="http://schemas.microsoft.com/office/spreadsheetml/2010/11/main" uri="{883FBD77-0823-4a55-B5E3-86C4891E6966}">
      <x15:queryTable sourceDataName="Query - Serie B[editar]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4" xr16:uid="{4952887C-61E6-483A-8C97-72A787A55487}" autoFormatId="16" applyNumberFormats="0" applyBorderFormats="0" applyFontFormats="0" applyPatternFormats="0" applyAlignmentFormats="0" applyWidthHeightFormats="0">
  <queryTableRefresh nextId="6">
    <queryTableFields count="5">
      <queryTableField id="1" name="Equipo" tableColumnId="1"/>
      <queryTableField id="2" name="Ciudad" tableColumnId="2"/>
      <queryTableField id="3" name="Estadio" tableColumnId="3"/>
      <queryTableField id="4" name="Capacidad" tableColumnId="4"/>
      <queryTableField id="5" name="Fundación" tableColumnId="5"/>
    </queryTableFields>
  </queryTableRefresh>
  <extLst>
    <ext xmlns:x15="http://schemas.microsoft.com/office/spreadsheetml/2010/11/main" uri="{883FBD77-0823-4a55-B5E3-86C4891E6966}">
      <x15:queryTable sourceDataName="Query - Serie A[editar]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D41B0-E2BB-4F6B-9878-D245E034B68A}" name="Table2" displayName="Table2" ref="A10:O42" totalsRowShown="0" dataDxfId="32" dataCellStyle="Percent">
  <autoFilter ref="A10:O42" xr:uid="{5CDD41B0-E2BB-4F6B-9878-D245E034B68A}"/>
  <sortState xmlns:xlrd2="http://schemas.microsoft.com/office/spreadsheetml/2017/richdata2" ref="A11:O42">
    <sortCondition ref="C10:C42"/>
  </sortState>
  <tableColumns count="15">
    <tableColumn id="1" xr3:uid="{BEBC2590-5130-41CA-BE95-5DD51DD40AD0}" name="Nación"/>
    <tableColumn id="2" xr3:uid="{7BE9B3E0-1293-466C-B4CC-E29203AC96CD}" name="Grupo"/>
    <tableColumn id="15" xr3:uid="{417E6818-83CB-47AF-ABA6-0B552C71F14D}" name="Odds"/>
    <tableColumn id="3" xr3:uid="{41F4AEC3-3D76-42AB-9183-B1A0F8F2CB1A}" name="Población" dataDxfId="31"/>
    <tableColumn id="4" xr3:uid="{D6C5BEEE-6E89-44E7-B16F-F5097AAE71E9}" name="World%" dataDxfId="29" dataCellStyle="Percent"/>
    <tableColumn id="5" xr3:uid="{BFD680AD-7138-4E1A-A6B1-236103AB26F8}" name="0-4 años" dataDxfId="30" dataCellStyle="Percent">
      <calculatedColumnFormula>D11*G11</calculatedColumnFormula>
    </tableColumn>
    <tableColumn id="6" xr3:uid="{7EFDF341-077D-4946-84C1-420293F27C72}" name="0-4%" dataDxfId="38" dataCellStyle="Percent"/>
    <tableColumn id="7" xr3:uid="{D94E8789-DC5E-4633-9135-E5FA11C2CD1B}" name="5-9 años" dataDxfId="37">
      <calculatedColumnFormula>D11*I11</calculatedColumnFormula>
    </tableColumn>
    <tableColumn id="8" xr3:uid="{4F629E55-E103-45C6-8108-864CA19E8403}" name="5-9%" dataDxfId="36" dataCellStyle="Percent"/>
    <tableColumn id="9" xr3:uid="{D0A4E39B-FFEF-40D0-952E-0C82621CA56A}" name="10-14 años" dataDxfId="35">
      <calculatedColumnFormula>D11*K11</calculatedColumnFormula>
    </tableColumn>
    <tableColumn id="10" xr3:uid="{8E962B3C-083D-422C-87E0-2F75266DE87E}" name="10-14%" dataDxfId="34" dataCellStyle="Percent"/>
    <tableColumn id="11" xr3:uid="{73DAC5FE-7C02-455F-8BF6-3278F2947FCC}" name="15-19 años" dataDxfId="33">
      <calculatedColumnFormula>D11*M11</calculatedColumnFormula>
    </tableColumn>
    <tableColumn id="12" xr3:uid="{F5F7659C-4324-4F86-B08A-0A6282B84096}" name="15-19%" dataDxfId="2" dataCellStyle="Percent"/>
    <tableColumn id="13" xr3:uid="{A1624E29-2CD4-4878-B994-20D0B0772632}" name="0-19 años" dataDxfId="1" dataCellStyle="Percent">
      <calculatedColumnFormula>Table2[[#This Row],[15-19 años]]+Table2[[#This Row],[10-14 años]]+Table2[[#This Row],[5-9 años]]+Table2[[#This Row],[0-4 años]]</calculatedColumnFormula>
    </tableColumn>
    <tableColumn id="14" xr3:uid="{E24AD91A-4FA1-40E8-843B-AAD83734E266}" name="0-19%" dataDxfId="0" dataCellStyle="Percent">
      <calculatedColumnFormula>Table2[[#This Row],[0-4%]]+Table2[[#This Row],[5-9%]]+Table2[[#This Row],[10-14%]]+Table2[[#This Row],[15-19%]]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F512027-11F4-48AD-B8E3-E49D09922F29}" name="Table27" displayName="Table27" ref="A1:K70" totalsRowCount="1">
  <autoFilter ref="A1:K69" xr:uid="{EF512027-11F4-48AD-B8E3-E49D09922F29}"/>
  <tableColumns count="11">
    <tableColumn id="1" xr3:uid="{DE248C92-BFDD-4020-A6A2-652074A7E989}" name="Posición"/>
    <tableColumn id="2" xr3:uid="{3FAB4AFB-3F01-45E3-98DB-C4AB2C1DD9CB}" name="País"/>
    <tableColumn id="3" xr3:uid="{77A2824F-FC98-4D0F-AC75-4E13DA21DCAB}" name="Eliminatoria"/>
    <tableColumn id="4" xr3:uid="{F397E984-5754-4827-9446-E59C924DD4FA}" name="Puntos" totalsRowFunction="sum"/>
    <tableColumn id="5" xr3:uid="{1F75DAC2-61C0-40B5-8AF0-7E60C7EF0103}" name="PJ" totalsRowFunction="sum"/>
    <tableColumn id="6" xr3:uid="{4D20ACE9-ABB2-448A-9F31-19A759134DD0}" name="G" totalsRowFunction="sum"/>
    <tableColumn id="7" xr3:uid="{FB1402F1-E339-42FA-91AB-4A25B418296C}" name="E" totalsRowFunction="sum"/>
    <tableColumn id="8" xr3:uid="{D7C82C49-FB3C-4303-B62F-E4087E0D0313}" name="P" totalsRowFunction="sum"/>
    <tableColumn id="9" xr3:uid="{C5058C1D-69B9-4BC6-AC30-48EDBBADD87C}" name="GF" totalsRowFunction="sum"/>
    <tableColumn id="10" xr3:uid="{84DFE465-80F8-4B7B-83D9-00FD1A3AF5CF}" name="GC" totalsRowFunction="sum"/>
    <tableColumn id="11" xr3:uid="{F52AD065-BCEC-4AA6-B218-18D0A9EEFF45}" name="DG" totalsRowFunction="sum">
      <calculatedColumnFormula>I2-J2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08A531-3717-4B21-A009-37F484D18FAF}" name="Table28" displayName="Table28" ref="A1:V12" totalsRowCount="1">
  <autoFilter ref="A1:V11" xr:uid="{DF08A531-3717-4B21-A009-37F484D18FAF}"/>
  <sortState xmlns:xlrd2="http://schemas.microsoft.com/office/spreadsheetml/2017/richdata2" ref="A2:V11">
    <sortCondition descending="1" ref="G1:G11"/>
  </sortState>
  <tableColumns count="22">
    <tableColumn id="1" xr3:uid="{5DBF29BA-4E0E-49D3-BDD1-4C54ADC44105}" name="Nación"/>
    <tableColumn id="13" xr3:uid="{4AF97354-3C58-4B42-A0D9-B8A2C4DBD501}" name="Población" dataDxfId="28" totalsRowDxfId="18"/>
    <tableColumn id="14" xr3:uid="{4B9E3C08-E1C5-46DD-A65E-3765938367C3}" name="IDH" dataDxfId="27" totalsRowDxfId="17"/>
    <tableColumn id="2" xr3:uid="{AB8DC3D1-FC09-4B06-B5C3-85BD9BE81810}" name="PPP" dataDxfId="26" totalsRowDxfId="16">
      <calculatedColumnFormula>O2/P2</calculatedColumnFormula>
    </tableColumn>
    <tableColumn id="3" xr3:uid="{52C3A3BC-D91C-4F78-A0DD-6534193CCB82}" name="GFPM" dataDxfId="25" totalsRowDxfId="15">
      <calculatedColumnFormula>T2/P2</calculatedColumnFormula>
    </tableColumn>
    <tableColumn id="4" xr3:uid="{673CB3E7-CAF4-45F1-967B-A08FAA1D0924}" name="GCPM" dataDxfId="5" totalsRowDxfId="14">
      <calculatedColumnFormula>U2/P2</calculatedColumnFormula>
    </tableColumn>
    <tableColumn id="22" xr3:uid="{3A8CF66E-8416-4429-B6BB-FEC288EEED40}" name="Mundiales" dataDxfId="3" totalsRowDxfId="13">
      <calculatedColumnFormula>SUM(Table28[[#This Row],[1998]:[2022]])</calculatedColumnFormula>
    </tableColumn>
    <tableColumn id="15" xr3:uid="{FEBB4D5F-5638-4A07-9CE5-09E948C14FE3}" name="1998" totalsRowFunction="custom" dataDxfId="4" totalsRowDxfId="12">
      <totalsRowFormula>SUM(Table28[1998])</totalsRowFormula>
    </tableColumn>
    <tableColumn id="16" xr3:uid="{25FF44C0-6162-4666-B9B4-759F751C1BB7}" name="2002" totalsRowFunction="custom" dataDxfId="24" totalsRowDxfId="11">
      <totalsRowFormula>SUM(Table28[2002])</totalsRowFormula>
    </tableColumn>
    <tableColumn id="17" xr3:uid="{D060CC52-94E5-4AA4-9853-F8DAEC92D711}" name="2006" totalsRowFunction="custom" dataDxfId="23" totalsRowDxfId="10">
      <totalsRowFormula>SUM(Table28[2006])</totalsRowFormula>
    </tableColumn>
    <tableColumn id="18" xr3:uid="{89979230-77B9-4DFA-9AEA-4E8D108D7DE4}" name="2010" totalsRowFunction="custom" dataDxfId="22" totalsRowDxfId="9">
      <totalsRowFormula>SUM(Table28[2010])</totalsRowFormula>
    </tableColumn>
    <tableColumn id="19" xr3:uid="{54FFCF6A-56AF-4DB5-83FC-1E45D75CE0EF}" name="2014" totalsRowFunction="custom" dataDxfId="21" totalsRowDxfId="8">
      <totalsRowFormula>SUM(Table28[2014])</totalsRowFormula>
    </tableColumn>
    <tableColumn id="20" xr3:uid="{4F777D77-AFE2-4BA0-BF38-E5B271017A6E}" name="2018" totalsRowFunction="custom" dataDxfId="20" totalsRowDxfId="7">
      <totalsRowFormula>SUM(Table28[2018])</totalsRowFormula>
    </tableColumn>
    <tableColumn id="21" xr3:uid="{81CF8717-2ACB-424A-B0E4-A0AE671FDEE5}" name="2022" totalsRowFunction="custom" dataDxfId="19" totalsRowDxfId="6">
      <totalsRowFormula>SUM(Table28[2022])</totalsRowFormula>
    </tableColumn>
    <tableColumn id="5" xr3:uid="{DC7749BC-3A59-4CDD-94E5-F1C698955A8D}" name="Puntos"/>
    <tableColumn id="6" xr3:uid="{DE9A6875-B4D0-4C8B-85FF-B56AE6378728}" name="PJ"/>
    <tableColumn id="7" xr3:uid="{EC24A40A-B55B-42E3-AEC5-67C68282A19F}" name="G"/>
    <tableColumn id="8" xr3:uid="{D94B3F94-DA2E-4616-B232-2EA618C8ADF3}" name="E"/>
    <tableColumn id="9" xr3:uid="{136C974A-EFDF-41F9-A79F-2AA8186FB9C5}" name="P"/>
    <tableColumn id="10" xr3:uid="{A4B03A4D-95B1-4A6E-9469-BAAA83E41786}" name="GF"/>
    <tableColumn id="11" xr3:uid="{223EF464-B685-474F-B98D-9BD2461B26AC}" name="GC"/>
    <tableColumn id="12" xr3:uid="{89F956E1-C088-4FE0-961C-236A0EEE4E53}" name="DG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CDEE17-EA74-436F-BC7F-10A2C1B44862}" name="Liga_MX_Femenil_editar___2" displayName="Liga_MX_Femenil_editar___2" ref="A1:C19" totalsRowShown="0">
  <autoFilter ref="A1:C19" xr:uid="{A5CDEE17-EA74-436F-BC7F-10A2C1B44862}"/>
  <tableColumns count="3">
    <tableColumn id="1" xr3:uid="{EE3DE7DE-1341-4389-A43A-DAF480E29F9D}" name="N.º"/>
    <tableColumn id="2" xr3:uid="{C48E01EC-129C-461F-9F90-26E9346924BD}" name="Equipo" dataDxfId="69"/>
    <tableColumn id="3" xr3:uid="{5118E203-F42E-434A-8AFC-581512BA25FC}" name="Entidad federativa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054AC-30B4-4C13-937E-EAB81465E4E6}" name="Liga_de_Expansión_MX_2021_22_editar" displayName="Liga_de_Expansión_MX_2021_22_editar" ref="A1:F18" tableType="queryTable" totalsRowShown="0">
  <autoFilter ref="A1:F18" xr:uid="{DB9054AC-30B4-4C13-937E-EAB81465E4E6}"/>
  <tableColumns count="6">
    <tableColumn id="1" xr3:uid="{2A9EEC5E-5A4B-4177-84D3-6F1CC72D88E9}" uniqueName="1" name="Equipo" queryTableFieldId="1" dataDxfId="67"/>
    <tableColumn id="2" xr3:uid="{49625D51-E0D2-443B-957D-F12F4D842E15}" uniqueName="2" name="Ciudad" queryTableFieldId="2" dataDxfId="66"/>
    <tableColumn id="3" xr3:uid="{3CD888FD-66DB-4521-B2DE-14CABFA0A7A6}" uniqueName="3" name="Torneos ganados" queryTableFieldId="3"/>
    <tableColumn id="4" xr3:uid="{FA59A3BA-A910-4462-9EBF-3BA76327B12A}" uniqueName="4" name="Estadio" queryTableFieldId="4" dataDxfId="65"/>
    <tableColumn id="5" xr3:uid="{13AE1369-F6A6-4EDA-B5D9-579100817953}" uniqueName="5" name="Capacidad" queryTableFieldId="5"/>
    <tableColumn id="6" xr3:uid="{7CDC927C-6247-49A2-AE7A-BEDC9CCE581B}" uniqueName="6" name="Fundación" queryTableFieldId="6" dataDxfId="6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50539-744A-47B0-8C89-60D46AC5FDCE}" name="Liga_MX_2021_22_editar" displayName="Liga_MX_2021_22_editar" ref="A1:J20" tableType="queryTable" totalsRowShown="0">
  <autoFilter ref="A1:J20" xr:uid="{9CB50539-744A-47B0-8C89-60D46AC5FDCE}"/>
  <tableColumns count="10">
    <tableColumn id="1" xr3:uid="{B8AA8F5E-5240-4C8D-A2C1-792619A2E88D}" uniqueName="1" name="Equipo" queryTableFieldId="1" dataDxfId="63"/>
    <tableColumn id="2" xr3:uid="{C2917B16-CCE2-4933-8C7F-364196D6AD28}" uniqueName="2" name="Ciudad" queryTableFieldId="2" dataDxfId="62"/>
    <tableColumn id="3" xr3:uid="{2A670636-13A6-4C7D-B1EF-3F209ED57FFE}" uniqueName="3" name="Primera participación" queryTableFieldId="3" dataDxfId="61"/>
    <tableColumn id="4" xr3:uid="{A4A681B4-1D21-49CB-8F2C-0970999B80BD}" uniqueName="4" name="Torneos totales" queryTableFieldId="4" dataDxfId="60"/>
    <tableColumn id="5" xr3:uid="{51145B1E-B994-4CBB-A025-BE39B60E0D99}" uniqueName="5" name="En 1era División desde..." queryTableFieldId="5" dataDxfId="59"/>
    <tableColumn id="6" xr3:uid="{85F89516-AF10-4979-84F5-08DA24C2DEFC}" uniqueName="6" name="Torneos consecutivos" queryTableFieldId="6" dataDxfId="58"/>
    <tableColumn id="7" xr3:uid="{802C895D-67A6-4CC4-B8B4-F2E3B1569830}" uniqueName="7" name="Torneos ganados" queryTableFieldId="7" dataDxfId="57"/>
    <tableColumn id="8" xr3:uid="{4959CCC6-80DD-4B68-BCE2-2B65CBA8E7A2}" uniqueName="8" name="Estadio" queryTableFieldId="8" dataDxfId="56"/>
    <tableColumn id="9" xr3:uid="{F6A2848F-7BEB-491C-A24E-43FA94375619}" uniqueName="9" name="Capacidad" queryTableFieldId="9" dataDxfId="55"/>
    <tableColumn id="10" xr3:uid="{ACF96056-6613-439C-9955-B423283641D3}" uniqueName="10" name="Fundación" queryTableFieldId="10" dataDxfId="5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3A6E4C-D49F-47E1-83D5-DD163C3B06AD}" name="Serie_A_editar___2" displayName="Serie_A_editar___2" ref="A1:E14" tableType="queryTable" totalsRowShown="0">
  <autoFilter ref="A1:E14" xr:uid="{123A6E4C-D49F-47E1-83D5-DD163C3B06AD}"/>
  <tableColumns count="5">
    <tableColumn id="1" xr3:uid="{FA9829AC-7ECB-4ABF-87A7-A7617B354EB7}" uniqueName="1" name="Equipo" queryTableFieldId="1" dataDxfId="53"/>
    <tableColumn id="2" xr3:uid="{E221C385-4C53-43DD-BBD2-14939E28F5AF}" uniqueName="2" name="Ciudad" queryTableFieldId="2" dataDxfId="52"/>
    <tableColumn id="3" xr3:uid="{0A12E483-2DAC-4AD8-9CF3-8A2E0ABEFFED}" uniqueName="3" name="Estadio" queryTableFieldId="3" dataDxfId="51"/>
    <tableColumn id="4" xr3:uid="{8707A3FD-DA3F-482E-AA12-15A464F4CB80}" uniqueName="4" name="Capacidad" queryTableFieldId="4" dataDxfId="50"/>
    <tableColumn id="5" xr3:uid="{89E4C677-545D-4A33-9DC5-55DF33F6CADC}" uniqueName="5" name="Fundación" queryTableFieldId="5" dataDxfId="4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6C2F91-09B6-4035-B102-9F6029C6A5B7}" name="Serie_B_editar" displayName="Serie_B_editar" ref="A1:E9" tableType="queryTable" totalsRowShown="0">
  <autoFilter ref="A1:E9" xr:uid="{796C2F91-09B6-4035-B102-9F6029C6A5B7}"/>
  <tableColumns count="5">
    <tableColumn id="1" xr3:uid="{E69DD287-14A8-4EB8-89FF-4D1544AC0BC7}" uniqueName="1" name="Equipo" queryTableFieldId="1" dataDxfId="48"/>
    <tableColumn id="2" xr3:uid="{CE590028-CBCF-483D-8786-B3309229D3F5}" uniqueName="2" name="Ciudad" queryTableFieldId="2" dataDxfId="47"/>
    <tableColumn id="3" xr3:uid="{0C94916B-E27E-42B0-ACF0-3C1E6EF5F5E9}" uniqueName="3" name="Estadio" queryTableFieldId="3" dataDxfId="46"/>
    <tableColumn id="4" xr3:uid="{5CC47D01-13F6-4183-91FD-C3B95F93ECEF}" uniqueName="4" name="Capacidad" queryTableFieldId="4" dataDxfId="45"/>
    <tableColumn id="5" xr3:uid="{F8EEB7CA-EE00-47B7-A052-3D13C9D1D588}" uniqueName="5" name="Fundación" queryTableFieldId="5" dataDxfId="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26B8AA-802A-41E6-ACF6-CF8623147E7E}" name="Serie_A_editar" displayName="Serie_A_editar" ref="A1:E15" tableType="queryTable" totalsRowShown="0">
  <autoFilter ref="A1:E15" xr:uid="{3426B8AA-802A-41E6-ACF6-CF8623147E7E}"/>
  <tableColumns count="5">
    <tableColumn id="1" xr3:uid="{36A2D3DF-BF86-44E5-919A-88FEFA2CB689}" uniqueName="1" name="Equipo" queryTableFieldId="1" dataDxfId="43"/>
    <tableColumn id="2" xr3:uid="{F75A0F08-E109-4DA3-B585-C756CD2139D9}" uniqueName="2" name="Ciudad" queryTableFieldId="2" dataDxfId="42"/>
    <tableColumn id="3" xr3:uid="{63A43EF9-6914-420F-8246-1D918777C3DF}" uniqueName="3" name="Estadio" queryTableFieldId="3" dataDxfId="41"/>
    <tableColumn id="4" xr3:uid="{ED48A2CD-68B2-47DA-A1DF-9E7D3B4674AF}" uniqueName="4" name="Capacidad" queryTableFieldId="4" dataDxfId="40"/>
    <tableColumn id="5" xr3:uid="{2CA3869D-6FCA-4C4C-A443-9F9EF7AC664F}" uniqueName="5" name="Fundación" queryTableFieldId="5" dataDxf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39C9-E7D1-4B39-A5C1-22E2D599B5B4}">
  <dimension ref="A1:X49"/>
  <sheetViews>
    <sheetView tabSelected="1" topLeftCell="D20" workbookViewId="0">
      <selection activeCell="F50" sqref="F50"/>
    </sheetView>
  </sheetViews>
  <sheetFormatPr defaultRowHeight="14.25" x14ac:dyDescent="0.45"/>
  <cols>
    <col min="1" max="1" width="9.19921875" bestFit="1" customWidth="1"/>
    <col min="3" max="3" width="7.19921875" bestFit="1" customWidth="1"/>
    <col min="4" max="4" width="10.86328125" bestFit="1" customWidth="1"/>
    <col min="5" max="5" width="9.33203125" customWidth="1"/>
    <col min="6" max="6" width="9.86328125" bestFit="1" customWidth="1"/>
    <col min="7" max="7" width="6.9296875" bestFit="1" customWidth="1"/>
    <col min="8" max="8" width="9.86328125" bestFit="1" customWidth="1"/>
    <col min="9" max="9" width="8.33203125" customWidth="1"/>
    <col min="10" max="10" width="9.9296875" customWidth="1"/>
    <col min="11" max="11" width="8.9296875" bestFit="1" customWidth="1"/>
    <col min="12" max="12" width="11.86328125" bestFit="1" customWidth="1"/>
    <col min="13" max="13" width="8.9296875" bestFit="1" customWidth="1"/>
    <col min="14" max="14" width="10.86328125" bestFit="1" customWidth="1"/>
    <col min="15" max="15" width="7.9296875" bestFit="1" customWidth="1"/>
    <col min="16" max="17" width="12.1328125" bestFit="1" customWidth="1"/>
    <col min="18" max="19" width="9.6640625" bestFit="1" customWidth="1"/>
    <col min="22" max="22" width="10.6640625" bestFit="1" customWidth="1"/>
    <col min="23" max="23" width="9.6640625" bestFit="1" customWidth="1"/>
  </cols>
  <sheetData>
    <row r="1" spans="1:24" x14ac:dyDescent="0.45">
      <c r="Q1" t="s">
        <v>383</v>
      </c>
      <c r="R1" t="s">
        <v>384</v>
      </c>
      <c r="S1" t="s">
        <v>386</v>
      </c>
    </row>
    <row r="2" spans="1:24" x14ac:dyDescent="0.45">
      <c r="A2" t="s">
        <v>374</v>
      </c>
      <c r="I2" t="s">
        <v>377</v>
      </c>
      <c r="P2" t="s">
        <v>380</v>
      </c>
      <c r="Q2">
        <v>18</v>
      </c>
      <c r="R2">
        <v>26</v>
      </c>
      <c r="S2">
        <f>Q2*R2</f>
        <v>468</v>
      </c>
    </row>
    <row r="3" spans="1:24" x14ac:dyDescent="0.45">
      <c r="A3" s="6">
        <v>128963</v>
      </c>
      <c r="I3" s="6">
        <v>7900000000</v>
      </c>
      <c r="J3" s="6"/>
      <c r="K3" s="4">
        <f>1/2600</f>
        <v>3.8461538461538462E-4</v>
      </c>
      <c r="P3" t="s">
        <v>381</v>
      </c>
      <c r="Q3">
        <v>14</v>
      </c>
      <c r="R3">
        <v>26</v>
      </c>
      <c r="S3">
        <f t="shared" ref="S3:S5" si="0">Q3*R3</f>
        <v>364</v>
      </c>
    </row>
    <row r="4" spans="1:24" x14ac:dyDescent="0.45">
      <c r="A4" t="s">
        <v>375</v>
      </c>
      <c r="I4" t="s">
        <v>378</v>
      </c>
      <c r="P4" t="s">
        <v>382</v>
      </c>
      <c r="Q4">
        <v>14</v>
      </c>
      <c r="R4">
        <v>26</v>
      </c>
      <c r="S4">
        <f t="shared" si="0"/>
        <v>364</v>
      </c>
    </row>
    <row r="5" spans="1:24" x14ac:dyDescent="0.45">
      <c r="A5">
        <v>187</v>
      </c>
      <c r="I5" s="5">
        <f>A3/I3</f>
        <v>1.6324430379746837E-5</v>
      </c>
      <c r="J5" s="5"/>
      <c r="P5" t="s">
        <v>385</v>
      </c>
      <c r="Q5">
        <v>18</v>
      </c>
      <c r="R5">
        <v>26</v>
      </c>
      <c r="S5">
        <f t="shared" si="0"/>
        <v>468</v>
      </c>
    </row>
    <row r="6" spans="1:24" x14ac:dyDescent="0.45">
      <c r="A6" t="s">
        <v>376</v>
      </c>
      <c r="S6">
        <f>SUM(S2:S5)</f>
        <v>1664</v>
      </c>
    </row>
    <row r="7" spans="1:24" x14ac:dyDescent="0.45">
      <c r="A7">
        <v>43</v>
      </c>
    </row>
    <row r="8" spans="1:24" x14ac:dyDescent="0.45">
      <c r="Q8" t="s">
        <v>419</v>
      </c>
      <c r="R8" t="s">
        <v>470</v>
      </c>
    </row>
    <row r="9" spans="1:24" x14ac:dyDescent="0.45">
      <c r="P9" s="6"/>
      <c r="Q9" t="s">
        <v>387</v>
      </c>
      <c r="R9" t="s">
        <v>388</v>
      </c>
      <c r="S9" s="6"/>
      <c r="T9" s="6" t="s">
        <v>474</v>
      </c>
      <c r="V9" s="6"/>
      <c r="W9" s="6"/>
    </row>
    <row r="10" spans="1:24" x14ac:dyDescent="0.45">
      <c r="A10" t="s">
        <v>439</v>
      </c>
      <c r="B10" t="s">
        <v>394</v>
      </c>
      <c r="C10" t="s">
        <v>469</v>
      </c>
      <c r="D10" t="s">
        <v>389</v>
      </c>
      <c r="E10" t="s">
        <v>398</v>
      </c>
      <c r="F10" t="s">
        <v>437</v>
      </c>
      <c r="G10" t="s">
        <v>438</v>
      </c>
      <c r="H10" t="s">
        <v>395</v>
      </c>
      <c r="I10" t="s">
        <v>399</v>
      </c>
      <c r="J10" t="s">
        <v>396</v>
      </c>
      <c r="K10" t="s">
        <v>400</v>
      </c>
      <c r="L10" t="s">
        <v>397</v>
      </c>
      <c r="M10" t="s">
        <v>401</v>
      </c>
      <c r="N10" t="s">
        <v>467</v>
      </c>
      <c r="O10" t="s">
        <v>468</v>
      </c>
      <c r="Q10">
        <v>898551</v>
      </c>
      <c r="R10">
        <v>44123</v>
      </c>
      <c r="S10">
        <f>SUM(Q10:R10)</f>
        <v>942674</v>
      </c>
      <c r="T10" s="6"/>
      <c r="U10" s="6"/>
      <c r="W10" s="6"/>
      <c r="X10" s="6"/>
    </row>
    <row r="11" spans="1:24" x14ac:dyDescent="0.45">
      <c r="A11" s="22" t="s">
        <v>392</v>
      </c>
      <c r="B11" s="22" t="s">
        <v>428</v>
      </c>
      <c r="C11" s="22">
        <v>5.5</v>
      </c>
      <c r="D11" s="23">
        <v>212600000</v>
      </c>
      <c r="E11" s="24">
        <v>2.7E-2</v>
      </c>
      <c r="F11" s="25">
        <f>D11*G11</f>
        <v>7441000.0000000009</v>
      </c>
      <c r="G11" s="26">
        <v>3.5000000000000003E-2</v>
      </c>
      <c r="H11" s="23">
        <f>D11*I11</f>
        <v>7441000.0000000009</v>
      </c>
      <c r="I11" s="26">
        <v>3.5000000000000003E-2</v>
      </c>
      <c r="J11" s="23">
        <f>D11*K11</f>
        <v>7866200</v>
      </c>
      <c r="K11" s="26">
        <v>3.6999999999999998E-2</v>
      </c>
      <c r="L11" s="23">
        <f>D11*M11</f>
        <v>8504000</v>
      </c>
      <c r="M11" s="26">
        <v>0.04</v>
      </c>
      <c r="N11" s="20">
        <f>Table2[[#This Row],[15-19 años]]+Table2[[#This Row],[10-14 años]]+Table2[[#This Row],[5-9 años]]+Table2[[#This Row],[0-4 años]]</f>
        <v>31252200</v>
      </c>
      <c r="O11" s="29">
        <f>Table2[[#This Row],[0-4%]]+Table2[[#This Row],[5-9%]]+Table2[[#This Row],[10-14%]]+Table2[[#This Row],[15-19%]]</f>
        <v>0.14700000000000002</v>
      </c>
      <c r="Q11" s="2">
        <f>Q10/S10</f>
        <v>0.95319378703560298</v>
      </c>
      <c r="R11" s="2">
        <f>R10/S10</f>
        <v>4.680621296439702E-2</v>
      </c>
      <c r="T11" s="6"/>
      <c r="U11" s="6"/>
      <c r="W11" s="6"/>
      <c r="X11" s="6"/>
    </row>
    <row r="12" spans="1:24" x14ac:dyDescent="0.45">
      <c r="A12" s="10" t="s">
        <v>405</v>
      </c>
      <c r="B12" s="10" t="s">
        <v>410</v>
      </c>
      <c r="C12" s="10">
        <v>6.5</v>
      </c>
      <c r="D12" s="11">
        <v>67900000</v>
      </c>
      <c r="E12" s="12">
        <v>8.4499999999999992E-3</v>
      </c>
      <c r="F12" s="13">
        <f>D12*G12</f>
        <v>2037000</v>
      </c>
      <c r="G12" s="14">
        <v>0.03</v>
      </c>
      <c r="H12" s="11">
        <f>D12*I12</f>
        <v>2104900</v>
      </c>
      <c r="I12" s="14">
        <v>3.1E-2</v>
      </c>
      <c r="J12" s="11">
        <f>D12*K12</f>
        <v>2037000</v>
      </c>
      <c r="K12" s="14">
        <v>0.03</v>
      </c>
      <c r="L12" s="11">
        <f>D12*M12</f>
        <v>1901200</v>
      </c>
      <c r="M12" s="14">
        <v>2.8000000000000001E-2</v>
      </c>
      <c r="N12" s="8">
        <f>Table2[[#This Row],[15-19 años]]+Table2[[#This Row],[10-14 años]]+Table2[[#This Row],[5-9 años]]+Table2[[#This Row],[0-4 años]]</f>
        <v>8080100</v>
      </c>
      <c r="O12" s="9">
        <f>Table2[[#This Row],[0-4%]]+Table2[[#This Row],[5-9%]]+Table2[[#This Row],[10-14%]]+Table2[[#This Row],[15-19%]]</f>
        <v>0.11899999999999999</v>
      </c>
      <c r="T12" s="6"/>
      <c r="U12" s="6"/>
      <c r="W12" s="6"/>
      <c r="X12" s="6"/>
    </row>
    <row r="13" spans="1:24" x14ac:dyDescent="0.45">
      <c r="A13" s="10" t="s">
        <v>413</v>
      </c>
      <c r="B13" s="10" t="s">
        <v>418</v>
      </c>
      <c r="C13" s="10">
        <v>6.5</v>
      </c>
      <c r="D13" s="11">
        <v>65300000</v>
      </c>
      <c r="E13" s="12">
        <v>8.4899999999999993E-3</v>
      </c>
      <c r="F13" s="13">
        <f>D13*G13</f>
        <v>1828400</v>
      </c>
      <c r="G13" s="14">
        <v>2.8000000000000001E-2</v>
      </c>
      <c r="H13" s="11">
        <f>D13*I13</f>
        <v>2024300</v>
      </c>
      <c r="I13" s="14">
        <v>3.1E-2</v>
      </c>
      <c r="J13" s="11">
        <f>D13*K13</f>
        <v>2024300</v>
      </c>
      <c r="K13" s="14">
        <v>3.1E-2</v>
      </c>
      <c r="L13" s="11">
        <f>D13*M13</f>
        <v>1959000</v>
      </c>
      <c r="M13" s="14">
        <v>0.03</v>
      </c>
      <c r="N13" s="8">
        <f>Table2[[#This Row],[15-19 años]]+Table2[[#This Row],[10-14 años]]+Table2[[#This Row],[5-9 años]]+Table2[[#This Row],[0-4 años]]</f>
        <v>7836000</v>
      </c>
      <c r="O13" s="9">
        <f>Table2[[#This Row],[0-4%]]+Table2[[#This Row],[5-9%]]+Table2[[#This Row],[10-14%]]+Table2[[#This Row],[15-19%]]</f>
        <v>0.12</v>
      </c>
      <c r="Q13" s="6" t="s">
        <v>471</v>
      </c>
      <c r="R13" s="6" t="s">
        <v>472</v>
      </c>
      <c r="T13" s="6" t="s">
        <v>473</v>
      </c>
      <c r="U13" s="6"/>
      <c r="W13" s="6"/>
      <c r="X13" s="6"/>
    </row>
    <row r="14" spans="1:24" x14ac:dyDescent="0.45">
      <c r="A14" s="10" t="s">
        <v>419</v>
      </c>
      <c r="B14" s="10" t="s">
        <v>379</v>
      </c>
      <c r="C14" s="10">
        <v>9</v>
      </c>
      <c r="D14" s="11">
        <v>46700000</v>
      </c>
      <c r="E14" s="12">
        <v>5.96E-3</v>
      </c>
      <c r="F14" s="13">
        <f>D14*G14</f>
        <v>1027399.9999999999</v>
      </c>
      <c r="G14" s="14">
        <v>2.1999999999999999E-2</v>
      </c>
      <c r="H14" s="11">
        <f>D14*I14</f>
        <v>1214200</v>
      </c>
      <c r="I14" s="14">
        <v>2.5999999999999999E-2</v>
      </c>
      <c r="J14" s="11">
        <f>D14*K14</f>
        <v>1260900</v>
      </c>
      <c r="K14" s="14">
        <v>2.7E-2</v>
      </c>
      <c r="L14" s="11">
        <f>D14*M14</f>
        <v>1120800</v>
      </c>
      <c r="M14" s="14">
        <v>2.4E-2</v>
      </c>
      <c r="N14" s="8">
        <f>Table2[[#This Row],[15-19 años]]+Table2[[#This Row],[10-14 años]]+Table2[[#This Row],[5-9 años]]+Table2[[#This Row],[0-4 años]]</f>
        <v>4623300</v>
      </c>
      <c r="O14" s="9">
        <f>Table2[[#This Row],[0-4%]]+Table2[[#This Row],[5-9%]]+Table2[[#This Row],[10-14%]]+Table2[[#This Row],[15-19%]]</f>
        <v>9.9000000000000005E-2</v>
      </c>
      <c r="Q14" t="s">
        <v>387</v>
      </c>
      <c r="R14" t="s">
        <v>388</v>
      </c>
      <c r="T14" s="6"/>
      <c r="U14" s="6"/>
      <c r="W14" s="6"/>
      <c r="X14" s="6"/>
    </row>
    <row r="15" spans="1:24" x14ac:dyDescent="0.45">
      <c r="A15" s="22" t="s">
        <v>391</v>
      </c>
      <c r="B15" s="22" t="s">
        <v>409</v>
      </c>
      <c r="C15" s="22">
        <v>10</v>
      </c>
      <c r="D15" s="23">
        <v>45200000</v>
      </c>
      <c r="E15" s="24">
        <v>5.77E-3</v>
      </c>
      <c r="F15" s="25">
        <f>D15*G15</f>
        <v>1898400.0000000002</v>
      </c>
      <c r="G15" s="26">
        <v>4.2000000000000003E-2</v>
      </c>
      <c r="H15" s="23">
        <f>D15*I15</f>
        <v>1898400.0000000002</v>
      </c>
      <c r="I15" s="26">
        <v>4.2000000000000003E-2</v>
      </c>
      <c r="J15" s="23">
        <f>D15*K15</f>
        <v>1853200</v>
      </c>
      <c r="K15" s="26">
        <v>4.1000000000000002E-2</v>
      </c>
      <c r="L15" s="23">
        <f>D15*M15</f>
        <v>1808000</v>
      </c>
      <c r="M15" s="26">
        <v>0.04</v>
      </c>
      <c r="N15" s="20">
        <f>Table2[[#This Row],[15-19 años]]+Table2[[#This Row],[10-14 años]]+Table2[[#This Row],[5-9 años]]+Table2[[#This Row],[0-4 años]]</f>
        <v>7458000</v>
      </c>
      <c r="O15" s="29">
        <f>Table2[[#This Row],[0-4%]]+Table2[[#This Row],[5-9%]]+Table2[[#This Row],[10-14%]]+Table2[[#This Row],[15-19%]]</f>
        <v>0.16500000000000001</v>
      </c>
      <c r="Q15">
        <v>237143</v>
      </c>
      <c r="R15">
        <v>86281</v>
      </c>
      <c r="S15">
        <f>SUM(Q15:R15)</f>
        <v>323424</v>
      </c>
      <c r="T15" s="6"/>
      <c r="U15" s="6"/>
      <c r="W15" s="6"/>
      <c r="X15" s="6"/>
    </row>
    <row r="16" spans="1:24" x14ac:dyDescent="0.45">
      <c r="A16" t="s">
        <v>421</v>
      </c>
      <c r="B16" t="s">
        <v>379</v>
      </c>
      <c r="C16">
        <v>12</v>
      </c>
      <c r="D16" s="6">
        <v>83700000</v>
      </c>
      <c r="E16" s="4">
        <v>1.0500000000000001E-2</v>
      </c>
      <c r="F16" s="8">
        <f>D16*G16</f>
        <v>2092500</v>
      </c>
      <c r="G16" s="3">
        <v>2.5000000000000001E-2</v>
      </c>
      <c r="H16" s="6">
        <f>D16*I16</f>
        <v>2008800</v>
      </c>
      <c r="I16" s="3">
        <v>2.4E-2</v>
      </c>
      <c r="J16" s="6">
        <f>D16*K16</f>
        <v>2008800</v>
      </c>
      <c r="K16" s="3">
        <v>2.4E-2</v>
      </c>
      <c r="L16" s="6">
        <f>D16*M16</f>
        <v>2176200</v>
      </c>
      <c r="M16" s="3">
        <v>2.5999999999999999E-2</v>
      </c>
      <c r="N16" s="8">
        <f>Table2[[#This Row],[15-19 años]]+Table2[[#This Row],[10-14 años]]+Table2[[#This Row],[5-9 años]]+Table2[[#This Row],[0-4 años]]</f>
        <v>8286300</v>
      </c>
      <c r="O16" s="9">
        <f>Table2[[#This Row],[0-4%]]+Table2[[#This Row],[5-9%]]+Table2[[#This Row],[10-14%]]+Table2[[#This Row],[15-19%]]</f>
        <v>9.9000000000000005E-2</v>
      </c>
      <c r="Q16" s="2">
        <f>Q15/S15</f>
        <v>0.7332263530226576</v>
      </c>
      <c r="R16" s="2">
        <f>R15/S15</f>
        <v>0.26677364697734246</v>
      </c>
      <c r="T16" s="6"/>
      <c r="W16" s="6"/>
    </row>
    <row r="17" spans="1:24" x14ac:dyDescent="0.45">
      <c r="A17" t="s">
        <v>393</v>
      </c>
      <c r="B17" t="s">
        <v>408</v>
      </c>
      <c r="C17">
        <v>13</v>
      </c>
      <c r="D17" s="6">
        <v>17100000</v>
      </c>
      <c r="E17" s="4">
        <v>2.2300000000000002E-3</v>
      </c>
      <c r="F17" s="8">
        <f>D17*G17</f>
        <v>444600</v>
      </c>
      <c r="G17" s="3">
        <v>2.5999999999999999E-2</v>
      </c>
      <c r="H17" s="6">
        <f>D17*I17</f>
        <v>461700</v>
      </c>
      <c r="I17" s="3">
        <v>2.7E-2</v>
      </c>
      <c r="J17" s="6">
        <f>D17*K17</f>
        <v>478800</v>
      </c>
      <c r="K17" s="3">
        <v>2.8000000000000001E-2</v>
      </c>
      <c r="L17" s="6">
        <f>D17*M17</f>
        <v>513000</v>
      </c>
      <c r="M17" s="3">
        <v>0.03</v>
      </c>
      <c r="N17" s="8">
        <f>Table2[[#This Row],[15-19 años]]+Table2[[#This Row],[10-14 años]]+Table2[[#This Row],[5-9 años]]+Table2[[#This Row],[0-4 años]]</f>
        <v>1898100</v>
      </c>
      <c r="O17" s="9">
        <f>Table2[[#This Row],[0-4%]]+Table2[[#This Row],[5-9%]]+Table2[[#This Row],[10-14%]]+Table2[[#This Row],[15-19%]]</f>
        <v>0.111</v>
      </c>
      <c r="Q17" s="6"/>
      <c r="R17" s="6"/>
      <c r="T17" s="6"/>
      <c r="U17" s="6"/>
      <c r="W17" s="6"/>
      <c r="X17" s="6"/>
    </row>
    <row r="18" spans="1:24" x14ac:dyDescent="0.45">
      <c r="A18" s="10" t="s">
        <v>424</v>
      </c>
      <c r="B18" s="10" t="s">
        <v>423</v>
      </c>
      <c r="C18" s="10">
        <v>13</v>
      </c>
      <c r="D18" s="11">
        <v>11600000</v>
      </c>
      <c r="E18" s="12">
        <v>1.4599999999999999E-3</v>
      </c>
      <c r="F18" s="13">
        <f>D18*G18</f>
        <v>324800</v>
      </c>
      <c r="G18" s="14">
        <v>2.8000000000000001E-2</v>
      </c>
      <c r="H18" s="11">
        <f>D18*I18</f>
        <v>348000</v>
      </c>
      <c r="I18" s="14">
        <v>0.03</v>
      </c>
      <c r="J18" s="11">
        <f>D18*K18</f>
        <v>348000</v>
      </c>
      <c r="K18" s="14">
        <v>0.03</v>
      </c>
      <c r="L18" s="11">
        <f>D18*M18</f>
        <v>324800</v>
      </c>
      <c r="M18" s="14">
        <v>2.8000000000000001E-2</v>
      </c>
      <c r="N18" s="8">
        <f>Table2[[#This Row],[15-19 años]]+Table2[[#This Row],[10-14 años]]+Table2[[#This Row],[5-9 años]]+Table2[[#This Row],[0-4 años]]</f>
        <v>1345600</v>
      </c>
      <c r="O18" s="9">
        <f>Table2[[#This Row],[0-4%]]+Table2[[#This Row],[5-9%]]+Table2[[#This Row],[10-14%]]+Table2[[#This Row],[15-19%]]</f>
        <v>0.11599999999999999</v>
      </c>
      <c r="Q18">
        <f>R18*19</f>
        <v>95</v>
      </c>
      <c r="R18">
        <v>5</v>
      </c>
    </row>
    <row r="19" spans="1:24" x14ac:dyDescent="0.45">
      <c r="A19" s="10" t="s">
        <v>433</v>
      </c>
      <c r="B19" s="10" t="s">
        <v>432</v>
      </c>
      <c r="C19" s="10">
        <v>13</v>
      </c>
      <c r="D19" s="11">
        <v>10300000</v>
      </c>
      <c r="E19" s="12">
        <v>1.2999999999999999E-3</v>
      </c>
      <c r="F19" s="13">
        <f>D19*G19</f>
        <v>216300</v>
      </c>
      <c r="G19" s="14">
        <v>2.1000000000000001E-2</v>
      </c>
      <c r="H19" s="11">
        <f>D19*I19</f>
        <v>236900</v>
      </c>
      <c r="I19" s="14">
        <v>2.3E-2</v>
      </c>
      <c r="J19" s="11">
        <f>D19*K19</f>
        <v>257500</v>
      </c>
      <c r="K19" s="14">
        <v>2.5000000000000001E-2</v>
      </c>
      <c r="L19" s="11">
        <f>D19*M19</f>
        <v>267800</v>
      </c>
      <c r="M19" s="14">
        <v>2.5999999999999999E-2</v>
      </c>
      <c r="N19" s="8">
        <f>Table2[[#This Row],[15-19 años]]+Table2[[#This Row],[10-14 años]]+Table2[[#This Row],[5-9 años]]+Table2[[#This Row],[0-4 años]]</f>
        <v>978500</v>
      </c>
      <c r="O19" s="9">
        <f>Table2[[#This Row],[0-4%]]+Table2[[#This Row],[5-9%]]+Table2[[#This Row],[10-14%]]+Table2[[#This Row],[15-19%]]</f>
        <v>9.5000000000000001E-2</v>
      </c>
    </row>
    <row r="20" spans="1:24" x14ac:dyDescent="0.45">
      <c r="A20" t="s">
        <v>416</v>
      </c>
      <c r="B20" t="s">
        <v>418</v>
      </c>
      <c r="C20">
        <v>29</v>
      </c>
      <c r="D20" s="6">
        <v>5800000</v>
      </c>
      <c r="E20" s="4">
        <v>7.3999999999999999E-4</v>
      </c>
      <c r="F20" s="8">
        <f>D20*G20</f>
        <v>156600</v>
      </c>
      <c r="G20" s="3">
        <v>2.7E-2</v>
      </c>
      <c r="H20" s="6">
        <f>D20*I20</f>
        <v>150800</v>
      </c>
      <c r="I20" s="3">
        <v>2.5999999999999999E-2</v>
      </c>
      <c r="J20" s="6">
        <f>D20*K20</f>
        <v>174000</v>
      </c>
      <c r="K20" s="3">
        <v>0.03</v>
      </c>
      <c r="L20" s="6">
        <f>D20*M20</f>
        <v>174000</v>
      </c>
      <c r="M20" s="3">
        <v>0.03</v>
      </c>
      <c r="N20" s="8">
        <f>Table2[[#This Row],[15-19 años]]+Table2[[#This Row],[10-14 años]]+Table2[[#This Row],[5-9 años]]+Table2[[#This Row],[0-4 años]]</f>
        <v>655400</v>
      </c>
      <c r="O20" s="9">
        <f>Table2[[#This Row],[0-4%]]+Table2[[#This Row],[5-9%]]+Table2[[#This Row],[10-14%]]+Table2[[#This Row],[15-19%]]</f>
        <v>0.11299999999999999</v>
      </c>
      <c r="Q20" s="6">
        <f>Q18*1000</f>
        <v>95000</v>
      </c>
      <c r="R20" s="6">
        <f>R18*1000</f>
        <v>5000</v>
      </c>
      <c r="S20" s="6"/>
      <c r="T20" s="6"/>
      <c r="U20" s="6"/>
      <c r="V20" s="6"/>
      <c r="W20" s="6"/>
      <c r="X20" s="6"/>
    </row>
    <row r="21" spans="1:24" x14ac:dyDescent="0.45">
      <c r="A21" t="s">
        <v>427</v>
      </c>
      <c r="B21" t="s">
        <v>423</v>
      </c>
      <c r="C21">
        <v>51</v>
      </c>
      <c r="D21" s="6">
        <v>4100000</v>
      </c>
      <c r="E21" s="4">
        <v>4.8999999999999998E-4</v>
      </c>
      <c r="F21" s="8">
        <f>D21*G21</f>
        <v>94300</v>
      </c>
      <c r="G21" s="3">
        <v>2.3E-2</v>
      </c>
      <c r="H21" s="6">
        <f>D21*I21</f>
        <v>102500</v>
      </c>
      <c r="I21" s="3">
        <v>2.5000000000000001E-2</v>
      </c>
      <c r="J21" s="6">
        <f>D21*K21</f>
        <v>106600</v>
      </c>
      <c r="K21" s="3">
        <v>2.5999999999999999E-2</v>
      </c>
      <c r="L21" s="6">
        <f>D21*M21</f>
        <v>102500</v>
      </c>
      <c r="M21" s="3">
        <v>2.5000000000000001E-2</v>
      </c>
      <c r="N21" s="8">
        <f>Table2[[#This Row],[15-19 años]]+Table2[[#This Row],[10-14 años]]+Table2[[#This Row],[5-9 años]]+Table2[[#This Row],[0-4 años]]</f>
        <v>405900</v>
      </c>
      <c r="O21" s="9">
        <f>Table2[[#This Row],[0-4%]]+Table2[[#This Row],[5-9%]]+Table2[[#This Row],[10-14%]]+Table2[[#This Row],[15-19%]]</f>
        <v>9.9000000000000005E-2</v>
      </c>
      <c r="Q21" s="6"/>
      <c r="R21" s="6"/>
      <c r="S21" s="6"/>
      <c r="T21" s="6"/>
      <c r="U21" s="6"/>
      <c r="V21" s="6"/>
      <c r="W21" s="6"/>
      <c r="X21" s="6"/>
    </row>
    <row r="22" spans="1:24" x14ac:dyDescent="0.45">
      <c r="A22" s="17" t="s">
        <v>435</v>
      </c>
      <c r="B22" s="17" t="s">
        <v>432</v>
      </c>
      <c r="C22" s="17">
        <v>51</v>
      </c>
      <c r="D22" s="18">
        <v>3500000</v>
      </c>
      <c r="E22" s="19">
        <v>4.4799999999999999E-4</v>
      </c>
      <c r="F22" s="20">
        <f>D22*G22</f>
        <v>122500.00000000001</v>
      </c>
      <c r="G22" s="21">
        <v>3.5000000000000003E-2</v>
      </c>
      <c r="H22" s="18">
        <f>D22*I22</f>
        <v>122500.00000000001</v>
      </c>
      <c r="I22" s="21">
        <v>3.5000000000000003E-2</v>
      </c>
      <c r="J22" s="18">
        <f>D22*K22</f>
        <v>122500.00000000001</v>
      </c>
      <c r="K22" s="21">
        <v>3.5000000000000003E-2</v>
      </c>
      <c r="L22" s="18">
        <f>D22*M22</f>
        <v>129500</v>
      </c>
      <c r="M22" s="21">
        <v>3.6999999999999998E-2</v>
      </c>
      <c r="N22" s="20">
        <f>Table2[[#This Row],[15-19 años]]+Table2[[#This Row],[10-14 años]]+Table2[[#This Row],[5-9 años]]+Table2[[#This Row],[0-4 años]]</f>
        <v>497000</v>
      </c>
      <c r="O22" s="29">
        <f>Table2[[#This Row],[0-4%]]+Table2[[#This Row],[5-9%]]+Table2[[#This Row],[10-14%]]+Table2[[#This Row],[15-19%]]</f>
        <v>0.14200000000000002</v>
      </c>
      <c r="Q22" s="6">
        <f>32*26</f>
        <v>832</v>
      </c>
      <c r="R22" s="6"/>
      <c r="S22" s="6"/>
      <c r="T22" s="6"/>
      <c r="U22" s="6"/>
      <c r="V22" s="6"/>
      <c r="W22" s="6"/>
      <c r="X22" s="6"/>
    </row>
    <row r="23" spans="1:24" x14ac:dyDescent="0.45">
      <c r="A23" t="s">
        <v>404</v>
      </c>
      <c r="B23" t="s">
        <v>408</v>
      </c>
      <c r="C23">
        <v>81</v>
      </c>
      <c r="D23" s="6">
        <v>16300000</v>
      </c>
      <c r="E23" s="4">
        <v>2.1700000000000001E-3</v>
      </c>
      <c r="F23" s="8">
        <f>D23*G23</f>
        <v>1304000</v>
      </c>
      <c r="G23" s="3">
        <v>0.08</v>
      </c>
      <c r="H23" s="6">
        <f>D23*I23</f>
        <v>1189900</v>
      </c>
      <c r="I23" s="3">
        <v>7.2999999999999995E-2</v>
      </c>
      <c r="J23" s="6">
        <f>D23*K23</f>
        <v>1026900</v>
      </c>
      <c r="K23" s="3">
        <v>6.3E-2</v>
      </c>
      <c r="L23" s="6">
        <f>D23*M23</f>
        <v>863900</v>
      </c>
      <c r="M23" s="3">
        <v>5.2999999999999999E-2</v>
      </c>
      <c r="N23" s="8">
        <f>Table2[[#This Row],[15-19 años]]+Table2[[#This Row],[10-14 años]]+Table2[[#This Row],[5-9 años]]+Table2[[#This Row],[0-4 años]]</f>
        <v>4384700</v>
      </c>
      <c r="O23" s="9">
        <f>Table2[[#This Row],[0-4%]]+Table2[[#This Row],[5-9%]]+Table2[[#This Row],[10-14%]]+Table2[[#This Row],[15-19%]]</f>
        <v>0.26900000000000002</v>
      </c>
      <c r="Q23" s="4">
        <f>Q22/A3</f>
        <v>6.4514628226700682E-3</v>
      </c>
      <c r="R23" s="6"/>
      <c r="S23" s="6"/>
      <c r="T23" s="6"/>
      <c r="U23" s="6"/>
      <c r="V23" s="6"/>
      <c r="W23" s="6"/>
      <c r="X23" s="6"/>
    </row>
    <row r="24" spans="1:24" x14ac:dyDescent="0.45">
      <c r="A24" t="s">
        <v>430</v>
      </c>
      <c r="B24" t="s">
        <v>428</v>
      </c>
      <c r="C24">
        <v>81</v>
      </c>
      <c r="D24" s="6">
        <v>8700000</v>
      </c>
      <c r="E24" s="4">
        <v>1.1000000000000001E-3</v>
      </c>
      <c r="F24" s="8">
        <f>D24*G24</f>
        <v>234900</v>
      </c>
      <c r="G24" s="3">
        <v>2.7E-2</v>
      </c>
      <c r="H24" s="6">
        <f>D24*I24</f>
        <v>226200</v>
      </c>
      <c r="I24" s="3">
        <v>2.5999999999999999E-2</v>
      </c>
      <c r="J24" s="6">
        <f>D24*K24</f>
        <v>208800</v>
      </c>
      <c r="K24" s="3">
        <v>2.4E-2</v>
      </c>
      <c r="L24" s="6">
        <f>D24*M24</f>
        <v>217500</v>
      </c>
      <c r="M24" s="3">
        <v>2.5000000000000001E-2</v>
      </c>
      <c r="N24" s="8">
        <f>Table2[[#This Row],[15-19 años]]+Table2[[#This Row],[10-14 años]]+Table2[[#This Row],[5-9 años]]+Table2[[#This Row],[0-4 años]]</f>
        <v>887400</v>
      </c>
      <c r="O24" s="9">
        <f>Table2[[#This Row],[0-4%]]+Table2[[#This Row],[5-9%]]+Table2[[#This Row],[10-14%]]+Table2[[#This Row],[15-19%]]</f>
        <v>0.10200000000000001</v>
      </c>
      <c r="Q24" s="6"/>
      <c r="R24" s="6"/>
      <c r="S24" s="6"/>
      <c r="T24" s="6"/>
      <c r="U24" s="6"/>
      <c r="V24" s="6"/>
      <c r="W24" s="6"/>
      <c r="X24" s="6"/>
    </row>
    <row r="25" spans="1:24" x14ac:dyDescent="0.45">
      <c r="A25" t="s">
        <v>407</v>
      </c>
      <c r="B25" t="s">
        <v>410</v>
      </c>
      <c r="C25">
        <v>100</v>
      </c>
      <c r="D25" s="6">
        <v>331000000</v>
      </c>
      <c r="E25" s="4">
        <v>4.19E-2</v>
      </c>
      <c r="F25" s="8">
        <f>D25*G25</f>
        <v>9930000</v>
      </c>
      <c r="G25" s="3">
        <v>0.03</v>
      </c>
      <c r="H25" s="6">
        <f>D25*I25</f>
        <v>10261000</v>
      </c>
      <c r="I25" s="3">
        <v>3.1E-2</v>
      </c>
      <c r="J25" s="6">
        <f>D25*K25</f>
        <v>10923000</v>
      </c>
      <c r="K25" s="3">
        <v>3.3000000000000002E-2</v>
      </c>
      <c r="L25" s="6">
        <f>D25*M25</f>
        <v>10923000</v>
      </c>
      <c r="M25" s="3">
        <v>3.3000000000000002E-2</v>
      </c>
      <c r="N25" s="8">
        <f>Table2[[#This Row],[15-19 años]]+Table2[[#This Row],[10-14 años]]+Table2[[#This Row],[5-9 años]]+Table2[[#This Row],[0-4 años]]</f>
        <v>42037000</v>
      </c>
      <c r="O25" s="9">
        <f>Table2[[#This Row],[0-4%]]+Table2[[#This Row],[5-9%]]+Table2[[#This Row],[10-14%]]+Table2[[#This Row],[15-19%]]</f>
        <v>0.127</v>
      </c>
      <c r="S25" s="6"/>
      <c r="T25" s="6"/>
      <c r="U25" s="6"/>
      <c r="V25" s="6"/>
      <c r="W25" s="6"/>
      <c r="X25" s="6"/>
    </row>
    <row r="26" spans="1:24" x14ac:dyDescent="0.45">
      <c r="A26" t="s">
        <v>412</v>
      </c>
      <c r="B26" t="s">
        <v>409</v>
      </c>
      <c r="C26">
        <v>125</v>
      </c>
      <c r="D26" s="6">
        <v>37800000</v>
      </c>
      <c r="E26" s="4">
        <v>4.7999999999999996E-3</v>
      </c>
      <c r="F26" s="8">
        <f>D26*G26</f>
        <v>982800</v>
      </c>
      <c r="G26" s="3">
        <v>2.5999999999999999E-2</v>
      </c>
      <c r="H26" s="6">
        <f>D26*I26</f>
        <v>982800</v>
      </c>
      <c r="I26" s="3">
        <v>2.5999999999999999E-2</v>
      </c>
      <c r="J26" s="6">
        <f>D26*K26</f>
        <v>982800</v>
      </c>
      <c r="K26" s="3">
        <v>2.5999999999999999E-2</v>
      </c>
      <c r="L26" s="6">
        <f>D26*M26</f>
        <v>869400</v>
      </c>
      <c r="M26" s="3">
        <v>2.3E-2</v>
      </c>
      <c r="N26" s="8">
        <f>Table2[[#This Row],[15-19 años]]+Table2[[#This Row],[10-14 años]]+Table2[[#This Row],[5-9 años]]+Table2[[#This Row],[0-4 años]]</f>
        <v>3817800</v>
      </c>
      <c r="O26" s="9">
        <f>Table2[[#This Row],[0-4%]]+Table2[[#This Row],[5-9%]]+Table2[[#This Row],[10-14%]]+Table2[[#This Row],[15-19%]]</f>
        <v>0.10100000000000001</v>
      </c>
      <c r="Q26" s="6"/>
      <c r="R26" s="6"/>
      <c r="S26" s="6"/>
      <c r="T26" s="6"/>
      <c r="U26" s="6"/>
      <c r="V26" s="6"/>
      <c r="W26" s="6"/>
      <c r="X26" s="6"/>
    </row>
    <row r="27" spans="1:24" x14ac:dyDescent="0.45">
      <c r="A27" t="s">
        <v>390</v>
      </c>
      <c r="B27" t="s">
        <v>409</v>
      </c>
      <c r="C27">
        <v>150</v>
      </c>
      <c r="D27" s="6">
        <v>127600000</v>
      </c>
      <c r="E27" s="4">
        <v>1.61E-2</v>
      </c>
      <c r="F27" s="8">
        <f>D27*G27</f>
        <v>5614400</v>
      </c>
      <c r="G27" s="3">
        <v>4.3999999999999997E-2</v>
      </c>
      <c r="H27" s="6">
        <f>D27*I27</f>
        <v>5742000</v>
      </c>
      <c r="I27" s="3">
        <v>4.4999999999999998E-2</v>
      </c>
      <c r="J27" s="6">
        <f>D27*K27</f>
        <v>5742000</v>
      </c>
      <c r="K27" s="3">
        <v>4.4999999999999998E-2</v>
      </c>
      <c r="L27" s="6">
        <f>D27*M27</f>
        <v>5742000</v>
      </c>
      <c r="M27" s="3">
        <v>4.4999999999999998E-2</v>
      </c>
      <c r="N27" s="8">
        <f>Table2[[#This Row],[15-19 años]]+Table2[[#This Row],[10-14 años]]+Table2[[#This Row],[5-9 años]]+Table2[[#This Row],[0-4 años]]</f>
        <v>22840400</v>
      </c>
      <c r="O27" s="9">
        <f>Table2[[#This Row],[0-4%]]+Table2[[#This Row],[5-9%]]+Table2[[#This Row],[10-14%]]+Table2[[#This Row],[15-19%]]</f>
        <v>0.17899999999999999</v>
      </c>
      <c r="Q27" s="6"/>
      <c r="R27" s="6"/>
      <c r="S27" s="6"/>
      <c r="T27" s="6"/>
      <c r="U27" s="6"/>
      <c r="V27" s="6"/>
      <c r="W27" s="6"/>
      <c r="X27" s="6"/>
    </row>
    <row r="28" spans="1:24" x14ac:dyDescent="0.45">
      <c r="A28" t="s">
        <v>425</v>
      </c>
      <c r="B28" t="s">
        <v>423</v>
      </c>
      <c r="C28">
        <v>150</v>
      </c>
      <c r="D28" s="6">
        <v>37700000</v>
      </c>
      <c r="E28" s="4">
        <v>4.8700000000000002E-3</v>
      </c>
      <c r="F28" s="8">
        <f>D28*G28</f>
        <v>1017900</v>
      </c>
      <c r="G28" s="3">
        <v>2.7E-2</v>
      </c>
      <c r="H28" s="6">
        <f>D28*I28</f>
        <v>1017900</v>
      </c>
      <c r="I28" s="3">
        <v>2.7E-2</v>
      </c>
      <c r="J28" s="6">
        <f>D28*K28</f>
        <v>1017900</v>
      </c>
      <c r="K28" s="3">
        <v>2.7E-2</v>
      </c>
      <c r="L28" s="6">
        <f>D28*M28</f>
        <v>1017900</v>
      </c>
      <c r="M28" s="3">
        <v>2.7E-2</v>
      </c>
      <c r="N28" s="8">
        <f>Table2[[#This Row],[15-19 años]]+Table2[[#This Row],[10-14 años]]+Table2[[#This Row],[5-9 años]]+Table2[[#This Row],[0-4 años]]</f>
        <v>4071600</v>
      </c>
      <c r="O28" s="9">
        <f>Table2[[#This Row],[0-4%]]+Table2[[#This Row],[5-9%]]+Table2[[#This Row],[10-14%]]+Table2[[#This Row],[15-19%]]</f>
        <v>0.108</v>
      </c>
      <c r="Q28" s="6"/>
      <c r="R28" s="6"/>
      <c r="S28" s="6"/>
      <c r="T28" s="6"/>
      <c r="U28" s="6"/>
      <c r="V28" s="6"/>
      <c r="W28" s="6"/>
      <c r="X28" s="6"/>
    </row>
    <row r="29" spans="1:24" x14ac:dyDescent="0.45">
      <c r="A29" s="17" t="s">
        <v>403</v>
      </c>
      <c r="B29" s="17" t="s">
        <v>408</v>
      </c>
      <c r="C29" s="17">
        <v>150</v>
      </c>
      <c r="D29" s="18">
        <v>17400000</v>
      </c>
      <c r="E29" s="19">
        <v>2.2599999999999999E-3</v>
      </c>
      <c r="F29" s="20">
        <f>D29*G29</f>
        <v>852600</v>
      </c>
      <c r="G29" s="21">
        <v>4.9000000000000002E-2</v>
      </c>
      <c r="H29" s="18">
        <f>D29*I29</f>
        <v>817800</v>
      </c>
      <c r="I29" s="21">
        <v>4.7E-2</v>
      </c>
      <c r="J29" s="18">
        <f>D29*K29</f>
        <v>800400</v>
      </c>
      <c r="K29" s="21">
        <v>4.5999999999999999E-2</v>
      </c>
      <c r="L29" s="18">
        <f>D29*M29</f>
        <v>800400</v>
      </c>
      <c r="M29" s="21">
        <v>4.5999999999999999E-2</v>
      </c>
      <c r="N29" s="20">
        <f>Table2[[#This Row],[15-19 años]]+Table2[[#This Row],[10-14 años]]+Table2[[#This Row],[5-9 años]]+Table2[[#This Row],[0-4 años]]</f>
        <v>3271200</v>
      </c>
      <c r="O29" s="29">
        <f>Table2[[#This Row],[0-4%]]+Table2[[#This Row],[5-9%]]+Table2[[#This Row],[10-14%]]+Table2[[#This Row],[15-19%]]</f>
        <v>0.188</v>
      </c>
      <c r="Q29" s="6"/>
      <c r="R29" s="6"/>
      <c r="S29" s="6"/>
      <c r="T29" s="6"/>
      <c r="U29" s="6"/>
      <c r="V29" s="6"/>
      <c r="W29" s="6"/>
      <c r="X29" s="6"/>
    </row>
    <row r="30" spans="1:24" x14ac:dyDescent="0.45">
      <c r="A30" t="s">
        <v>429</v>
      </c>
      <c r="B30" t="s">
        <v>428</v>
      </c>
      <c r="C30">
        <v>150</v>
      </c>
      <c r="D30" s="6">
        <v>8800000</v>
      </c>
      <c r="E30" s="4">
        <v>8.6499999999999999E-4</v>
      </c>
      <c r="F30" s="8">
        <f>D30*G30</f>
        <v>220000</v>
      </c>
      <c r="G30" s="3">
        <v>2.5000000000000001E-2</v>
      </c>
      <c r="H30" s="6">
        <f>D30*I30</f>
        <v>228800</v>
      </c>
      <c r="I30" s="3">
        <v>2.5999999999999999E-2</v>
      </c>
      <c r="J30" s="6">
        <f>D30*K30</f>
        <v>255200</v>
      </c>
      <c r="K30" s="3">
        <v>2.9000000000000001E-2</v>
      </c>
      <c r="L30" s="6">
        <f>D30*M30</f>
        <v>264000</v>
      </c>
      <c r="M30" s="3">
        <v>0.03</v>
      </c>
      <c r="N30" s="8">
        <f>Table2[[#This Row],[15-19 años]]+Table2[[#This Row],[10-14 años]]+Table2[[#This Row],[5-9 años]]+Table2[[#This Row],[0-4 años]]</f>
        <v>968000</v>
      </c>
      <c r="O30" s="9">
        <f>Table2[[#This Row],[0-4%]]+Table2[[#This Row],[5-9%]]+Table2[[#This Row],[10-14%]]+Table2[[#This Row],[15-19%]]</f>
        <v>0.11</v>
      </c>
      <c r="Q30" s="30"/>
      <c r="R30" s="6"/>
      <c r="S30" s="6"/>
      <c r="T30" s="6"/>
      <c r="U30" s="6"/>
      <c r="V30" s="6"/>
      <c r="W30" s="6"/>
      <c r="X30" s="6"/>
    </row>
    <row r="31" spans="1:24" x14ac:dyDescent="0.45">
      <c r="A31" t="s">
        <v>431</v>
      </c>
      <c r="B31" t="s">
        <v>428</v>
      </c>
      <c r="C31">
        <v>200</v>
      </c>
      <c r="D31" s="6">
        <v>25900000</v>
      </c>
      <c r="E31" s="4">
        <v>3.0699999999999998E-3</v>
      </c>
      <c r="F31" s="8">
        <f>D31*G31</f>
        <v>2046100</v>
      </c>
      <c r="G31" s="3">
        <v>7.9000000000000001E-2</v>
      </c>
      <c r="H31" s="6">
        <f>D31*I31</f>
        <v>1838899.9999999998</v>
      </c>
      <c r="I31" s="3">
        <v>7.0999999999999994E-2</v>
      </c>
      <c r="J31" s="6">
        <f>D31*K31</f>
        <v>1631700</v>
      </c>
      <c r="K31" s="3">
        <v>6.3E-2</v>
      </c>
      <c r="L31" s="6">
        <f>D31*M31</f>
        <v>1398600</v>
      </c>
      <c r="M31" s="3">
        <v>5.3999999999999999E-2</v>
      </c>
      <c r="N31" s="8">
        <f>Table2[[#This Row],[15-19 años]]+Table2[[#This Row],[10-14 años]]+Table2[[#This Row],[5-9 años]]+Table2[[#This Row],[0-4 años]]</f>
        <v>6915300</v>
      </c>
      <c r="O31" s="9">
        <f>Table2[[#This Row],[0-4%]]+Table2[[#This Row],[5-9%]]+Table2[[#This Row],[10-14%]]+Table2[[#This Row],[15-19%]]</f>
        <v>0.26700000000000002</v>
      </c>
      <c r="Q31" s="30"/>
      <c r="R31" s="6"/>
      <c r="S31" s="6"/>
      <c r="T31" s="6"/>
      <c r="U31" s="6"/>
      <c r="V31" s="6"/>
      <c r="W31" s="6"/>
      <c r="X31" s="6"/>
    </row>
    <row r="32" spans="1:24" x14ac:dyDescent="0.45">
      <c r="A32" t="s">
        <v>422</v>
      </c>
      <c r="B32" t="s">
        <v>379</v>
      </c>
      <c r="C32">
        <v>250</v>
      </c>
      <c r="D32" s="6">
        <v>126500000</v>
      </c>
      <c r="E32" s="4">
        <v>1.5800000000000002E-2</v>
      </c>
      <c r="F32" s="8">
        <f>D32*G32</f>
        <v>2403500</v>
      </c>
      <c r="G32" s="3">
        <v>1.9E-2</v>
      </c>
      <c r="H32" s="6">
        <f>D32*I32</f>
        <v>2783000</v>
      </c>
      <c r="I32" s="3">
        <v>2.1999999999999999E-2</v>
      </c>
      <c r="J32" s="6">
        <f>D32*K32</f>
        <v>2909500</v>
      </c>
      <c r="K32" s="3">
        <v>2.3E-2</v>
      </c>
      <c r="L32" s="6">
        <f>D32*M32</f>
        <v>2909500</v>
      </c>
      <c r="M32" s="3">
        <v>2.3E-2</v>
      </c>
      <c r="N32" s="8">
        <f>Table2[[#This Row],[15-19 años]]+Table2[[#This Row],[10-14 años]]+Table2[[#This Row],[5-9 años]]+Table2[[#This Row],[0-4 años]]</f>
        <v>11005500</v>
      </c>
      <c r="O32" s="9">
        <f>Table2[[#This Row],[0-4%]]+Table2[[#This Row],[5-9%]]+Table2[[#This Row],[10-14%]]+Table2[[#This Row],[15-19%]]</f>
        <v>8.6999999999999994E-2</v>
      </c>
      <c r="Q32" s="6"/>
      <c r="R32" s="6"/>
      <c r="S32" s="6"/>
      <c r="T32" s="6"/>
      <c r="U32" s="6"/>
      <c r="V32" s="6"/>
      <c r="W32" s="6"/>
      <c r="X32" s="6"/>
    </row>
    <row r="33" spans="1:24" x14ac:dyDescent="0.45">
      <c r="A33" t="s">
        <v>436</v>
      </c>
      <c r="B33" t="s">
        <v>432</v>
      </c>
      <c r="C33">
        <v>250</v>
      </c>
      <c r="D33" s="6">
        <v>51200000</v>
      </c>
      <c r="E33" s="4">
        <v>6.5100000000000002E-3</v>
      </c>
      <c r="F33" s="8">
        <f>D33*G33</f>
        <v>1024000</v>
      </c>
      <c r="G33" s="3">
        <v>0.02</v>
      </c>
      <c r="H33" s="6">
        <f>D33*I33</f>
        <v>1177600</v>
      </c>
      <c r="I33" s="3">
        <v>2.3E-2</v>
      </c>
      <c r="J33" s="6">
        <f>D33*K33</f>
        <v>1177600</v>
      </c>
      <c r="K33" s="3">
        <v>2.3E-2</v>
      </c>
      <c r="L33" s="6">
        <f>D33*M33</f>
        <v>1331200</v>
      </c>
      <c r="M33" s="3">
        <v>2.5999999999999999E-2</v>
      </c>
      <c r="N33" s="8">
        <f>Table2[[#This Row],[15-19 años]]+Table2[[#This Row],[10-14 años]]+Table2[[#This Row],[5-9 años]]+Table2[[#This Row],[0-4 años]]</f>
        <v>4710400</v>
      </c>
      <c r="O33" s="9">
        <f>Table2[[#This Row],[0-4%]]+Table2[[#This Row],[5-9%]]+Table2[[#This Row],[10-14%]]+Table2[[#This Row],[15-19%]]</f>
        <v>9.1999999999999998E-2</v>
      </c>
      <c r="Q33" s="6"/>
      <c r="R33" s="6"/>
      <c r="S33" s="6"/>
      <c r="T33" s="6"/>
      <c r="U33" s="6"/>
      <c r="V33" s="6"/>
      <c r="W33" s="6"/>
      <c r="X33" s="6"/>
    </row>
    <row r="34" spans="1:24" x14ac:dyDescent="0.45">
      <c r="A34" t="s">
        <v>426</v>
      </c>
      <c r="B34" t="s">
        <v>423</v>
      </c>
      <c r="C34">
        <v>250</v>
      </c>
      <c r="D34" s="6">
        <v>36500000</v>
      </c>
      <c r="E34" s="4">
        <v>4.5999999999999999E-3</v>
      </c>
      <c r="F34" s="8">
        <f>D34*G34</f>
        <v>1715500</v>
      </c>
      <c r="G34" s="3">
        <v>4.7E-2</v>
      </c>
      <c r="H34" s="6">
        <f>D34*I34</f>
        <v>1752000</v>
      </c>
      <c r="I34" s="3">
        <v>4.8000000000000001E-2</v>
      </c>
      <c r="J34" s="6">
        <f>D34*K34</f>
        <v>1569499.9999999998</v>
      </c>
      <c r="K34" s="3">
        <v>4.2999999999999997E-2</v>
      </c>
      <c r="L34" s="6">
        <f>D34*M34</f>
        <v>1496500</v>
      </c>
      <c r="M34" s="3">
        <v>4.1000000000000002E-2</v>
      </c>
      <c r="N34" s="8">
        <f>Table2[[#This Row],[15-19 años]]+Table2[[#This Row],[10-14 años]]+Table2[[#This Row],[5-9 años]]+Table2[[#This Row],[0-4 años]]</f>
        <v>6533500</v>
      </c>
      <c r="O34" s="9">
        <f>Table2[[#This Row],[0-4%]]+Table2[[#This Row],[5-9%]]+Table2[[#This Row],[10-14%]]+Table2[[#This Row],[15-19%]]</f>
        <v>0.17900000000000002</v>
      </c>
      <c r="Q34" s="30"/>
      <c r="R34" s="6"/>
      <c r="S34" s="6"/>
      <c r="T34" s="6"/>
      <c r="U34" s="6"/>
      <c r="V34" s="6"/>
      <c r="W34" s="6"/>
      <c r="X34" s="6"/>
    </row>
    <row r="35" spans="1:24" x14ac:dyDescent="0.45">
      <c r="A35" t="s">
        <v>411</v>
      </c>
      <c r="B35" t="s">
        <v>409</v>
      </c>
      <c r="C35">
        <v>250</v>
      </c>
      <c r="D35" s="6">
        <v>34800000</v>
      </c>
      <c r="E35" s="4">
        <v>4.4099999999999999E-3</v>
      </c>
      <c r="F35" s="8">
        <f>D35*G35</f>
        <v>1496399.9999999998</v>
      </c>
      <c r="G35" s="3">
        <v>4.2999999999999997E-2</v>
      </c>
      <c r="H35" s="6">
        <f>D35*I35</f>
        <v>1496399.9999999998</v>
      </c>
      <c r="I35" s="3">
        <v>4.2999999999999997E-2</v>
      </c>
      <c r="J35" s="6">
        <f>D35*K35</f>
        <v>1357200</v>
      </c>
      <c r="K35" s="3">
        <v>3.9E-2</v>
      </c>
      <c r="L35" s="6">
        <f>D35*M35</f>
        <v>1113600</v>
      </c>
      <c r="M35" s="3">
        <v>3.2000000000000001E-2</v>
      </c>
      <c r="N35" s="8">
        <f>Table2[[#This Row],[15-19 años]]+Table2[[#This Row],[10-14 años]]+Table2[[#This Row],[5-9 años]]+Table2[[#This Row],[0-4 años]]</f>
        <v>5463600</v>
      </c>
      <c r="O35" s="9">
        <f>Table2[[#This Row],[0-4%]]+Table2[[#This Row],[5-9%]]+Table2[[#This Row],[10-14%]]+Table2[[#This Row],[15-19%]]</f>
        <v>0.157</v>
      </c>
      <c r="Q35" s="6"/>
      <c r="R35" s="6"/>
      <c r="S35" s="6"/>
      <c r="T35" s="6"/>
      <c r="U35" s="6"/>
      <c r="V35" s="6"/>
      <c r="W35" s="6"/>
      <c r="X35" s="6"/>
    </row>
    <row r="36" spans="1:24" x14ac:dyDescent="0.45">
      <c r="A36" t="s">
        <v>434</v>
      </c>
      <c r="B36" t="s">
        <v>432</v>
      </c>
      <c r="C36">
        <v>250</v>
      </c>
      <c r="D36" s="6">
        <v>31100000</v>
      </c>
      <c r="E36" s="4">
        <v>3.8800000000000002E-3</v>
      </c>
      <c r="F36" s="8">
        <f>D36*G36</f>
        <v>2145900</v>
      </c>
      <c r="G36" s="3">
        <v>6.9000000000000006E-2</v>
      </c>
      <c r="H36" s="6">
        <f>D36*I36</f>
        <v>1990400</v>
      </c>
      <c r="I36" s="3">
        <v>6.4000000000000001E-2</v>
      </c>
      <c r="J36" s="6">
        <f>D36*K36</f>
        <v>1772700</v>
      </c>
      <c r="K36" s="3">
        <v>5.7000000000000002E-2</v>
      </c>
      <c r="L36" s="6">
        <f>D36*M36</f>
        <v>1617200</v>
      </c>
      <c r="M36" s="3">
        <v>5.1999999999999998E-2</v>
      </c>
      <c r="N36" s="8">
        <f>Table2[[#This Row],[15-19 años]]+Table2[[#This Row],[10-14 años]]+Table2[[#This Row],[5-9 años]]+Table2[[#This Row],[0-4 años]]</f>
        <v>7526200</v>
      </c>
      <c r="O36" s="9">
        <f>Table2[[#This Row],[0-4%]]+Table2[[#This Row],[5-9%]]+Table2[[#This Row],[10-14%]]+Table2[[#This Row],[15-19%]]</f>
        <v>0.24199999999999999</v>
      </c>
      <c r="Q36" s="6"/>
      <c r="R36" s="6"/>
      <c r="S36" s="6"/>
      <c r="T36" s="6"/>
      <c r="U36" s="6"/>
      <c r="V36" s="6"/>
      <c r="W36" s="6"/>
      <c r="X36" s="6"/>
    </row>
    <row r="37" spans="1:24" x14ac:dyDescent="0.45">
      <c r="A37" t="s">
        <v>417</v>
      </c>
      <c r="B37" t="s">
        <v>418</v>
      </c>
      <c r="C37">
        <v>350</v>
      </c>
      <c r="D37" s="6">
        <v>11800000</v>
      </c>
      <c r="E37" s="4">
        <v>1.48E-3</v>
      </c>
      <c r="F37" s="8">
        <f>D37*G37</f>
        <v>519199.99999999994</v>
      </c>
      <c r="G37" s="3">
        <v>4.3999999999999997E-2</v>
      </c>
      <c r="H37" s="6">
        <f>D37*I37</f>
        <v>519199.99999999994</v>
      </c>
      <c r="I37" s="3">
        <v>4.3999999999999997E-2</v>
      </c>
      <c r="J37" s="6">
        <f>D37*K37</f>
        <v>436600</v>
      </c>
      <c r="K37" s="3">
        <v>3.6999999999999998E-2</v>
      </c>
      <c r="L37" s="6">
        <f>D37*M37</f>
        <v>413000.00000000006</v>
      </c>
      <c r="M37" s="3">
        <v>3.5000000000000003E-2</v>
      </c>
      <c r="N37" s="8">
        <f>Table2[[#This Row],[15-19 años]]+Table2[[#This Row],[10-14 años]]+Table2[[#This Row],[5-9 años]]+Table2[[#This Row],[0-4 años]]</f>
        <v>1888000</v>
      </c>
      <c r="O37" s="9">
        <f>Table2[[#This Row],[0-4%]]+Table2[[#This Row],[5-9%]]+Table2[[#This Row],[10-14%]]+Table2[[#This Row],[15-19%]]</f>
        <v>0.16</v>
      </c>
    </row>
    <row r="38" spans="1:24" x14ac:dyDescent="0.45">
      <c r="A38" s="10" t="s">
        <v>402</v>
      </c>
      <c r="B38" s="10" t="s">
        <v>408</v>
      </c>
      <c r="C38" s="10">
        <v>350</v>
      </c>
      <c r="D38" s="11">
        <v>2900000</v>
      </c>
      <c r="E38" s="12">
        <v>3.5300000000000002E-4</v>
      </c>
      <c r="F38" s="13">
        <f>D38*G38</f>
        <v>69600</v>
      </c>
      <c r="G38" s="14">
        <v>2.4E-2</v>
      </c>
      <c r="H38" s="11">
        <f>D38*I38</f>
        <v>69600</v>
      </c>
      <c r="I38" s="14">
        <v>2.4E-2</v>
      </c>
      <c r="J38" s="11">
        <f>D38*K38</f>
        <v>63799.999999999993</v>
      </c>
      <c r="K38" s="14">
        <v>2.1999999999999999E-2</v>
      </c>
      <c r="L38" s="11">
        <f>D38*M38</f>
        <v>58000</v>
      </c>
      <c r="M38" s="14">
        <v>0.02</v>
      </c>
      <c r="N38" s="8">
        <f>Table2[[#This Row],[15-19 años]]+Table2[[#This Row],[10-14 años]]+Table2[[#This Row],[5-9 años]]+Table2[[#This Row],[0-4 años]]</f>
        <v>261000</v>
      </c>
      <c r="O38" s="9">
        <f>Table2[[#This Row],[0-4%]]+Table2[[#This Row],[5-9%]]+Table2[[#This Row],[10-14%]]+Table2[[#This Row],[15-19%]]</f>
        <v>9.0000000000000011E-2</v>
      </c>
    </row>
    <row r="39" spans="1:24" x14ac:dyDescent="0.45">
      <c r="A39" t="s">
        <v>406</v>
      </c>
      <c r="B39" t="s">
        <v>410</v>
      </c>
      <c r="C39">
        <v>500</v>
      </c>
      <c r="D39" s="6">
        <v>84000000</v>
      </c>
      <c r="E39" s="4">
        <v>1.0699999999999999E-2</v>
      </c>
      <c r="F39" s="8">
        <f>D39*G39</f>
        <v>3948000</v>
      </c>
      <c r="G39" s="3">
        <v>4.7E-2</v>
      </c>
      <c r="H39" s="6">
        <f>D39*I39</f>
        <v>3528000</v>
      </c>
      <c r="I39" s="3">
        <v>4.2000000000000003E-2</v>
      </c>
      <c r="J39" s="6">
        <f>D39*K39</f>
        <v>3192000</v>
      </c>
      <c r="K39" s="3">
        <v>3.7999999999999999E-2</v>
      </c>
      <c r="L39" s="6">
        <f>D39*M39</f>
        <v>2856000</v>
      </c>
      <c r="M39" s="3">
        <v>3.4000000000000002E-2</v>
      </c>
      <c r="N39" s="8">
        <f>Table2[[#This Row],[15-19 años]]+Table2[[#This Row],[10-14 años]]+Table2[[#This Row],[5-9 años]]+Table2[[#This Row],[0-4 años]]</f>
        <v>13524000</v>
      </c>
      <c r="O39" s="9">
        <f>Table2[[#This Row],[0-4%]]+Table2[[#This Row],[5-9%]]+Table2[[#This Row],[10-14%]]+Table2[[#This Row],[15-19%]]</f>
        <v>0.161</v>
      </c>
    </row>
    <row r="40" spans="1:24" x14ac:dyDescent="0.45">
      <c r="A40" t="s">
        <v>415</v>
      </c>
      <c r="B40" t="s">
        <v>410</v>
      </c>
      <c r="D40" s="6"/>
      <c r="E40" s="4"/>
      <c r="F40" s="8">
        <f>D40*G40</f>
        <v>0</v>
      </c>
      <c r="G40" s="3"/>
      <c r="H40" s="6">
        <f>D40*I40</f>
        <v>0</v>
      </c>
      <c r="I40" s="3"/>
      <c r="J40" s="6">
        <f>D40*K40</f>
        <v>0</v>
      </c>
      <c r="K40" s="3"/>
      <c r="L40" s="6">
        <f>D40*M40</f>
        <v>0</v>
      </c>
      <c r="M40" s="3"/>
      <c r="N40" s="8">
        <f>Table2[[#This Row],[15-19 años]]+Table2[[#This Row],[10-14 años]]+Table2[[#This Row],[5-9 años]]+Table2[[#This Row],[0-4 años]]</f>
        <v>0</v>
      </c>
      <c r="O40" s="9">
        <f>Table2[[#This Row],[0-4%]]+Table2[[#This Row],[5-9%]]+Table2[[#This Row],[10-14%]]+Table2[[#This Row],[15-19%]]</f>
        <v>0</v>
      </c>
    </row>
    <row r="41" spans="1:24" x14ac:dyDescent="0.45">
      <c r="A41" t="s">
        <v>414</v>
      </c>
      <c r="B41" t="s">
        <v>418</v>
      </c>
      <c r="D41" s="6"/>
      <c r="E41" s="4"/>
      <c r="F41" s="8">
        <f>D41*G41</f>
        <v>0</v>
      </c>
      <c r="G41" s="3"/>
      <c r="H41" s="6">
        <f>D41*I41</f>
        <v>0</v>
      </c>
      <c r="I41" s="3"/>
      <c r="J41" s="6">
        <f>D41*K41</f>
        <v>0</v>
      </c>
      <c r="K41" s="3"/>
      <c r="L41" s="6">
        <f>D41*M41</f>
        <v>0</v>
      </c>
      <c r="M41" s="3"/>
      <c r="N41" s="8">
        <f>Table2[[#This Row],[15-19 años]]+Table2[[#This Row],[10-14 años]]+Table2[[#This Row],[5-9 años]]+Table2[[#This Row],[0-4 años]]</f>
        <v>0</v>
      </c>
      <c r="O41" s="9">
        <f>Table2[[#This Row],[0-4%]]+Table2[[#This Row],[5-9%]]+Table2[[#This Row],[10-14%]]+Table2[[#This Row],[15-19%]]</f>
        <v>0</v>
      </c>
    </row>
    <row r="42" spans="1:24" x14ac:dyDescent="0.45">
      <c r="A42" t="s">
        <v>420</v>
      </c>
      <c r="B42" t="s">
        <v>379</v>
      </c>
      <c r="D42" s="6"/>
      <c r="E42" s="4"/>
      <c r="F42" s="8">
        <f>D42*G42</f>
        <v>0</v>
      </c>
      <c r="G42" s="3"/>
      <c r="H42" s="6">
        <f>D42*I42</f>
        <v>0</v>
      </c>
      <c r="I42" s="3"/>
      <c r="J42" s="6">
        <f>D42*K42</f>
        <v>0</v>
      </c>
      <c r="K42" s="3"/>
      <c r="L42" s="6">
        <f>D42*M42</f>
        <v>0</v>
      </c>
      <c r="M42" s="3"/>
      <c r="N42" s="8">
        <f>Table2[[#This Row],[15-19 años]]+Table2[[#This Row],[10-14 años]]+Table2[[#This Row],[5-9 años]]+Table2[[#This Row],[0-4 años]]</f>
        <v>0</v>
      </c>
      <c r="O42" s="9">
        <f>Table2[[#This Row],[0-4%]]+Table2[[#This Row],[5-9%]]+Table2[[#This Row],[10-14%]]+Table2[[#This Row],[15-19%]]</f>
        <v>0</v>
      </c>
    </row>
    <row r="45" spans="1:24" x14ac:dyDescent="0.45">
      <c r="B45" t="s">
        <v>476</v>
      </c>
      <c r="C45" t="s">
        <v>477</v>
      </c>
      <c r="D45" t="s">
        <v>478</v>
      </c>
      <c r="E45" t="s">
        <v>479</v>
      </c>
      <c r="F45" t="s">
        <v>480</v>
      </c>
      <c r="G45" t="s">
        <v>481</v>
      </c>
    </row>
    <row r="46" spans="1:24" x14ac:dyDescent="0.45">
      <c r="A46" t="s">
        <v>475</v>
      </c>
      <c r="B46">
        <v>238557</v>
      </c>
    </row>
    <row r="47" spans="1:24" x14ac:dyDescent="0.45">
      <c r="A47" t="s">
        <v>482</v>
      </c>
      <c r="B47">
        <v>25995</v>
      </c>
      <c r="D47">
        <v>10038</v>
      </c>
    </row>
    <row r="49" spans="4:4" x14ac:dyDescent="0.45">
      <c r="D49" s="2">
        <f>D47/B47</f>
        <v>0.38615118291979228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CE2-7A78-4D20-AD9A-FB7F3D13B6E9}">
  <dimension ref="A1:U70"/>
  <sheetViews>
    <sheetView workbookViewId="0">
      <selection activeCell="B1" sqref="B1"/>
    </sheetView>
  </sheetViews>
  <sheetFormatPr defaultRowHeight="14.25" x14ac:dyDescent="0.45"/>
  <cols>
    <col min="2" max="2" width="10.6640625" bestFit="1" customWidth="1"/>
    <col min="3" max="3" width="12.1328125" customWidth="1"/>
  </cols>
  <sheetData>
    <row r="1" spans="1:21" x14ac:dyDescent="0.45">
      <c r="A1" t="s">
        <v>454</v>
      </c>
      <c r="B1" t="s">
        <v>440</v>
      </c>
      <c r="C1" t="s">
        <v>441</v>
      </c>
      <c r="D1" t="s">
        <v>443</v>
      </c>
      <c r="E1" t="s">
        <v>442</v>
      </c>
      <c r="F1" t="s">
        <v>428</v>
      </c>
      <c r="G1" t="s">
        <v>379</v>
      </c>
      <c r="H1" t="s">
        <v>444</v>
      </c>
      <c r="I1" t="s">
        <v>445</v>
      </c>
      <c r="J1" t="s">
        <v>446</v>
      </c>
      <c r="K1" t="s">
        <v>447</v>
      </c>
    </row>
    <row r="2" spans="1:21" x14ac:dyDescent="0.45">
      <c r="A2">
        <v>1</v>
      </c>
      <c r="B2" t="s">
        <v>391</v>
      </c>
      <c r="C2">
        <v>1998</v>
      </c>
      <c r="D2">
        <v>30</v>
      </c>
      <c r="E2">
        <v>16</v>
      </c>
      <c r="F2">
        <v>8</v>
      </c>
      <c r="G2">
        <v>6</v>
      </c>
      <c r="H2">
        <v>2</v>
      </c>
      <c r="I2">
        <v>23</v>
      </c>
      <c r="J2">
        <v>13</v>
      </c>
      <c r="K2">
        <f>I2-J2</f>
        <v>10</v>
      </c>
    </row>
    <row r="3" spans="1:21" x14ac:dyDescent="0.45">
      <c r="A3">
        <v>2</v>
      </c>
      <c r="B3" t="s">
        <v>448</v>
      </c>
      <c r="C3">
        <v>1998</v>
      </c>
      <c r="D3">
        <v>29</v>
      </c>
      <c r="E3">
        <v>16</v>
      </c>
      <c r="F3">
        <v>9</v>
      </c>
      <c r="G3">
        <v>2</v>
      </c>
      <c r="H3">
        <v>5</v>
      </c>
      <c r="I3">
        <v>21</v>
      </c>
      <c r="J3">
        <v>14</v>
      </c>
      <c r="K3">
        <f t="shared" ref="K3:K66" si="0">I3-J3</f>
        <v>7</v>
      </c>
      <c r="N3" s="15"/>
      <c r="O3" s="15"/>
      <c r="P3" s="15"/>
      <c r="Q3" s="15"/>
      <c r="R3" s="15"/>
      <c r="S3" s="15"/>
      <c r="T3" s="15"/>
      <c r="U3" s="15"/>
    </row>
    <row r="4" spans="1:21" x14ac:dyDescent="0.45">
      <c r="A4">
        <v>3</v>
      </c>
      <c r="B4" t="s">
        <v>449</v>
      </c>
      <c r="C4">
        <v>1998</v>
      </c>
      <c r="D4">
        <v>28</v>
      </c>
      <c r="E4">
        <v>16</v>
      </c>
      <c r="F4">
        <v>8</v>
      </c>
      <c r="G4">
        <v>4</v>
      </c>
      <c r="H4">
        <v>4</v>
      </c>
      <c r="I4">
        <v>23</v>
      </c>
      <c r="J4">
        <v>15</v>
      </c>
      <c r="K4">
        <f t="shared" si="0"/>
        <v>8</v>
      </c>
      <c r="M4" s="15"/>
      <c r="O4" s="15"/>
      <c r="P4" s="15"/>
      <c r="Q4" s="15"/>
      <c r="R4" s="15"/>
      <c r="S4" s="15"/>
      <c r="T4" s="15"/>
      <c r="U4" s="15"/>
    </row>
    <row r="5" spans="1:21" x14ac:dyDescent="0.45">
      <c r="A5">
        <v>4</v>
      </c>
      <c r="B5" t="s">
        <v>450</v>
      </c>
      <c r="C5">
        <v>1998</v>
      </c>
      <c r="D5">
        <v>25</v>
      </c>
      <c r="E5">
        <v>16</v>
      </c>
      <c r="F5">
        <v>7</v>
      </c>
      <c r="G5">
        <v>4</v>
      </c>
      <c r="H5">
        <v>5</v>
      </c>
      <c r="I5">
        <v>32</v>
      </c>
      <c r="J5">
        <v>18</v>
      </c>
      <c r="K5">
        <f t="shared" si="0"/>
        <v>14</v>
      </c>
      <c r="M5" s="15"/>
      <c r="N5" s="15"/>
      <c r="P5" s="15"/>
      <c r="Q5" s="15"/>
      <c r="R5" s="15"/>
      <c r="S5" s="15"/>
      <c r="T5" s="15"/>
      <c r="U5" s="15"/>
    </row>
    <row r="6" spans="1:21" x14ac:dyDescent="0.45">
      <c r="A6">
        <v>5</v>
      </c>
      <c r="B6" t="s">
        <v>451</v>
      </c>
      <c r="C6">
        <v>1998</v>
      </c>
      <c r="D6">
        <v>25</v>
      </c>
      <c r="E6">
        <v>16</v>
      </c>
      <c r="F6">
        <v>7</v>
      </c>
      <c r="G6">
        <v>4</v>
      </c>
      <c r="H6">
        <v>5</v>
      </c>
      <c r="I6">
        <v>19</v>
      </c>
      <c r="J6">
        <v>20</v>
      </c>
      <c r="K6">
        <f t="shared" si="0"/>
        <v>-1</v>
      </c>
      <c r="M6" s="15"/>
      <c r="N6" s="15"/>
      <c r="O6" s="15"/>
      <c r="Q6" s="15"/>
      <c r="R6" s="15"/>
      <c r="S6" s="15"/>
      <c r="T6" s="15"/>
      <c r="U6" s="15"/>
    </row>
    <row r="7" spans="1:21" x14ac:dyDescent="0.45">
      <c r="A7">
        <v>6</v>
      </c>
      <c r="B7" t="s">
        <v>403</v>
      </c>
      <c r="C7">
        <v>1998</v>
      </c>
      <c r="D7">
        <v>21</v>
      </c>
      <c r="E7">
        <v>16</v>
      </c>
      <c r="F7">
        <v>6</v>
      </c>
      <c r="G7">
        <v>3</v>
      </c>
      <c r="H7">
        <v>7</v>
      </c>
      <c r="I7">
        <v>22</v>
      </c>
      <c r="J7">
        <v>21</v>
      </c>
      <c r="K7">
        <f t="shared" si="0"/>
        <v>1</v>
      </c>
    </row>
    <row r="8" spans="1:21" x14ac:dyDescent="0.45">
      <c r="A8">
        <v>7</v>
      </c>
      <c r="B8" t="s">
        <v>435</v>
      </c>
      <c r="C8">
        <v>1998</v>
      </c>
      <c r="D8">
        <v>21</v>
      </c>
      <c r="E8">
        <v>16</v>
      </c>
      <c r="F8">
        <v>6</v>
      </c>
      <c r="G8">
        <v>3</v>
      </c>
      <c r="H8">
        <v>7</v>
      </c>
      <c r="I8">
        <v>18</v>
      </c>
      <c r="J8">
        <v>21</v>
      </c>
      <c r="K8">
        <f t="shared" si="0"/>
        <v>-3</v>
      </c>
      <c r="L8" s="15"/>
      <c r="M8" s="15"/>
      <c r="N8" s="15"/>
      <c r="O8" s="15"/>
      <c r="P8" s="15"/>
      <c r="R8" s="15"/>
      <c r="S8" s="15"/>
      <c r="T8" s="15"/>
    </row>
    <row r="9" spans="1:21" x14ac:dyDescent="0.45">
      <c r="A9">
        <v>8</v>
      </c>
      <c r="B9" t="s">
        <v>452</v>
      </c>
      <c r="C9">
        <v>1998</v>
      </c>
      <c r="D9">
        <v>17</v>
      </c>
      <c r="E9">
        <v>16</v>
      </c>
      <c r="F9">
        <v>4</v>
      </c>
      <c r="G9">
        <v>5</v>
      </c>
      <c r="H9">
        <v>7</v>
      </c>
      <c r="I9">
        <v>18</v>
      </c>
      <c r="J9">
        <v>21</v>
      </c>
      <c r="K9">
        <f t="shared" si="0"/>
        <v>-3</v>
      </c>
      <c r="L9" s="15"/>
      <c r="M9" s="15"/>
      <c r="N9" s="15"/>
      <c r="O9" s="15"/>
      <c r="P9" s="15"/>
      <c r="Q9" s="15"/>
      <c r="S9" s="15"/>
      <c r="T9" s="15"/>
    </row>
    <row r="10" spans="1:21" x14ac:dyDescent="0.45">
      <c r="A10">
        <v>9</v>
      </c>
      <c r="B10" t="s">
        <v>453</v>
      </c>
      <c r="C10">
        <v>1998</v>
      </c>
      <c r="D10">
        <v>3</v>
      </c>
      <c r="E10">
        <v>16</v>
      </c>
      <c r="F10">
        <v>0</v>
      </c>
      <c r="G10">
        <v>3</v>
      </c>
      <c r="H10">
        <v>13</v>
      </c>
      <c r="I10">
        <v>8</v>
      </c>
      <c r="J10">
        <v>41</v>
      </c>
      <c r="K10">
        <f t="shared" si="0"/>
        <v>-33</v>
      </c>
      <c r="L10" s="15"/>
      <c r="M10" s="15"/>
      <c r="N10" s="15"/>
      <c r="O10" s="15"/>
      <c r="P10" s="15"/>
      <c r="Q10" s="15"/>
      <c r="R10" s="15"/>
      <c r="T10" s="15"/>
    </row>
    <row r="11" spans="1:21" x14ac:dyDescent="0.45">
      <c r="A11">
        <v>1</v>
      </c>
      <c r="B11" t="s">
        <v>391</v>
      </c>
      <c r="C11">
        <v>2002</v>
      </c>
      <c r="D11">
        <v>43</v>
      </c>
      <c r="E11">
        <v>18</v>
      </c>
      <c r="F11">
        <v>13</v>
      </c>
      <c r="G11">
        <v>4</v>
      </c>
      <c r="H11">
        <v>1</v>
      </c>
      <c r="I11">
        <v>42</v>
      </c>
      <c r="J11">
        <v>15</v>
      </c>
      <c r="K11">
        <f t="shared" si="0"/>
        <v>27</v>
      </c>
      <c r="L11" s="15"/>
      <c r="M11" s="15"/>
      <c r="N11" s="15"/>
      <c r="O11" s="15"/>
      <c r="P11" s="15"/>
      <c r="Q11" s="15"/>
      <c r="R11" s="15"/>
      <c r="S11" s="15"/>
    </row>
    <row r="12" spans="1:21" x14ac:dyDescent="0.45">
      <c r="A12">
        <v>2</v>
      </c>
      <c r="B12" t="s">
        <v>403</v>
      </c>
      <c r="C12">
        <v>2002</v>
      </c>
      <c r="D12">
        <v>31</v>
      </c>
      <c r="E12">
        <v>18</v>
      </c>
      <c r="F12">
        <v>9</v>
      </c>
      <c r="G12">
        <v>4</v>
      </c>
      <c r="H12">
        <v>5</v>
      </c>
      <c r="I12">
        <v>23</v>
      </c>
      <c r="J12">
        <v>20</v>
      </c>
      <c r="K12">
        <f t="shared" si="0"/>
        <v>3</v>
      </c>
    </row>
    <row r="13" spans="1:21" x14ac:dyDescent="0.45">
      <c r="A13">
        <v>3</v>
      </c>
      <c r="B13" t="s">
        <v>392</v>
      </c>
      <c r="C13">
        <v>2002</v>
      </c>
      <c r="D13">
        <v>30</v>
      </c>
      <c r="E13">
        <v>18</v>
      </c>
      <c r="F13">
        <v>9</v>
      </c>
      <c r="G13">
        <v>3</v>
      </c>
      <c r="H13">
        <v>6</v>
      </c>
      <c r="I13">
        <v>31</v>
      </c>
      <c r="J13">
        <v>17</v>
      </c>
      <c r="K13">
        <f t="shared" si="0"/>
        <v>14</v>
      </c>
    </row>
    <row r="14" spans="1:21" x14ac:dyDescent="0.45">
      <c r="A14">
        <v>4</v>
      </c>
      <c r="B14" t="s">
        <v>448</v>
      </c>
      <c r="C14">
        <v>2002</v>
      </c>
      <c r="D14">
        <v>30</v>
      </c>
      <c r="E14">
        <v>18</v>
      </c>
      <c r="F14">
        <v>9</v>
      </c>
      <c r="G14">
        <v>3</v>
      </c>
      <c r="H14">
        <v>6</v>
      </c>
      <c r="I14">
        <v>29</v>
      </c>
      <c r="J14">
        <v>23</v>
      </c>
      <c r="K14">
        <f t="shared" si="0"/>
        <v>6</v>
      </c>
    </row>
    <row r="15" spans="1:21" x14ac:dyDescent="0.45">
      <c r="A15">
        <v>5</v>
      </c>
      <c r="B15" t="s">
        <v>435</v>
      </c>
      <c r="C15">
        <v>2002</v>
      </c>
      <c r="D15">
        <v>27</v>
      </c>
      <c r="E15">
        <v>18</v>
      </c>
      <c r="F15">
        <v>7</v>
      </c>
      <c r="G15">
        <v>6</v>
      </c>
      <c r="H15">
        <v>5</v>
      </c>
      <c r="I15">
        <v>19</v>
      </c>
      <c r="J15">
        <v>13</v>
      </c>
      <c r="K15">
        <f t="shared" si="0"/>
        <v>6</v>
      </c>
    </row>
    <row r="16" spans="1:21" x14ac:dyDescent="0.45">
      <c r="A16">
        <v>6</v>
      </c>
      <c r="B16" t="s">
        <v>449</v>
      </c>
      <c r="C16">
        <v>2002</v>
      </c>
      <c r="D16">
        <v>27</v>
      </c>
      <c r="E16">
        <v>18</v>
      </c>
      <c r="F16">
        <v>7</v>
      </c>
      <c r="G16">
        <v>6</v>
      </c>
      <c r="H16">
        <v>5</v>
      </c>
      <c r="I16">
        <v>20</v>
      </c>
      <c r="J16">
        <v>15</v>
      </c>
      <c r="K16">
        <f t="shared" si="0"/>
        <v>5</v>
      </c>
    </row>
    <row r="17" spans="1:11" x14ac:dyDescent="0.45">
      <c r="A17">
        <v>7</v>
      </c>
      <c r="B17" t="s">
        <v>452</v>
      </c>
      <c r="C17">
        <v>2002</v>
      </c>
      <c r="D17">
        <v>18</v>
      </c>
      <c r="E17">
        <v>18</v>
      </c>
      <c r="F17">
        <v>4</v>
      </c>
      <c r="G17">
        <v>6</v>
      </c>
      <c r="H17">
        <v>8</v>
      </c>
      <c r="I17">
        <v>21</v>
      </c>
      <c r="J17">
        <v>33</v>
      </c>
      <c r="K17">
        <f t="shared" si="0"/>
        <v>-12</v>
      </c>
    </row>
    <row r="18" spans="1:11" x14ac:dyDescent="0.45">
      <c r="A18">
        <v>8</v>
      </c>
      <c r="B18" t="s">
        <v>451</v>
      </c>
      <c r="C18">
        <v>2002</v>
      </c>
      <c r="D18">
        <v>16</v>
      </c>
      <c r="E18">
        <v>18</v>
      </c>
      <c r="F18">
        <v>4</v>
      </c>
      <c r="G18">
        <v>4</v>
      </c>
      <c r="H18">
        <v>10</v>
      </c>
      <c r="I18">
        <v>14</v>
      </c>
      <c r="J18">
        <v>25</v>
      </c>
      <c r="K18">
        <f t="shared" si="0"/>
        <v>-11</v>
      </c>
    </row>
    <row r="19" spans="1:11" x14ac:dyDescent="0.45">
      <c r="A19">
        <v>9</v>
      </c>
      <c r="B19" t="s">
        <v>453</v>
      </c>
      <c r="C19">
        <v>2002</v>
      </c>
      <c r="D19">
        <v>16</v>
      </c>
      <c r="E19">
        <v>18</v>
      </c>
      <c r="F19">
        <v>5</v>
      </c>
      <c r="G19">
        <v>1</v>
      </c>
      <c r="H19">
        <v>12</v>
      </c>
      <c r="I19">
        <v>18</v>
      </c>
      <c r="J19">
        <v>44</v>
      </c>
      <c r="K19">
        <f t="shared" si="0"/>
        <v>-26</v>
      </c>
    </row>
    <row r="20" spans="1:11" x14ac:dyDescent="0.45">
      <c r="A20">
        <v>10</v>
      </c>
      <c r="B20" t="s">
        <v>450</v>
      </c>
      <c r="C20">
        <v>2002</v>
      </c>
      <c r="D20">
        <v>12</v>
      </c>
      <c r="E20">
        <v>18</v>
      </c>
      <c r="F20">
        <v>3</v>
      </c>
      <c r="G20">
        <v>3</v>
      </c>
      <c r="H20">
        <v>12</v>
      </c>
      <c r="I20">
        <v>15</v>
      </c>
      <c r="J20">
        <v>27</v>
      </c>
      <c r="K20">
        <f t="shared" si="0"/>
        <v>-12</v>
      </c>
    </row>
    <row r="21" spans="1:11" x14ac:dyDescent="0.45">
      <c r="A21">
        <v>1</v>
      </c>
      <c r="B21" t="s">
        <v>392</v>
      </c>
      <c r="C21">
        <v>2006</v>
      </c>
      <c r="D21">
        <v>34</v>
      </c>
      <c r="E21">
        <v>18</v>
      </c>
      <c r="F21">
        <v>9</v>
      </c>
      <c r="G21">
        <v>7</v>
      </c>
      <c r="H21">
        <v>2</v>
      </c>
      <c r="I21">
        <v>35</v>
      </c>
      <c r="J21">
        <v>17</v>
      </c>
      <c r="K21">
        <f t="shared" si="0"/>
        <v>18</v>
      </c>
    </row>
    <row r="22" spans="1:11" x14ac:dyDescent="0.45">
      <c r="A22">
        <v>2</v>
      </c>
      <c r="B22" t="s">
        <v>391</v>
      </c>
      <c r="C22">
        <v>2006</v>
      </c>
      <c r="D22">
        <v>34</v>
      </c>
      <c r="E22">
        <v>18</v>
      </c>
      <c r="F22">
        <v>10</v>
      </c>
      <c r="G22">
        <v>4</v>
      </c>
      <c r="H22">
        <v>4</v>
      </c>
      <c r="I22">
        <v>29</v>
      </c>
      <c r="J22">
        <v>17</v>
      </c>
      <c r="K22">
        <f t="shared" si="0"/>
        <v>12</v>
      </c>
    </row>
    <row r="23" spans="1:11" x14ac:dyDescent="0.45">
      <c r="A23">
        <v>3</v>
      </c>
      <c r="B23" t="s">
        <v>403</v>
      </c>
      <c r="C23">
        <v>2006</v>
      </c>
      <c r="D23">
        <v>28</v>
      </c>
      <c r="E23">
        <v>18</v>
      </c>
      <c r="F23">
        <v>8</v>
      </c>
      <c r="G23">
        <v>4</v>
      </c>
      <c r="H23">
        <v>6</v>
      </c>
      <c r="I23">
        <v>23</v>
      </c>
      <c r="J23">
        <v>19</v>
      </c>
      <c r="K23">
        <f t="shared" si="0"/>
        <v>4</v>
      </c>
    </row>
    <row r="24" spans="1:11" x14ac:dyDescent="0.45">
      <c r="A24">
        <v>4</v>
      </c>
      <c r="B24" t="s">
        <v>448</v>
      </c>
      <c r="C24">
        <v>2006</v>
      </c>
      <c r="D24">
        <v>28</v>
      </c>
      <c r="E24">
        <v>18</v>
      </c>
      <c r="F24">
        <v>8</v>
      </c>
      <c r="G24">
        <v>4</v>
      </c>
      <c r="H24">
        <v>6</v>
      </c>
      <c r="I24">
        <v>23</v>
      </c>
      <c r="J24">
        <v>23</v>
      </c>
      <c r="K24">
        <f t="shared" si="0"/>
        <v>0</v>
      </c>
    </row>
    <row r="25" spans="1:11" x14ac:dyDescent="0.45">
      <c r="A25">
        <v>5</v>
      </c>
      <c r="B25" t="s">
        <v>435</v>
      </c>
      <c r="C25">
        <v>2006</v>
      </c>
      <c r="D25">
        <v>25</v>
      </c>
      <c r="E25">
        <v>18</v>
      </c>
      <c r="F25">
        <v>6</v>
      </c>
      <c r="G25">
        <v>7</v>
      </c>
      <c r="H25">
        <v>5</v>
      </c>
      <c r="I25">
        <v>23</v>
      </c>
      <c r="J25">
        <v>28</v>
      </c>
      <c r="K25">
        <f t="shared" si="0"/>
        <v>-5</v>
      </c>
    </row>
    <row r="26" spans="1:11" x14ac:dyDescent="0.45">
      <c r="A26">
        <v>6</v>
      </c>
      <c r="B26" t="s">
        <v>449</v>
      </c>
      <c r="C26">
        <v>2006</v>
      </c>
      <c r="D26">
        <v>24</v>
      </c>
      <c r="E26">
        <v>18</v>
      </c>
      <c r="F26">
        <v>6</v>
      </c>
      <c r="G26">
        <v>6</v>
      </c>
      <c r="H26">
        <v>6</v>
      </c>
      <c r="I26">
        <v>24</v>
      </c>
      <c r="J26">
        <v>16</v>
      </c>
      <c r="K26">
        <f t="shared" si="0"/>
        <v>8</v>
      </c>
    </row>
    <row r="27" spans="1:11" x14ac:dyDescent="0.45">
      <c r="A27">
        <v>7</v>
      </c>
      <c r="B27" t="s">
        <v>450</v>
      </c>
      <c r="C27">
        <v>2006</v>
      </c>
      <c r="D27">
        <v>22</v>
      </c>
      <c r="E27">
        <v>18</v>
      </c>
      <c r="F27">
        <v>5</v>
      </c>
      <c r="G27">
        <v>7</v>
      </c>
      <c r="H27">
        <v>6</v>
      </c>
      <c r="I27">
        <v>18</v>
      </c>
      <c r="J27">
        <v>22</v>
      </c>
      <c r="K27">
        <f t="shared" si="0"/>
        <v>-4</v>
      </c>
    </row>
    <row r="28" spans="1:11" x14ac:dyDescent="0.45">
      <c r="A28">
        <v>8</v>
      </c>
      <c r="B28" t="s">
        <v>453</v>
      </c>
      <c r="C28">
        <v>2006</v>
      </c>
      <c r="D28">
        <v>18</v>
      </c>
      <c r="E28">
        <v>18</v>
      </c>
      <c r="F28">
        <v>5</v>
      </c>
      <c r="G28">
        <v>3</v>
      </c>
      <c r="H28">
        <v>10</v>
      </c>
      <c r="I28">
        <v>20</v>
      </c>
      <c r="J28">
        <v>28</v>
      </c>
      <c r="K28">
        <f t="shared" si="0"/>
        <v>-8</v>
      </c>
    </row>
    <row r="29" spans="1:11" x14ac:dyDescent="0.45">
      <c r="A29">
        <v>9</v>
      </c>
      <c r="B29" t="s">
        <v>451</v>
      </c>
      <c r="C29">
        <v>2006</v>
      </c>
      <c r="D29">
        <v>18</v>
      </c>
      <c r="E29">
        <v>18</v>
      </c>
      <c r="F29">
        <v>4</v>
      </c>
      <c r="G29">
        <v>6</v>
      </c>
      <c r="H29">
        <v>8</v>
      </c>
      <c r="I29">
        <v>20</v>
      </c>
      <c r="J29">
        <v>28</v>
      </c>
      <c r="K29">
        <f t="shared" si="0"/>
        <v>-8</v>
      </c>
    </row>
    <row r="30" spans="1:11" x14ac:dyDescent="0.45">
      <c r="A30">
        <v>10</v>
      </c>
      <c r="B30" t="s">
        <v>452</v>
      </c>
      <c r="C30">
        <v>2006</v>
      </c>
      <c r="D30">
        <v>14</v>
      </c>
      <c r="E30">
        <v>18</v>
      </c>
      <c r="F30">
        <v>4</v>
      </c>
      <c r="G30">
        <v>2</v>
      </c>
      <c r="H30">
        <v>12</v>
      </c>
      <c r="I30">
        <v>20</v>
      </c>
      <c r="J30">
        <v>37</v>
      </c>
      <c r="K30">
        <f t="shared" si="0"/>
        <v>-17</v>
      </c>
    </row>
    <row r="31" spans="1:11" x14ac:dyDescent="0.45">
      <c r="A31">
        <v>1</v>
      </c>
      <c r="B31" t="s">
        <v>392</v>
      </c>
      <c r="C31">
        <v>2010</v>
      </c>
      <c r="D31">
        <v>34</v>
      </c>
      <c r="E31">
        <v>18</v>
      </c>
      <c r="F31">
        <v>9</v>
      </c>
      <c r="G31">
        <v>7</v>
      </c>
      <c r="H31">
        <v>2</v>
      </c>
      <c r="I31">
        <v>33</v>
      </c>
      <c r="J31">
        <v>11</v>
      </c>
      <c r="K31">
        <f t="shared" si="0"/>
        <v>22</v>
      </c>
    </row>
    <row r="32" spans="1:11" x14ac:dyDescent="0.45">
      <c r="A32">
        <v>2</v>
      </c>
      <c r="B32" t="s">
        <v>450</v>
      </c>
      <c r="C32">
        <v>2010</v>
      </c>
      <c r="D32">
        <v>33</v>
      </c>
      <c r="E32">
        <v>18</v>
      </c>
      <c r="F32">
        <v>10</v>
      </c>
      <c r="G32">
        <v>3</v>
      </c>
      <c r="H32">
        <v>5</v>
      </c>
      <c r="I32">
        <v>32</v>
      </c>
      <c r="J32">
        <v>22</v>
      </c>
      <c r="K32">
        <f t="shared" si="0"/>
        <v>10</v>
      </c>
    </row>
    <row r="33" spans="1:11" x14ac:dyDescent="0.45">
      <c r="A33">
        <v>3</v>
      </c>
      <c r="B33" t="s">
        <v>448</v>
      </c>
      <c r="C33">
        <v>2010</v>
      </c>
      <c r="D33">
        <v>33</v>
      </c>
      <c r="E33">
        <v>18</v>
      </c>
      <c r="F33">
        <v>10</v>
      </c>
      <c r="G33">
        <v>3</v>
      </c>
      <c r="H33">
        <v>5</v>
      </c>
      <c r="I33">
        <v>24</v>
      </c>
      <c r="J33">
        <v>16</v>
      </c>
      <c r="K33">
        <f t="shared" si="0"/>
        <v>8</v>
      </c>
    </row>
    <row r="34" spans="1:11" x14ac:dyDescent="0.45">
      <c r="A34">
        <v>4</v>
      </c>
      <c r="B34" t="s">
        <v>391</v>
      </c>
      <c r="C34">
        <v>2010</v>
      </c>
      <c r="D34">
        <v>28</v>
      </c>
      <c r="E34">
        <v>18</v>
      </c>
      <c r="F34">
        <v>8</v>
      </c>
      <c r="G34">
        <v>4</v>
      </c>
      <c r="H34">
        <v>6</v>
      </c>
      <c r="I34">
        <v>23</v>
      </c>
      <c r="J34">
        <v>20</v>
      </c>
      <c r="K34">
        <f t="shared" si="0"/>
        <v>3</v>
      </c>
    </row>
    <row r="35" spans="1:11" x14ac:dyDescent="0.45">
      <c r="A35">
        <v>5</v>
      </c>
      <c r="B35" t="s">
        <v>435</v>
      </c>
      <c r="C35">
        <v>2010</v>
      </c>
      <c r="D35">
        <v>24</v>
      </c>
      <c r="E35">
        <v>18</v>
      </c>
      <c r="F35">
        <v>6</v>
      </c>
      <c r="G35">
        <v>6</v>
      </c>
      <c r="H35">
        <v>6</v>
      </c>
      <c r="I35">
        <v>28</v>
      </c>
      <c r="J35">
        <v>20</v>
      </c>
      <c r="K35">
        <f t="shared" si="0"/>
        <v>8</v>
      </c>
    </row>
    <row r="36" spans="1:11" x14ac:dyDescent="0.45">
      <c r="A36">
        <v>6</v>
      </c>
      <c r="B36" t="s">
        <v>403</v>
      </c>
      <c r="C36">
        <v>2010</v>
      </c>
      <c r="D36">
        <v>23</v>
      </c>
      <c r="E36">
        <v>18</v>
      </c>
      <c r="F36">
        <v>6</v>
      </c>
      <c r="G36">
        <v>5</v>
      </c>
      <c r="H36">
        <v>7</v>
      </c>
      <c r="I36">
        <v>22</v>
      </c>
      <c r="J36">
        <v>26</v>
      </c>
      <c r="K36">
        <f t="shared" si="0"/>
        <v>-4</v>
      </c>
    </row>
    <row r="37" spans="1:11" x14ac:dyDescent="0.45">
      <c r="A37">
        <v>7</v>
      </c>
      <c r="B37" t="s">
        <v>449</v>
      </c>
      <c r="C37">
        <v>2010</v>
      </c>
      <c r="D37">
        <v>23</v>
      </c>
      <c r="E37">
        <v>18</v>
      </c>
      <c r="F37">
        <v>6</v>
      </c>
      <c r="G37">
        <v>5</v>
      </c>
      <c r="H37">
        <v>7</v>
      </c>
      <c r="I37">
        <v>14</v>
      </c>
      <c r="J37">
        <v>18</v>
      </c>
      <c r="K37">
        <f t="shared" si="0"/>
        <v>-4</v>
      </c>
    </row>
    <row r="38" spans="1:11" x14ac:dyDescent="0.45">
      <c r="A38">
        <v>8</v>
      </c>
      <c r="B38" t="s">
        <v>453</v>
      </c>
      <c r="C38">
        <v>2010</v>
      </c>
      <c r="D38">
        <v>22</v>
      </c>
      <c r="E38">
        <v>18</v>
      </c>
      <c r="F38">
        <v>6</v>
      </c>
      <c r="G38">
        <v>4</v>
      </c>
      <c r="H38">
        <v>8</v>
      </c>
      <c r="I38">
        <v>23</v>
      </c>
      <c r="J38">
        <v>29</v>
      </c>
      <c r="K38">
        <f t="shared" si="0"/>
        <v>-6</v>
      </c>
    </row>
    <row r="39" spans="1:11" x14ac:dyDescent="0.45">
      <c r="A39">
        <v>9</v>
      </c>
      <c r="B39" t="s">
        <v>452</v>
      </c>
      <c r="C39">
        <v>2010</v>
      </c>
      <c r="D39">
        <v>15</v>
      </c>
      <c r="E39">
        <v>18</v>
      </c>
      <c r="F39">
        <v>4</v>
      </c>
      <c r="G39">
        <v>3</v>
      </c>
      <c r="H39">
        <v>11</v>
      </c>
      <c r="I39">
        <v>22</v>
      </c>
      <c r="J39">
        <v>36</v>
      </c>
      <c r="K39">
        <f t="shared" si="0"/>
        <v>-14</v>
      </c>
    </row>
    <row r="40" spans="1:11" x14ac:dyDescent="0.45">
      <c r="A40">
        <v>10</v>
      </c>
      <c r="B40" t="s">
        <v>451</v>
      </c>
      <c r="C40">
        <v>2010</v>
      </c>
      <c r="D40">
        <v>13</v>
      </c>
      <c r="E40">
        <v>18</v>
      </c>
      <c r="F40">
        <v>3</v>
      </c>
      <c r="G40">
        <v>4</v>
      </c>
      <c r="H40">
        <v>11</v>
      </c>
      <c r="I40">
        <v>11</v>
      </c>
      <c r="J40">
        <v>34</v>
      </c>
      <c r="K40">
        <f t="shared" si="0"/>
        <v>-23</v>
      </c>
    </row>
    <row r="41" spans="1:11" x14ac:dyDescent="0.45">
      <c r="A41">
        <v>1</v>
      </c>
      <c r="B41" t="s">
        <v>391</v>
      </c>
      <c r="C41">
        <v>2014</v>
      </c>
      <c r="D41">
        <v>32</v>
      </c>
      <c r="E41">
        <v>16</v>
      </c>
      <c r="F41">
        <v>9</v>
      </c>
      <c r="G41">
        <v>5</v>
      </c>
      <c r="H41">
        <v>2</v>
      </c>
      <c r="I41">
        <v>35</v>
      </c>
      <c r="J41">
        <v>15</v>
      </c>
      <c r="K41">
        <f t="shared" si="0"/>
        <v>20</v>
      </c>
    </row>
    <row r="42" spans="1:11" x14ac:dyDescent="0.45">
      <c r="A42">
        <v>2</v>
      </c>
      <c r="B42" t="s">
        <v>449</v>
      </c>
      <c r="C42">
        <v>2014</v>
      </c>
      <c r="D42">
        <v>30</v>
      </c>
      <c r="E42">
        <v>16</v>
      </c>
      <c r="F42">
        <v>9</v>
      </c>
      <c r="G42">
        <v>3</v>
      </c>
      <c r="H42">
        <v>4</v>
      </c>
      <c r="I42">
        <v>27</v>
      </c>
      <c r="J42">
        <v>13</v>
      </c>
      <c r="K42">
        <f t="shared" si="0"/>
        <v>14</v>
      </c>
    </row>
    <row r="43" spans="1:11" x14ac:dyDescent="0.45">
      <c r="A43">
        <v>3</v>
      </c>
      <c r="B43" t="s">
        <v>450</v>
      </c>
      <c r="C43">
        <v>2014</v>
      </c>
      <c r="D43">
        <v>28</v>
      </c>
      <c r="E43">
        <v>16</v>
      </c>
      <c r="F43">
        <v>9</v>
      </c>
      <c r="G43">
        <v>1</v>
      </c>
      <c r="H43">
        <v>6</v>
      </c>
      <c r="I43">
        <v>29</v>
      </c>
      <c r="J43">
        <v>25</v>
      </c>
      <c r="K43">
        <f t="shared" si="0"/>
        <v>4</v>
      </c>
    </row>
    <row r="44" spans="1:11" x14ac:dyDescent="0.45">
      <c r="A44">
        <v>4</v>
      </c>
      <c r="B44" t="s">
        <v>403</v>
      </c>
      <c r="C44">
        <v>2014</v>
      </c>
      <c r="D44">
        <v>25</v>
      </c>
      <c r="E44">
        <v>16</v>
      </c>
      <c r="F44">
        <v>7</v>
      </c>
      <c r="G44">
        <v>4</v>
      </c>
      <c r="H44">
        <v>5</v>
      </c>
      <c r="I44">
        <v>20</v>
      </c>
      <c r="J44">
        <v>16</v>
      </c>
      <c r="K44">
        <f t="shared" si="0"/>
        <v>4</v>
      </c>
    </row>
    <row r="45" spans="1:11" x14ac:dyDescent="0.45">
      <c r="A45">
        <v>5</v>
      </c>
      <c r="B45" t="s">
        <v>435</v>
      </c>
      <c r="C45">
        <v>2014</v>
      </c>
      <c r="D45">
        <v>25</v>
      </c>
      <c r="E45">
        <v>16</v>
      </c>
      <c r="F45">
        <v>7</v>
      </c>
      <c r="G45">
        <v>4</v>
      </c>
      <c r="H45">
        <v>5</v>
      </c>
      <c r="I45">
        <v>25</v>
      </c>
      <c r="J45">
        <v>25</v>
      </c>
      <c r="K45">
        <f t="shared" si="0"/>
        <v>0</v>
      </c>
    </row>
    <row r="46" spans="1:11" x14ac:dyDescent="0.45">
      <c r="A46">
        <v>6</v>
      </c>
      <c r="B46" t="s">
        <v>453</v>
      </c>
      <c r="C46">
        <v>2014</v>
      </c>
      <c r="D46">
        <v>20</v>
      </c>
      <c r="E46">
        <v>16</v>
      </c>
      <c r="F46">
        <v>5</v>
      </c>
      <c r="G46">
        <v>5</v>
      </c>
      <c r="H46">
        <v>6</v>
      </c>
      <c r="I46">
        <v>14</v>
      </c>
      <c r="J46">
        <v>20</v>
      </c>
      <c r="K46">
        <f t="shared" si="0"/>
        <v>-6</v>
      </c>
    </row>
    <row r="47" spans="1:11" x14ac:dyDescent="0.45">
      <c r="A47">
        <v>7</v>
      </c>
      <c r="B47" t="s">
        <v>451</v>
      </c>
      <c r="C47">
        <v>2014</v>
      </c>
      <c r="D47">
        <v>15</v>
      </c>
      <c r="E47">
        <v>16</v>
      </c>
      <c r="F47">
        <v>4</v>
      </c>
      <c r="G47">
        <v>3</v>
      </c>
      <c r="H47">
        <v>9</v>
      </c>
      <c r="I47">
        <v>17</v>
      </c>
      <c r="J47">
        <v>26</v>
      </c>
      <c r="K47">
        <f t="shared" si="0"/>
        <v>-9</v>
      </c>
    </row>
    <row r="48" spans="1:11" x14ac:dyDescent="0.45">
      <c r="A48">
        <v>8</v>
      </c>
      <c r="B48" t="s">
        <v>452</v>
      </c>
      <c r="C48">
        <v>2014</v>
      </c>
      <c r="D48">
        <v>12</v>
      </c>
      <c r="E48">
        <v>16</v>
      </c>
      <c r="F48">
        <v>2</v>
      </c>
      <c r="G48">
        <v>6</v>
      </c>
      <c r="H48">
        <v>8</v>
      </c>
      <c r="I48">
        <v>17</v>
      </c>
      <c r="J48">
        <v>30</v>
      </c>
      <c r="K48">
        <f t="shared" si="0"/>
        <v>-13</v>
      </c>
    </row>
    <row r="49" spans="1:11" x14ac:dyDescent="0.45">
      <c r="A49">
        <v>9</v>
      </c>
      <c r="B49" t="s">
        <v>448</v>
      </c>
      <c r="C49">
        <v>2014</v>
      </c>
      <c r="D49">
        <v>12</v>
      </c>
      <c r="E49">
        <v>16</v>
      </c>
      <c r="F49">
        <v>3</v>
      </c>
      <c r="G49">
        <v>3</v>
      </c>
      <c r="H49">
        <v>10</v>
      </c>
      <c r="I49">
        <v>17</v>
      </c>
      <c r="J49">
        <v>31</v>
      </c>
      <c r="K49">
        <f t="shared" si="0"/>
        <v>-14</v>
      </c>
    </row>
    <row r="50" spans="1:11" x14ac:dyDescent="0.45">
      <c r="A50">
        <v>1</v>
      </c>
      <c r="B50" t="s">
        <v>392</v>
      </c>
      <c r="C50">
        <v>2018</v>
      </c>
      <c r="D50">
        <v>41</v>
      </c>
      <c r="E50">
        <v>18</v>
      </c>
      <c r="F50">
        <v>12</v>
      </c>
      <c r="G50">
        <v>5</v>
      </c>
      <c r="H50">
        <v>1</v>
      </c>
      <c r="I50">
        <v>41</v>
      </c>
      <c r="J50">
        <v>11</v>
      </c>
      <c r="K50">
        <f t="shared" si="0"/>
        <v>30</v>
      </c>
    </row>
    <row r="51" spans="1:11" x14ac:dyDescent="0.45">
      <c r="A51">
        <v>2</v>
      </c>
      <c r="B51" t="s">
        <v>435</v>
      </c>
      <c r="C51">
        <v>2018</v>
      </c>
      <c r="D51">
        <v>31</v>
      </c>
      <c r="E51">
        <v>18</v>
      </c>
      <c r="F51">
        <v>9</v>
      </c>
      <c r="G51">
        <v>4</v>
      </c>
      <c r="H51">
        <v>5</v>
      </c>
      <c r="I51">
        <v>32</v>
      </c>
      <c r="J51">
        <v>20</v>
      </c>
      <c r="K51">
        <f t="shared" si="0"/>
        <v>12</v>
      </c>
    </row>
    <row r="52" spans="1:11" x14ac:dyDescent="0.45">
      <c r="A52">
        <v>3</v>
      </c>
      <c r="B52" t="s">
        <v>391</v>
      </c>
      <c r="C52">
        <v>2018</v>
      </c>
      <c r="D52">
        <v>28</v>
      </c>
      <c r="E52">
        <v>18</v>
      </c>
      <c r="F52">
        <v>7</v>
      </c>
      <c r="G52">
        <v>7</v>
      </c>
      <c r="H52">
        <v>4</v>
      </c>
      <c r="I52">
        <v>19</v>
      </c>
      <c r="J52">
        <v>16</v>
      </c>
      <c r="K52">
        <f t="shared" si="0"/>
        <v>3</v>
      </c>
    </row>
    <row r="53" spans="1:11" x14ac:dyDescent="0.45">
      <c r="A53">
        <v>4</v>
      </c>
      <c r="B53" t="s">
        <v>449</v>
      </c>
      <c r="C53">
        <v>2018</v>
      </c>
      <c r="D53">
        <v>27</v>
      </c>
      <c r="E53">
        <v>18</v>
      </c>
      <c r="F53">
        <v>7</v>
      </c>
      <c r="G53">
        <v>6</v>
      </c>
      <c r="H53">
        <v>5</v>
      </c>
      <c r="I53">
        <v>21</v>
      </c>
      <c r="J53">
        <v>19</v>
      </c>
      <c r="K53">
        <f t="shared" si="0"/>
        <v>2</v>
      </c>
    </row>
    <row r="54" spans="1:11" x14ac:dyDescent="0.45">
      <c r="A54">
        <v>5</v>
      </c>
      <c r="B54" t="s">
        <v>451</v>
      </c>
      <c r="C54">
        <v>2018</v>
      </c>
      <c r="D54">
        <v>26</v>
      </c>
      <c r="E54">
        <v>18</v>
      </c>
      <c r="F54">
        <v>7</v>
      </c>
      <c r="G54">
        <v>5</v>
      </c>
      <c r="H54">
        <v>6</v>
      </c>
      <c r="I54">
        <v>27</v>
      </c>
      <c r="J54">
        <v>26</v>
      </c>
      <c r="K54">
        <f t="shared" si="0"/>
        <v>1</v>
      </c>
    </row>
    <row r="55" spans="1:11" x14ac:dyDescent="0.45">
      <c r="A55">
        <v>6</v>
      </c>
      <c r="B55" t="s">
        <v>450</v>
      </c>
      <c r="C55">
        <v>2018</v>
      </c>
      <c r="D55">
        <v>26</v>
      </c>
      <c r="E55">
        <v>18</v>
      </c>
      <c r="F55">
        <v>8</v>
      </c>
      <c r="G55">
        <v>2</v>
      </c>
      <c r="H55">
        <v>8</v>
      </c>
      <c r="I55">
        <v>26</v>
      </c>
      <c r="J55">
        <v>27</v>
      </c>
      <c r="K55">
        <f t="shared" si="0"/>
        <v>-1</v>
      </c>
    </row>
    <row r="56" spans="1:11" x14ac:dyDescent="0.45">
      <c r="A56">
        <v>7</v>
      </c>
      <c r="B56" t="s">
        <v>448</v>
      </c>
      <c r="C56">
        <v>2018</v>
      </c>
      <c r="D56">
        <v>24</v>
      </c>
      <c r="E56">
        <v>18</v>
      </c>
      <c r="F56">
        <v>7</v>
      </c>
      <c r="G56">
        <v>3</v>
      </c>
      <c r="H56">
        <v>8</v>
      </c>
      <c r="I56">
        <v>19</v>
      </c>
      <c r="J56">
        <v>25</v>
      </c>
      <c r="K56">
        <f t="shared" si="0"/>
        <v>-6</v>
      </c>
    </row>
    <row r="57" spans="1:11" x14ac:dyDescent="0.45">
      <c r="A57">
        <v>8</v>
      </c>
      <c r="B57" t="s">
        <v>403</v>
      </c>
      <c r="C57">
        <v>2018</v>
      </c>
      <c r="D57">
        <v>20</v>
      </c>
      <c r="E57">
        <v>18</v>
      </c>
      <c r="F57">
        <v>6</v>
      </c>
      <c r="G57">
        <v>2</v>
      </c>
      <c r="H57">
        <v>10</v>
      </c>
      <c r="I57">
        <v>26</v>
      </c>
      <c r="J57">
        <v>29</v>
      </c>
      <c r="K57">
        <f t="shared" si="0"/>
        <v>-3</v>
      </c>
    </row>
    <row r="58" spans="1:11" x14ac:dyDescent="0.45">
      <c r="A58">
        <v>9</v>
      </c>
      <c r="B58" t="s">
        <v>452</v>
      </c>
      <c r="C58">
        <v>2018</v>
      </c>
      <c r="D58">
        <v>14</v>
      </c>
      <c r="E58">
        <v>18</v>
      </c>
      <c r="F58">
        <v>4</v>
      </c>
      <c r="G58">
        <v>2</v>
      </c>
      <c r="H58">
        <v>12</v>
      </c>
      <c r="I58">
        <v>16</v>
      </c>
      <c r="J58">
        <v>38</v>
      </c>
      <c r="K58">
        <f t="shared" si="0"/>
        <v>-22</v>
      </c>
    </row>
    <row r="59" spans="1:11" x14ac:dyDescent="0.45">
      <c r="A59">
        <v>10</v>
      </c>
      <c r="B59" t="s">
        <v>453</v>
      </c>
      <c r="C59">
        <v>2018</v>
      </c>
      <c r="D59">
        <v>12</v>
      </c>
      <c r="E59">
        <v>18</v>
      </c>
      <c r="F59">
        <v>2</v>
      </c>
      <c r="G59">
        <v>6</v>
      </c>
      <c r="H59">
        <v>10</v>
      </c>
      <c r="I59">
        <v>19</v>
      </c>
      <c r="J59">
        <v>35</v>
      </c>
      <c r="K59">
        <f t="shared" si="0"/>
        <v>-16</v>
      </c>
    </row>
    <row r="60" spans="1:11" x14ac:dyDescent="0.45">
      <c r="A60">
        <v>1</v>
      </c>
      <c r="B60" t="s">
        <v>392</v>
      </c>
      <c r="C60">
        <v>2022</v>
      </c>
      <c r="D60">
        <v>45</v>
      </c>
      <c r="E60">
        <v>17</v>
      </c>
      <c r="F60">
        <v>14</v>
      </c>
      <c r="G60">
        <v>3</v>
      </c>
      <c r="H60">
        <v>0</v>
      </c>
      <c r="I60">
        <v>40</v>
      </c>
      <c r="J60">
        <v>5</v>
      </c>
      <c r="K60">
        <f t="shared" si="0"/>
        <v>35</v>
      </c>
    </row>
    <row r="61" spans="1:11" x14ac:dyDescent="0.45">
      <c r="A61">
        <v>2</v>
      </c>
      <c r="B61" t="s">
        <v>391</v>
      </c>
      <c r="C61">
        <v>2022</v>
      </c>
      <c r="D61">
        <v>39</v>
      </c>
      <c r="E61">
        <v>17</v>
      </c>
      <c r="F61">
        <v>11</v>
      </c>
      <c r="G61">
        <v>6</v>
      </c>
      <c r="H61">
        <v>0</v>
      </c>
      <c r="I61">
        <v>27</v>
      </c>
      <c r="J61">
        <v>8</v>
      </c>
      <c r="K61">
        <f t="shared" si="0"/>
        <v>19</v>
      </c>
    </row>
    <row r="62" spans="1:11" x14ac:dyDescent="0.45">
      <c r="A62">
        <v>3</v>
      </c>
      <c r="B62" t="s">
        <v>435</v>
      </c>
      <c r="C62">
        <v>2022</v>
      </c>
      <c r="D62">
        <v>28</v>
      </c>
      <c r="E62">
        <v>18</v>
      </c>
      <c r="F62">
        <v>8</v>
      </c>
      <c r="G62">
        <v>4</v>
      </c>
      <c r="H62">
        <v>6</v>
      </c>
      <c r="I62">
        <v>22</v>
      </c>
      <c r="J62">
        <v>22</v>
      </c>
      <c r="K62">
        <f t="shared" si="0"/>
        <v>0</v>
      </c>
    </row>
    <row r="63" spans="1:11" x14ac:dyDescent="0.45">
      <c r="A63">
        <v>4</v>
      </c>
      <c r="B63" t="s">
        <v>403</v>
      </c>
      <c r="C63">
        <v>2022</v>
      </c>
      <c r="D63">
        <v>26</v>
      </c>
      <c r="E63">
        <v>18</v>
      </c>
      <c r="F63">
        <v>7</v>
      </c>
      <c r="G63">
        <v>5</v>
      </c>
      <c r="H63">
        <v>6</v>
      </c>
      <c r="I63">
        <v>27</v>
      </c>
      <c r="J63">
        <v>19</v>
      </c>
      <c r="K63">
        <f t="shared" si="0"/>
        <v>8</v>
      </c>
    </row>
    <row r="64" spans="1:11" x14ac:dyDescent="0.45">
      <c r="A64">
        <v>5</v>
      </c>
      <c r="B64" t="s">
        <v>451</v>
      </c>
      <c r="C64">
        <v>2022</v>
      </c>
      <c r="D64">
        <v>24</v>
      </c>
      <c r="E64">
        <v>18</v>
      </c>
      <c r="F64">
        <v>7</v>
      </c>
      <c r="G64">
        <v>3</v>
      </c>
      <c r="H64">
        <v>8</v>
      </c>
      <c r="I64">
        <v>19</v>
      </c>
      <c r="J64">
        <v>22</v>
      </c>
      <c r="K64">
        <f t="shared" si="0"/>
        <v>-3</v>
      </c>
    </row>
    <row r="65" spans="1:11" x14ac:dyDescent="0.45">
      <c r="A65">
        <v>6</v>
      </c>
      <c r="B65" t="s">
        <v>449</v>
      </c>
      <c r="C65">
        <v>2022</v>
      </c>
      <c r="D65">
        <v>23</v>
      </c>
      <c r="E65">
        <v>18</v>
      </c>
      <c r="F65">
        <v>5</v>
      </c>
      <c r="G65">
        <v>8</v>
      </c>
      <c r="H65">
        <v>5</v>
      </c>
      <c r="I65">
        <v>20</v>
      </c>
      <c r="J65">
        <v>19</v>
      </c>
      <c r="K65">
        <f t="shared" si="0"/>
        <v>1</v>
      </c>
    </row>
    <row r="66" spans="1:11" x14ac:dyDescent="0.45">
      <c r="A66">
        <v>7</v>
      </c>
      <c r="B66" t="s">
        <v>450</v>
      </c>
      <c r="C66">
        <v>2022</v>
      </c>
      <c r="D66">
        <v>19</v>
      </c>
      <c r="E66">
        <v>18</v>
      </c>
      <c r="F66">
        <v>5</v>
      </c>
      <c r="G66">
        <v>4</v>
      </c>
      <c r="H66">
        <v>9</v>
      </c>
      <c r="I66">
        <v>19</v>
      </c>
      <c r="J66">
        <v>26</v>
      </c>
      <c r="K66">
        <f t="shared" si="0"/>
        <v>-7</v>
      </c>
    </row>
    <row r="67" spans="1:11" x14ac:dyDescent="0.45">
      <c r="A67">
        <v>8</v>
      </c>
      <c r="B67" t="s">
        <v>448</v>
      </c>
      <c r="C67">
        <v>2022</v>
      </c>
      <c r="D67">
        <v>16</v>
      </c>
      <c r="E67">
        <v>18</v>
      </c>
      <c r="F67">
        <v>3</v>
      </c>
      <c r="G67">
        <v>7</v>
      </c>
      <c r="H67">
        <v>8</v>
      </c>
      <c r="I67">
        <v>12</v>
      </c>
      <c r="J67">
        <v>26</v>
      </c>
      <c r="K67">
        <f t="shared" ref="K67:K69" si="1">I67-J67</f>
        <v>-14</v>
      </c>
    </row>
    <row r="68" spans="1:11" x14ac:dyDescent="0.45">
      <c r="A68">
        <v>9</v>
      </c>
      <c r="B68" t="s">
        <v>452</v>
      </c>
      <c r="C68">
        <v>2022</v>
      </c>
      <c r="D68">
        <v>15</v>
      </c>
      <c r="E68">
        <v>18</v>
      </c>
      <c r="F68">
        <v>4</v>
      </c>
      <c r="G68">
        <v>3</v>
      </c>
      <c r="H68">
        <v>11</v>
      </c>
      <c r="I68">
        <v>23</v>
      </c>
      <c r="J68">
        <v>42</v>
      </c>
      <c r="K68">
        <f t="shared" si="1"/>
        <v>-19</v>
      </c>
    </row>
    <row r="69" spans="1:11" x14ac:dyDescent="0.45">
      <c r="A69">
        <v>10</v>
      </c>
      <c r="B69" t="s">
        <v>453</v>
      </c>
      <c r="C69">
        <v>2022</v>
      </c>
      <c r="D69">
        <v>10</v>
      </c>
      <c r="E69">
        <v>18</v>
      </c>
      <c r="F69">
        <v>3</v>
      </c>
      <c r="G69">
        <v>1</v>
      </c>
      <c r="H69">
        <v>14</v>
      </c>
      <c r="I69">
        <v>14</v>
      </c>
      <c r="J69">
        <v>34</v>
      </c>
      <c r="K69">
        <f t="shared" si="1"/>
        <v>-20</v>
      </c>
    </row>
    <row r="70" spans="1:11" x14ac:dyDescent="0.45">
      <c r="D70">
        <f>SUBTOTAL(109,Table27[Puntos])</f>
        <v>1635</v>
      </c>
      <c r="E70">
        <f>SUBTOTAL(109,Table27[PJ])</f>
        <v>1186</v>
      </c>
      <c r="F70">
        <f>SUBTOTAL(109,Table27[G])</f>
        <v>449</v>
      </c>
      <c r="G70">
        <f>SUBTOTAL(109,Table27[E])</f>
        <v>288</v>
      </c>
      <c r="H70">
        <f>SUBTOTAL(109,Table27[P])</f>
        <v>449</v>
      </c>
      <c r="I70">
        <f>SUBTOTAL(109,Table27[GF])</f>
        <v>1553</v>
      </c>
      <c r="J70">
        <f>SUBTOTAL(109,Table27[GC])</f>
        <v>1553</v>
      </c>
      <c r="K70">
        <f>SUBTOTAL(109,Table27[DG])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6408-B7E0-458A-9092-12EA7DD2C7C1}">
  <dimension ref="A1:V13"/>
  <sheetViews>
    <sheetView workbookViewId="0">
      <selection activeCell="B14" sqref="B14"/>
    </sheetView>
  </sheetViews>
  <sheetFormatPr defaultRowHeight="14.25" x14ac:dyDescent="0.45"/>
  <cols>
    <col min="2" max="2" width="10.86328125" bestFit="1" customWidth="1"/>
  </cols>
  <sheetData>
    <row r="1" spans="1:22" x14ac:dyDescent="0.45">
      <c r="A1" t="s">
        <v>439</v>
      </c>
      <c r="B1" t="s">
        <v>389</v>
      </c>
      <c r="C1" t="s">
        <v>458</v>
      </c>
      <c r="D1" t="s">
        <v>455</v>
      </c>
      <c r="E1" t="s">
        <v>456</v>
      </c>
      <c r="F1" t="s">
        <v>457</v>
      </c>
      <c r="G1" t="s">
        <v>466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443</v>
      </c>
      <c r="P1" t="s">
        <v>442</v>
      </c>
      <c r="Q1" t="s">
        <v>428</v>
      </c>
      <c r="R1" t="s">
        <v>379</v>
      </c>
      <c r="S1" t="s">
        <v>444</v>
      </c>
      <c r="T1" t="s">
        <v>445</v>
      </c>
      <c r="U1" t="s">
        <v>446</v>
      </c>
      <c r="V1" t="s">
        <v>447</v>
      </c>
    </row>
    <row r="2" spans="1:22" x14ac:dyDescent="0.45">
      <c r="A2" t="s">
        <v>391</v>
      </c>
      <c r="B2" s="6">
        <v>45800000</v>
      </c>
      <c r="C2" s="27">
        <v>0.84499999999999997</v>
      </c>
      <c r="D2" s="16">
        <f>O2/P2</f>
        <v>1.9338842975206612</v>
      </c>
      <c r="E2" s="16">
        <f>T2/P2</f>
        <v>1.6363636363636365</v>
      </c>
      <c r="F2" s="16">
        <f>U2/P2</f>
        <v>0.85950413223140498</v>
      </c>
      <c r="G2" s="7">
        <f>SUM(Table28[[#This Row],[1998]:[2022]])</f>
        <v>7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>
        <v>234</v>
      </c>
      <c r="P2">
        <v>121</v>
      </c>
      <c r="Q2">
        <v>66</v>
      </c>
      <c r="R2">
        <v>36</v>
      </c>
      <c r="S2">
        <v>19</v>
      </c>
      <c r="T2">
        <v>198</v>
      </c>
      <c r="U2">
        <v>104</v>
      </c>
      <c r="V2">
        <v>94</v>
      </c>
    </row>
    <row r="3" spans="1:22" x14ac:dyDescent="0.45">
      <c r="A3" t="s">
        <v>392</v>
      </c>
      <c r="B3" s="6">
        <v>214500000</v>
      </c>
      <c r="C3" s="27">
        <v>0.76500000000000001</v>
      </c>
      <c r="D3" s="16">
        <f>O3/P3</f>
        <v>2.0674157303370788</v>
      </c>
      <c r="E3" s="16">
        <f>T3/P3</f>
        <v>2.0224719101123596</v>
      </c>
      <c r="F3" s="16">
        <f>U3/P3</f>
        <v>0.6853932584269663</v>
      </c>
      <c r="G3" s="7">
        <f>SUM(Table28[[#This Row],[1998]:[2022]])</f>
        <v>7</v>
      </c>
      <c r="H3" s="28">
        <v>1</v>
      </c>
      <c r="I3" s="7">
        <v>1</v>
      </c>
      <c r="J3" s="28">
        <v>1</v>
      </c>
      <c r="K3" s="7">
        <v>1</v>
      </c>
      <c r="L3" s="28">
        <v>1</v>
      </c>
      <c r="M3" s="7">
        <v>1</v>
      </c>
      <c r="N3" s="7">
        <v>1</v>
      </c>
      <c r="O3">
        <v>184</v>
      </c>
      <c r="P3">
        <v>89</v>
      </c>
      <c r="Q3">
        <v>53</v>
      </c>
      <c r="R3">
        <v>25</v>
      </c>
      <c r="S3">
        <v>11</v>
      </c>
      <c r="T3">
        <v>180</v>
      </c>
      <c r="U3">
        <v>61</v>
      </c>
      <c r="V3">
        <v>119</v>
      </c>
    </row>
    <row r="4" spans="1:22" x14ac:dyDescent="0.45">
      <c r="A4" t="s">
        <v>435</v>
      </c>
      <c r="B4" s="6">
        <v>3500000</v>
      </c>
      <c r="C4" s="27">
        <v>0.81699999999999995</v>
      </c>
      <c r="D4" s="16">
        <f>O4/P4</f>
        <v>1.4836065573770492</v>
      </c>
      <c r="E4" s="16">
        <f>T4/P4</f>
        <v>1.3688524590163935</v>
      </c>
      <c r="F4" s="16">
        <f>U4/P4</f>
        <v>1.221311475409836</v>
      </c>
      <c r="G4" s="7">
        <f>SUM(Table28[[#This Row],[1998]:[2022]])</f>
        <v>6</v>
      </c>
      <c r="H4" s="7">
        <v>0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>
        <v>181</v>
      </c>
      <c r="P4">
        <v>122</v>
      </c>
      <c r="Q4">
        <v>49</v>
      </c>
      <c r="R4">
        <v>34</v>
      </c>
      <c r="S4">
        <v>39</v>
      </c>
      <c r="T4">
        <v>167</v>
      </c>
      <c r="U4">
        <v>149</v>
      </c>
      <c r="V4">
        <v>18</v>
      </c>
    </row>
    <row r="5" spans="1:22" x14ac:dyDescent="0.45">
      <c r="A5" t="s">
        <v>403</v>
      </c>
      <c r="B5" s="6">
        <v>18000000</v>
      </c>
      <c r="C5" s="27">
        <v>0.75900000000000001</v>
      </c>
      <c r="D5" s="16">
        <f>O5/P5</f>
        <v>1.4262295081967213</v>
      </c>
      <c r="E5" s="16">
        <f>T5/P5</f>
        <v>1.3360655737704918</v>
      </c>
      <c r="F5" s="16">
        <f>U5/P5</f>
        <v>1.2295081967213115</v>
      </c>
      <c r="G5" s="7">
        <f>SUM(Table28[[#This Row],[1998]:[2022]])</f>
        <v>4</v>
      </c>
      <c r="H5" s="7">
        <v>0</v>
      </c>
      <c r="I5" s="7">
        <v>1</v>
      </c>
      <c r="J5" s="7">
        <v>1</v>
      </c>
      <c r="K5" s="7">
        <v>0</v>
      </c>
      <c r="L5" s="7">
        <v>1</v>
      </c>
      <c r="M5" s="7">
        <v>0</v>
      </c>
      <c r="N5" s="7">
        <v>1</v>
      </c>
      <c r="O5">
        <v>174</v>
      </c>
      <c r="P5">
        <v>122</v>
      </c>
      <c r="Q5">
        <v>49</v>
      </c>
      <c r="R5">
        <v>27</v>
      </c>
      <c r="S5">
        <v>46</v>
      </c>
      <c r="T5">
        <v>163</v>
      </c>
      <c r="U5">
        <v>150</v>
      </c>
      <c r="V5">
        <v>13</v>
      </c>
    </row>
    <row r="6" spans="1:22" x14ac:dyDescent="0.45">
      <c r="A6" t="s">
        <v>448</v>
      </c>
      <c r="B6" s="6">
        <v>7400000</v>
      </c>
      <c r="C6" s="27">
        <v>0.72799999999999998</v>
      </c>
      <c r="D6" s="16">
        <f>O6/P6</f>
        <v>1.4098360655737705</v>
      </c>
      <c r="E6" s="16">
        <f>T6/P6</f>
        <v>1.1885245901639345</v>
      </c>
      <c r="F6" s="16">
        <f>U6/P6</f>
        <v>1.2950819672131149</v>
      </c>
      <c r="G6" s="7">
        <f>SUM(Table28[[#This Row],[1998]:[2022]])</f>
        <v>4</v>
      </c>
      <c r="H6" s="7">
        <v>1</v>
      </c>
      <c r="I6" s="7">
        <v>1</v>
      </c>
      <c r="J6" s="7">
        <v>1</v>
      </c>
      <c r="K6" s="7">
        <v>1</v>
      </c>
      <c r="L6" s="7">
        <v>0</v>
      </c>
      <c r="M6" s="7">
        <v>0</v>
      </c>
      <c r="N6" s="7">
        <v>0</v>
      </c>
      <c r="O6">
        <v>172</v>
      </c>
      <c r="P6">
        <v>122</v>
      </c>
      <c r="Q6">
        <v>49</v>
      </c>
      <c r="R6">
        <v>25</v>
      </c>
      <c r="S6">
        <v>48</v>
      </c>
      <c r="T6">
        <v>145</v>
      </c>
      <c r="U6">
        <v>158</v>
      </c>
      <c r="V6">
        <v>-13</v>
      </c>
    </row>
    <row r="7" spans="1:22" x14ac:dyDescent="0.45">
      <c r="A7" t="s">
        <v>450</v>
      </c>
      <c r="B7" s="6">
        <v>20000000</v>
      </c>
      <c r="C7" s="27">
        <v>0.85099999999999998</v>
      </c>
      <c r="D7" s="16">
        <f>O7/P7</f>
        <v>1.3524590163934427</v>
      </c>
      <c r="E7" s="16">
        <f>T7/P7</f>
        <v>1.401639344262295</v>
      </c>
      <c r="F7" s="16">
        <f>U7/P7</f>
        <v>1.3688524590163935</v>
      </c>
      <c r="G7" s="7">
        <f>SUM(Table28[[#This Row],[1998]:[2022]])</f>
        <v>3</v>
      </c>
      <c r="H7" s="7">
        <v>1</v>
      </c>
      <c r="I7" s="7">
        <v>0</v>
      </c>
      <c r="J7" s="7">
        <v>0</v>
      </c>
      <c r="K7" s="7">
        <v>1</v>
      </c>
      <c r="L7" s="7">
        <v>1</v>
      </c>
      <c r="M7" s="7">
        <v>0</v>
      </c>
      <c r="N7" s="7">
        <v>0</v>
      </c>
      <c r="O7">
        <v>165</v>
      </c>
      <c r="P7">
        <v>122</v>
      </c>
      <c r="Q7">
        <v>47</v>
      </c>
      <c r="R7">
        <v>24</v>
      </c>
      <c r="S7">
        <v>51</v>
      </c>
      <c r="T7">
        <v>171</v>
      </c>
      <c r="U7">
        <v>167</v>
      </c>
      <c r="V7">
        <v>4</v>
      </c>
    </row>
    <row r="8" spans="1:22" x14ac:dyDescent="0.45">
      <c r="A8" t="s">
        <v>449</v>
      </c>
      <c r="B8" s="6">
        <v>51000000</v>
      </c>
      <c r="C8" s="27">
        <v>0.76700000000000002</v>
      </c>
      <c r="D8" s="16">
        <f>O8/P8</f>
        <v>1.4918032786885247</v>
      </c>
      <c r="E8" s="16">
        <f>T8/P8</f>
        <v>1.221311475409836</v>
      </c>
      <c r="F8" s="16">
        <f>U8/P8</f>
        <v>0.94262295081967218</v>
      </c>
      <c r="G8" s="7">
        <f>SUM(Table28[[#This Row],[1998]:[2022]])</f>
        <v>3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1</v>
      </c>
      <c r="N8" s="7">
        <v>0</v>
      </c>
      <c r="O8">
        <v>182</v>
      </c>
      <c r="P8">
        <v>122</v>
      </c>
      <c r="Q8">
        <v>48</v>
      </c>
      <c r="R8">
        <v>38</v>
      </c>
      <c r="S8">
        <v>36</v>
      </c>
      <c r="T8">
        <v>149</v>
      </c>
      <c r="U8">
        <v>115</v>
      </c>
      <c r="V8">
        <v>34</v>
      </c>
    </row>
    <row r="9" spans="1:22" x14ac:dyDescent="0.45">
      <c r="A9" t="s">
        <v>451</v>
      </c>
      <c r="B9" s="6">
        <v>33000000</v>
      </c>
      <c r="C9" s="27">
        <v>0.77700000000000002</v>
      </c>
      <c r="D9" s="16">
        <f>O9/P9</f>
        <v>1.1229508196721312</v>
      </c>
      <c r="E9" s="16">
        <f>T9/P9</f>
        <v>1.040983606557377</v>
      </c>
      <c r="F9" s="16">
        <f>U9/P9</f>
        <v>1.4836065573770492</v>
      </c>
      <c r="G9" s="7">
        <f>SUM(Table28[[#This Row],[1998]:[2022]])</f>
        <v>2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>
        <v>137</v>
      </c>
      <c r="P9">
        <v>122</v>
      </c>
      <c r="Q9">
        <v>36</v>
      </c>
      <c r="R9">
        <v>29</v>
      </c>
      <c r="S9">
        <v>57</v>
      </c>
      <c r="T9">
        <v>127</v>
      </c>
      <c r="U9">
        <v>181</v>
      </c>
      <c r="V9">
        <v>-54</v>
      </c>
    </row>
    <row r="10" spans="1:22" x14ac:dyDescent="0.45">
      <c r="A10" t="s">
        <v>452</v>
      </c>
      <c r="B10" s="6">
        <v>11800000</v>
      </c>
      <c r="C10" s="27">
        <v>0.71799999999999997</v>
      </c>
      <c r="D10" s="16">
        <f>O10/P10</f>
        <v>0.86065573770491799</v>
      </c>
      <c r="E10" s="16">
        <f>T10/P10</f>
        <v>1.1229508196721312</v>
      </c>
      <c r="F10" s="16">
        <f>U10/P10</f>
        <v>1.9426229508196722</v>
      </c>
      <c r="G10" s="7">
        <f>SUM(Table28[[#This Row],[1998]:[2022]])</f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>
        <v>105</v>
      </c>
      <c r="P10">
        <v>122</v>
      </c>
      <c r="Q10">
        <v>26</v>
      </c>
      <c r="R10">
        <v>27</v>
      </c>
      <c r="S10">
        <v>69</v>
      </c>
      <c r="T10">
        <v>137</v>
      </c>
      <c r="U10">
        <v>237</v>
      </c>
      <c r="V10">
        <v>-100</v>
      </c>
    </row>
    <row r="11" spans="1:22" x14ac:dyDescent="0.45">
      <c r="A11" t="s">
        <v>453</v>
      </c>
      <c r="B11" s="6">
        <v>28700000</v>
      </c>
      <c r="C11" s="27">
        <v>0.71099999999999997</v>
      </c>
      <c r="D11" s="16">
        <f>O11/P11</f>
        <v>0.82786885245901642</v>
      </c>
      <c r="E11" s="16">
        <f>T11/P11</f>
        <v>0.95081967213114749</v>
      </c>
      <c r="F11" s="16">
        <f>U11/P11</f>
        <v>1.8934426229508197</v>
      </c>
      <c r="G11" s="7">
        <f>SUM(Table28[[#This Row],[1998]:[2022]])</f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>
        <v>101</v>
      </c>
      <c r="P11">
        <v>122</v>
      </c>
      <c r="Q11">
        <v>26</v>
      </c>
      <c r="R11">
        <v>23</v>
      </c>
      <c r="S11">
        <v>73</v>
      </c>
      <c r="T11">
        <v>116</v>
      </c>
      <c r="U11">
        <v>231</v>
      </c>
      <c r="V11">
        <v>-115</v>
      </c>
    </row>
    <row r="12" spans="1:22" x14ac:dyDescent="0.45">
      <c r="B12" s="6"/>
      <c r="C12" s="27"/>
      <c r="D12" s="16"/>
      <c r="E12" s="16"/>
      <c r="F12" s="16"/>
      <c r="G12" s="16"/>
      <c r="H12" s="7">
        <f>SUM(Table28[1998])</f>
        <v>5</v>
      </c>
      <c r="I12" s="7">
        <f>SUM(Table28[2002])</f>
        <v>5</v>
      </c>
      <c r="J12" s="7">
        <f>SUM(Table28[2006])</f>
        <v>5</v>
      </c>
      <c r="K12" s="7">
        <f>SUM(Table28[2010])</f>
        <v>5</v>
      </c>
      <c r="L12" s="7">
        <f>SUM(Table28[2014])</f>
        <v>6</v>
      </c>
      <c r="M12" s="7">
        <f>SUM(Table28[2018])</f>
        <v>5</v>
      </c>
      <c r="N12" s="7">
        <f>SUM(Table28[2022])</f>
        <v>5</v>
      </c>
    </row>
    <row r="13" spans="1:22" x14ac:dyDescent="0.45">
      <c r="A13" t="s">
        <v>390</v>
      </c>
      <c r="C13">
        <v>0.77900000000000003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0C06-BB44-4AE0-A472-13E0DFA439C3}">
  <dimension ref="A1:C19"/>
  <sheetViews>
    <sheetView workbookViewId="0">
      <selection sqref="A1:C19"/>
    </sheetView>
  </sheetViews>
  <sheetFormatPr defaultRowHeight="14.25" x14ac:dyDescent="0.45"/>
  <cols>
    <col min="1" max="1" width="5.59765625" bestFit="1" customWidth="1"/>
    <col min="2" max="2" width="16.06640625" bestFit="1" customWidth="1"/>
    <col min="3" max="3" width="17.9296875" bestFit="1" customWidth="1"/>
  </cols>
  <sheetData>
    <row r="1" spans="1:3" x14ac:dyDescent="0.45">
      <c r="A1" t="s">
        <v>210</v>
      </c>
      <c r="B1" t="s">
        <v>0</v>
      </c>
      <c r="C1" t="s">
        <v>211</v>
      </c>
    </row>
    <row r="2" spans="1:3" x14ac:dyDescent="0.45">
      <c r="A2">
        <v>1</v>
      </c>
      <c r="B2" s="1" t="s">
        <v>79</v>
      </c>
      <c r="C2" s="1" t="s">
        <v>11</v>
      </c>
    </row>
    <row r="3" spans="1:3" x14ac:dyDescent="0.45">
      <c r="A3">
        <v>2</v>
      </c>
      <c r="B3" s="1" t="s">
        <v>86</v>
      </c>
      <c r="C3" s="1" t="s">
        <v>40</v>
      </c>
    </row>
    <row r="4" spans="1:3" x14ac:dyDescent="0.45">
      <c r="A4">
        <v>3</v>
      </c>
      <c r="B4" s="1" t="s">
        <v>93</v>
      </c>
      <c r="C4" s="1" t="s">
        <v>212</v>
      </c>
    </row>
    <row r="5" spans="1:3" x14ac:dyDescent="0.45">
      <c r="A5">
        <v>4</v>
      </c>
      <c r="B5" s="1" t="s">
        <v>213</v>
      </c>
      <c r="C5" s="1" t="s">
        <v>156</v>
      </c>
    </row>
    <row r="6" spans="1:3" x14ac:dyDescent="0.45">
      <c r="A6">
        <v>5</v>
      </c>
      <c r="B6" s="1" t="s">
        <v>101</v>
      </c>
      <c r="C6" s="1" t="s">
        <v>11</v>
      </c>
    </row>
    <row r="7" spans="1:3" x14ac:dyDescent="0.45">
      <c r="A7">
        <v>6</v>
      </c>
      <c r="B7" s="1" t="s">
        <v>214</v>
      </c>
      <c r="C7" s="1" t="s">
        <v>215</v>
      </c>
    </row>
    <row r="8" spans="1:3" x14ac:dyDescent="0.45">
      <c r="A8">
        <v>7</v>
      </c>
      <c r="B8" s="1" t="s">
        <v>106</v>
      </c>
      <c r="C8" s="1" t="s">
        <v>40</v>
      </c>
    </row>
    <row r="9" spans="1:3" x14ac:dyDescent="0.45">
      <c r="A9">
        <v>8</v>
      </c>
      <c r="B9" s="1" t="s">
        <v>216</v>
      </c>
      <c r="C9" s="1" t="s">
        <v>217</v>
      </c>
    </row>
    <row r="10" spans="1:3" x14ac:dyDescent="0.45">
      <c r="A10">
        <v>9</v>
      </c>
      <c r="B10" s="1" t="s">
        <v>218</v>
      </c>
      <c r="C10" s="1" t="s">
        <v>219</v>
      </c>
    </row>
    <row r="11" spans="1:3" x14ac:dyDescent="0.45">
      <c r="A11">
        <v>10</v>
      </c>
      <c r="B11" s="1" t="s">
        <v>130</v>
      </c>
      <c r="C11" s="1" t="s">
        <v>220</v>
      </c>
    </row>
    <row r="12" spans="1:3" x14ac:dyDescent="0.45">
      <c r="A12">
        <v>11</v>
      </c>
      <c r="B12" s="1" t="s">
        <v>137</v>
      </c>
      <c r="C12" s="1" t="s">
        <v>221</v>
      </c>
    </row>
    <row r="13" spans="1:3" x14ac:dyDescent="0.45">
      <c r="A13">
        <v>12</v>
      </c>
      <c r="B13" s="1" t="s">
        <v>146</v>
      </c>
      <c r="C13" s="1" t="s">
        <v>153</v>
      </c>
    </row>
    <row r="14" spans="1:3" x14ac:dyDescent="0.45">
      <c r="A14">
        <v>13</v>
      </c>
      <c r="B14" s="1" t="s">
        <v>222</v>
      </c>
      <c r="C14" s="1" t="s">
        <v>11</v>
      </c>
    </row>
    <row r="15" spans="1:3" x14ac:dyDescent="0.45">
      <c r="A15">
        <v>14</v>
      </c>
      <c r="B15" s="1" t="s">
        <v>164</v>
      </c>
      <c r="C15" s="1" t="s">
        <v>164</v>
      </c>
    </row>
    <row r="16" spans="1:3" x14ac:dyDescent="0.45">
      <c r="A16">
        <v>15</v>
      </c>
      <c r="B16" s="1" t="s">
        <v>223</v>
      </c>
      <c r="C16" s="1" t="s">
        <v>224</v>
      </c>
    </row>
    <row r="17" spans="1:3" x14ac:dyDescent="0.45">
      <c r="A17">
        <v>16</v>
      </c>
      <c r="B17" s="1" t="s">
        <v>225</v>
      </c>
      <c r="C17" s="1" t="s">
        <v>220</v>
      </c>
    </row>
    <row r="18" spans="1:3" x14ac:dyDescent="0.45">
      <c r="A18">
        <v>17</v>
      </c>
      <c r="B18" s="1" t="s">
        <v>196</v>
      </c>
      <c r="C18" s="1" t="s">
        <v>226</v>
      </c>
    </row>
    <row r="19" spans="1:3" x14ac:dyDescent="0.45">
      <c r="A19">
        <v>18</v>
      </c>
      <c r="B19" s="1" t="s">
        <v>227</v>
      </c>
      <c r="C19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E256-3ADD-4765-A4DA-4B041B022039}">
  <dimension ref="A1:F18"/>
  <sheetViews>
    <sheetView workbookViewId="0">
      <selection activeCell="C27" sqref="C27"/>
    </sheetView>
  </sheetViews>
  <sheetFormatPr defaultRowHeight="14.25" x14ac:dyDescent="0.45"/>
  <cols>
    <col min="1" max="1" width="19" bestFit="1" customWidth="1"/>
    <col min="2" max="2" width="24.19921875" bestFit="1" customWidth="1"/>
    <col min="3" max="3" width="16.86328125" bestFit="1" customWidth="1"/>
    <col min="4" max="4" width="21" bestFit="1" customWidth="1"/>
    <col min="5" max="5" width="11.19921875" bestFit="1" customWidth="1"/>
    <col min="6" max="6" width="21.5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 s="1" t="s">
        <v>7</v>
      </c>
      <c r="C2">
        <v>0</v>
      </c>
      <c r="D2" s="1" t="s">
        <v>8</v>
      </c>
      <c r="E2">
        <v>15000</v>
      </c>
      <c r="F2" s="1" t="s">
        <v>9</v>
      </c>
    </row>
    <row r="3" spans="1:6" x14ac:dyDescent="0.45">
      <c r="A3" s="1" t="s">
        <v>10</v>
      </c>
      <c r="B3" s="1" t="s">
        <v>11</v>
      </c>
      <c r="C3">
        <v>1</v>
      </c>
      <c r="D3" s="1" t="s">
        <v>12</v>
      </c>
      <c r="E3">
        <v>36681</v>
      </c>
      <c r="F3" s="1" t="s">
        <v>13</v>
      </c>
    </row>
    <row r="4" spans="1:6" x14ac:dyDescent="0.45">
      <c r="A4" s="1" t="s">
        <v>14</v>
      </c>
      <c r="B4" s="1" t="s">
        <v>15</v>
      </c>
      <c r="C4">
        <v>0</v>
      </c>
      <c r="D4" s="1" t="s">
        <v>16</v>
      </c>
      <c r="E4">
        <v>38869</v>
      </c>
      <c r="F4" s="1" t="s">
        <v>17</v>
      </c>
    </row>
    <row r="5" spans="1:6" x14ac:dyDescent="0.45">
      <c r="A5" s="1" t="s">
        <v>18</v>
      </c>
      <c r="B5" s="1" t="s">
        <v>19</v>
      </c>
      <c r="C5">
        <v>0</v>
      </c>
      <c r="D5" s="1" t="s">
        <v>20</v>
      </c>
      <c r="E5">
        <v>17289</v>
      </c>
      <c r="F5" s="1" t="s">
        <v>21</v>
      </c>
    </row>
    <row r="6" spans="1:6" x14ac:dyDescent="0.45">
      <c r="A6" s="1" t="s">
        <v>22</v>
      </c>
      <c r="B6" s="1" t="s">
        <v>23</v>
      </c>
      <c r="C6">
        <v>0</v>
      </c>
      <c r="D6" s="1" t="s">
        <v>24</v>
      </c>
      <c r="E6">
        <v>23182</v>
      </c>
      <c r="F6" s="1" t="s">
        <v>25</v>
      </c>
    </row>
    <row r="7" spans="1:6" x14ac:dyDescent="0.45">
      <c r="A7" s="1" t="s">
        <v>26</v>
      </c>
      <c r="B7" s="1" t="s">
        <v>27</v>
      </c>
      <c r="C7">
        <v>0</v>
      </c>
      <c r="D7" s="1" t="s">
        <v>28</v>
      </c>
      <c r="E7">
        <v>18747</v>
      </c>
      <c r="F7" s="1" t="s">
        <v>29</v>
      </c>
    </row>
    <row r="8" spans="1:6" x14ac:dyDescent="0.45">
      <c r="A8" s="1" t="s">
        <v>30</v>
      </c>
      <c r="B8" s="1" t="s">
        <v>31</v>
      </c>
      <c r="C8">
        <v>0</v>
      </c>
      <c r="D8" s="1" t="s">
        <v>32</v>
      </c>
      <c r="E8">
        <v>10520</v>
      </c>
      <c r="F8" s="1" t="s">
        <v>33</v>
      </c>
    </row>
    <row r="9" spans="1:6" x14ac:dyDescent="0.45">
      <c r="A9" s="1" t="s">
        <v>34</v>
      </c>
      <c r="B9" s="1" t="s">
        <v>35</v>
      </c>
      <c r="C9">
        <v>0</v>
      </c>
      <c r="D9" s="1" t="s">
        <v>36</v>
      </c>
      <c r="E9">
        <v>20108</v>
      </c>
      <c r="F9" s="1" t="s">
        <v>37</v>
      </c>
    </row>
    <row r="10" spans="1:6" x14ac:dyDescent="0.45">
      <c r="A10" s="1" t="s">
        <v>38</v>
      </c>
      <c r="B10" s="1" t="s">
        <v>39</v>
      </c>
      <c r="C10">
        <v>0</v>
      </c>
      <c r="D10" s="1" t="s">
        <v>40</v>
      </c>
      <c r="E10">
        <v>55010</v>
      </c>
      <c r="F10" s="1" t="s">
        <v>41</v>
      </c>
    </row>
    <row r="11" spans="1:6" x14ac:dyDescent="0.45">
      <c r="A11" s="1" t="s">
        <v>42</v>
      </c>
      <c r="B11" s="1" t="s">
        <v>43</v>
      </c>
      <c r="C11">
        <v>0</v>
      </c>
      <c r="D11" s="1" t="s">
        <v>44</v>
      </c>
      <c r="E11">
        <v>20737</v>
      </c>
      <c r="F11" s="1" t="s">
        <v>45</v>
      </c>
    </row>
    <row r="12" spans="1:6" x14ac:dyDescent="0.45">
      <c r="A12" s="1" t="s">
        <v>46</v>
      </c>
      <c r="B12" s="1" t="s">
        <v>47</v>
      </c>
      <c r="C12">
        <v>1</v>
      </c>
      <c r="D12" s="1" t="s">
        <v>48</v>
      </c>
      <c r="E12">
        <v>19500</v>
      </c>
      <c r="F12" s="1" t="s">
        <v>49</v>
      </c>
    </row>
    <row r="13" spans="1:6" x14ac:dyDescent="0.45">
      <c r="A13" s="1" t="s">
        <v>50</v>
      </c>
      <c r="B13" s="1" t="s">
        <v>51</v>
      </c>
      <c r="C13">
        <v>0</v>
      </c>
      <c r="D13" s="1" t="s">
        <v>52</v>
      </c>
      <c r="E13">
        <v>12000</v>
      </c>
      <c r="F13" s="1" t="s">
        <v>53</v>
      </c>
    </row>
    <row r="14" spans="1:6" x14ac:dyDescent="0.45">
      <c r="A14" s="1" t="s">
        <v>54</v>
      </c>
      <c r="B14" s="1" t="s">
        <v>55</v>
      </c>
      <c r="C14">
        <v>0</v>
      </c>
      <c r="D14" s="1" t="s">
        <v>56</v>
      </c>
      <c r="E14">
        <v>53500</v>
      </c>
      <c r="F14" s="1" t="s">
        <v>57</v>
      </c>
    </row>
    <row r="15" spans="1:6" x14ac:dyDescent="0.45">
      <c r="A15" s="1" t="s">
        <v>58</v>
      </c>
      <c r="B15" s="1" t="s">
        <v>39</v>
      </c>
      <c r="C15">
        <v>0</v>
      </c>
      <c r="D15" s="1" t="s">
        <v>59</v>
      </c>
      <c r="E15">
        <v>49850</v>
      </c>
      <c r="F15" s="1" t="s">
        <v>60</v>
      </c>
    </row>
    <row r="16" spans="1:6" x14ac:dyDescent="0.45">
      <c r="A16" s="1" t="s">
        <v>61</v>
      </c>
      <c r="B16" s="1" t="s">
        <v>62</v>
      </c>
      <c r="C16">
        <v>1</v>
      </c>
      <c r="D16" s="1" t="s">
        <v>63</v>
      </c>
      <c r="E16">
        <v>12500</v>
      </c>
      <c r="F16" s="1" t="s">
        <v>64</v>
      </c>
    </row>
    <row r="17" spans="1:6" x14ac:dyDescent="0.45">
      <c r="A17" s="1" t="s">
        <v>65</v>
      </c>
      <c r="B17" s="1" t="s">
        <v>66</v>
      </c>
      <c r="C17">
        <v>0</v>
      </c>
      <c r="D17" s="1" t="s">
        <v>67</v>
      </c>
      <c r="E17">
        <v>15000</v>
      </c>
      <c r="F17" s="1" t="s">
        <v>68</v>
      </c>
    </row>
    <row r="18" spans="1:6" x14ac:dyDescent="0.45">
      <c r="A18" s="1" t="s">
        <v>69</v>
      </c>
      <c r="B18" s="1" t="s">
        <v>70</v>
      </c>
      <c r="C18">
        <v>0</v>
      </c>
      <c r="D18" s="1" t="s">
        <v>71</v>
      </c>
      <c r="E18">
        <v>15087</v>
      </c>
      <c r="F18" s="1" t="s">
        <v>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CFED-662C-4AF1-B908-D790A274DA68}">
  <dimension ref="A1:J20"/>
  <sheetViews>
    <sheetView workbookViewId="0">
      <selection activeCell="D15" sqref="D15"/>
    </sheetView>
  </sheetViews>
  <sheetFormatPr defaultRowHeight="14.25" x14ac:dyDescent="0.45"/>
  <cols>
    <col min="1" max="1" width="16.06640625" bestFit="1" customWidth="1"/>
    <col min="2" max="2" width="25.265625" bestFit="1" customWidth="1"/>
    <col min="3" max="3" width="20.33203125" bestFit="1" customWidth="1"/>
    <col min="4" max="4" width="15.6640625" bestFit="1" customWidth="1"/>
    <col min="5" max="5" width="23.1328125" bestFit="1" customWidth="1"/>
    <col min="6" max="6" width="20.6640625" bestFit="1" customWidth="1"/>
    <col min="7" max="7" width="16.86328125" bestFit="1" customWidth="1"/>
    <col min="8" max="8" width="19.53125" bestFit="1" customWidth="1"/>
    <col min="9" max="9" width="11.19921875" bestFit="1" customWidth="1"/>
    <col min="10" max="10" width="21.06640625" bestFit="1" customWidth="1"/>
  </cols>
  <sheetData>
    <row r="1" spans="1:10" x14ac:dyDescent="0.4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2</v>
      </c>
      <c r="H1" t="s">
        <v>3</v>
      </c>
      <c r="I1" t="s">
        <v>4</v>
      </c>
      <c r="J1" t="s">
        <v>5</v>
      </c>
    </row>
    <row r="2" spans="1:10" x14ac:dyDescent="0.45">
      <c r="A2" s="1" t="s">
        <v>0</v>
      </c>
      <c r="B2" s="1" t="s">
        <v>1</v>
      </c>
      <c r="C2" s="1" t="s">
        <v>73</v>
      </c>
      <c r="D2" s="1" t="s">
        <v>77</v>
      </c>
      <c r="E2" s="1" t="s">
        <v>75</v>
      </c>
      <c r="F2" s="1" t="s">
        <v>78</v>
      </c>
      <c r="G2" s="1" t="s">
        <v>2</v>
      </c>
      <c r="H2" s="1" t="s">
        <v>3</v>
      </c>
      <c r="I2" s="1" t="s">
        <v>4</v>
      </c>
      <c r="J2" s="1" t="s">
        <v>5</v>
      </c>
    </row>
    <row r="3" spans="1:10" x14ac:dyDescent="0.45">
      <c r="A3" s="1" t="s">
        <v>79</v>
      </c>
      <c r="B3" s="1" t="s">
        <v>11</v>
      </c>
      <c r="C3" s="1" t="s">
        <v>80</v>
      </c>
      <c r="D3" s="1" t="s">
        <v>81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</row>
    <row r="4" spans="1:10" x14ac:dyDescent="0.45">
      <c r="A4" s="1" t="s">
        <v>86</v>
      </c>
      <c r="B4" s="1" t="s">
        <v>39</v>
      </c>
      <c r="C4" s="1" t="s">
        <v>80</v>
      </c>
      <c r="D4" s="1" t="s">
        <v>87</v>
      </c>
      <c r="E4" s="1" t="s">
        <v>88</v>
      </c>
      <c r="F4" s="1" t="s">
        <v>89</v>
      </c>
      <c r="G4" s="1" t="s">
        <v>90</v>
      </c>
      <c r="H4" s="1" t="s">
        <v>40</v>
      </c>
      <c r="I4" s="1" t="s">
        <v>91</v>
      </c>
      <c r="J4" s="1" t="s">
        <v>92</v>
      </c>
    </row>
    <row r="5" spans="1:10" x14ac:dyDescent="0.45">
      <c r="A5" s="1" t="s">
        <v>93</v>
      </c>
      <c r="B5" s="1" t="s">
        <v>94</v>
      </c>
      <c r="C5" s="1" t="s">
        <v>95</v>
      </c>
      <c r="D5" s="1" t="s">
        <v>96</v>
      </c>
      <c r="E5" s="1" t="s">
        <v>95</v>
      </c>
      <c r="F5" s="1" t="s">
        <v>96</v>
      </c>
      <c r="G5" s="1" t="s">
        <v>97</v>
      </c>
      <c r="H5" s="1" t="s">
        <v>98</v>
      </c>
      <c r="I5" s="1" t="s">
        <v>99</v>
      </c>
      <c r="J5" s="1" t="s">
        <v>100</v>
      </c>
    </row>
    <row r="6" spans="1:10" x14ac:dyDescent="0.45">
      <c r="A6" s="1" t="s">
        <v>101</v>
      </c>
      <c r="B6" s="1" t="s">
        <v>11</v>
      </c>
      <c r="C6" s="1" t="s">
        <v>102</v>
      </c>
      <c r="D6" s="1" t="s">
        <v>103</v>
      </c>
      <c r="E6" s="1" t="s">
        <v>102</v>
      </c>
      <c r="F6" s="1" t="s">
        <v>103</v>
      </c>
      <c r="G6" s="1" t="s">
        <v>104</v>
      </c>
      <c r="H6" s="1" t="s">
        <v>83</v>
      </c>
      <c r="I6" s="1" t="s">
        <v>84</v>
      </c>
      <c r="J6" s="1" t="s">
        <v>105</v>
      </c>
    </row>
    <row r="7" spans="1:10" x14ac:dyDescent="0.45">
      <c r="A7" s="1" t="s">
        <v>106</v>
      </c>
      <c r="B7" s="1" t="s">
        <v>39</v>
      </c>
      <c r="C7" s="1" t="s">
        <v>80</v>
      </c>
      <c r="D7" s="1" t="s">
        <v>81</v>
      </c>
      <c r="E7" s="1" t="s">
        <v>80</v>
      </c>
      <c r="F7" s="1" t="s">
        <v>81</v>
      </c>
      <c r="G7" s="1" t="s">
        <v>107</v>
      </c>
      <c r="H7" s="1" t="s">
        <v>59</v>
      </c>
      <c r="I7" s="1" t="s">
        <v>108</v>
      </c>
      <c r="J7" s="1" t="s">
        <v>109</v>
      </c>
    </row>
    <row r="8" spans="1:10" x14ac:dyDescent="0.45">
      <c r="A8" s="1" t="s">
        <v>110</v>
      </c>
      <c r="B8" s="1" t="s">
        <v>111</v>
      </c>
      <c r="C8" s="1" t="s">
        <v>95</v>
      </c>
      <c r="D8" s="1" t="s">
        <v>96</v>
      </c>
      <c r="E8" s="1" t="s">
        <v>95</v>
      </c>
      <c r="F8" s="1" t="s">
        <v>96</v>
      </c>
      <c r="G8" s="1" t="s">
        <v>97</v>
      </c>
      <c r="H8" s="1" t="s">
        <v>112</v>
      </c>
      <c r="I8" s="1" t="s">
        <v>113</v>
      </c>
      <c r="J8" s="1" t="s">
        <v>114</v>
      </c>
    </row>
    <row r="9" spans="1:10" x14ac:dyDescent="0.45">
      <c r="A9" s="1" t="s">
        <v>115</v>
      </c>
      <c r="B9" s="1" t="s">
        <v>116</v>
      </c>
      <c r="C9" s="1" t="s">
        <v>117</v>
      </c>
      <c r="D9" s="1" t="s">
        <v>118</v>
      </c>
      <c r="E9" s="1" t="s">
        <v>119</v>
      </c>
      <c r="F9" s="1" t="s">
        <v>120</v>
      </c>
      <c r="G9" s="1" t="s">
        <v>121</v>
      </c>
      <c r="H9" s="1" t="s">
        <v>115</v>
      </c>
      <c r="I9" s="1" t="s">
        <v>122</v>
      </c>
      <c r="J9" s="1" t="s">
        <v>123</v>
      </c>
    </row>
    <row r="10" spans="1:10" x14ac:dyDescent="0.45">
      <c r="A10" s="1" t="s">
        <v>124</v>
      </c>
      <c r="B10" s="1" t="s">
        <v>125</v>
      </c>
      <c r="C10" s="1" t="s">
        <v>126</v>
      </c>
      <c r="D10" s="1" t="s">
        <v>127</v>
      </c>
      <c r="E10" s="1" t="s">
        <v>126</v>
      </c>
      <c r="F10" s="1" t="s">
        <v>127</v>
      </c>
      <c r="G10" s="1" t="s">
        <v>97</v>
      </c>
      <c r="H10" s="1" t="s">
        <v>124</v>
      </c>
      <c r="I10" s="1" t="s">
        <v>128</v>
      </c>
      <c r="J10" s="1" t="s">
        <v>129</v>
      </c>
    </row>
    <row r="11" spans="1:10" x14ac:dyDescent="0.45">
      <c r="A11" s="1" t="s">
        <v>130</v>
      </c>
      <c r="B11" s="1" t="s">
        <v>55</v>
      </c>
      <c r="C11" s="1" t="s">
        <v>131</v>
      </c>
      <c r="D11" s="1" t="s">
        <v>132</v>
      </c>
      <c r="E11" s="1" t="s">
        <v>133</v>
      </c>
      <c r="F11" s="1" t="s">
        <v>134</v>
      </c>
      <c r="G11" s="1" t="s">
        <v>96</v>
      </c>
      <c r="H11" s="1" t="s">
        <v>56</v>
      </c>
      <c r="I11" s="1" t="s">
        <v>135</v>
      </c>
      <c r="J11" s="1" t="s">
        <v>136</v>
      </c>
    </row>
    <row r="12" spans="1:10" x14ac:dyDescent="0.45">
      <c r="A12" s="1" t="s">
        <v>137</v>
      </c>
      <c r="B12" s="1" t="s">
        <v>138</v>
      </c>
      <c r="C12" s="1" t="s">
        <v>139</v>
      </c>
      <c r="D12" s="1" t="s">
        <v>140</v>
      </c>
      <c r="E12" s="1" t="s">
        <v>141</v>
      </c>
      <c r="F12" s="1" t="s">
        <v>142</v>
      </c>
      <c r="G12" s="1" t="s">
        <v>127</v>
      </c>
      <c r="H12" s="1" t="s">
        <v>143</v>
      </c>
      <c r="I12" s="1" t="s">
        <v>144</v>
      </c>
      <c r="J12" s="1" t="s">
        <v>145</v>
      </c>
    </row>
    <row r="13" spans="1:10" x14ac:dyDescent="0.45">
      <c r="A13" s="1" t="s">
        <v>146</v>
      </c>
      <c r="B13" s="1" t="s">
        <v>147</v>
      </c>
      <c r="C13" s="1" t="s">
        <v>148</v>
      </c>
      <c r="D13" s="1" t="s">
        <v>149</v>
      </c>
      <c r="E13" s="1" t="s">
        <v>150</v>
      </c>
      <c r="F13" s="1" t="s">
        <v>151</v>
      </c>
      <c r="G13" s="1" t="s">
        <v>152</v>
      </c>
      <c r="H13" s="1" t="s">
        <v>153</v>
      </c>
      <c r="I13" s="1" t="s">
        <v>154</v>
      </c>
      <c r="J13" s="1" t="s">
        <v>155</v>
      </c>
    </row>
    <row r="14" spans="1:10" x14ac:dyDescent="0.45">
      <c r="A14" s="1" t="s">
        <v>156</v>
      </c>
      <c r="B14" s="1" t="s">
        <v>157</v>
      </c>
      <c r="C14" s="1" t="s">
        <v>117</v>
      </c>
      <c r="D14" s="1" t="s">
        <v>158</v>
      </c>
      <c r="E14" s="1" t="s">
        <v>159</v>
      </c>
      <c r="F14" s="1" t="s">
        <v>160</v>
      </c>
      <c r="G14" s="1" t="s">
        <v>90</v>
      </c>
      <c r="H14" s="1" t="s">
        <v>161</v>
      </c>
      <c r="I14" s="1" t="s">
        <v>162</v>
      </c>
      <c r="J14" s="1" t="s">
        <v>163</v>
      </c>
    </row>
    <row r="15" spans="1:10" x14ac:dyDescent="0.45">
      <c r="A15" s="1" t="s">
        <v>164</v>
      </c>
      <c r="B15" s="1" t="s">
        <v>165</v>
      </c>
      <c r="C15" s="1" t="s">
        <v>166</v>
      </c>
      <c r="D15" s="1" t="s">
        <v>167</v>
      </c>
      <c r="E15" s="1" t="s">
        <v>168</v>
      </c>
      <c r="F15" s="1" t="s">
        <v>169</v>
      </c>
      <c r="G15" s="1" t="s">
        <v>97</v>
      </c>
      <c r="H15" s="1" t="s">
        <v>170</v>
      </c>
      <c r="I15" s="1" t="s">
        <v>171</v>
      </c>
      <c r="J15" s="1" t="s">
        <v>172</v>
      </c>
    </row>
    <row r="16" spans="1:10" x14ac:dyDescent="0.45">
      <c r="A16" s="1" t="s">
        <v>173</v>
      </c>
      <c r="B16" s="1" t="s">
        <v>174</v>
      </c>
      <c r="C16" s="1" t="s">
        <v>175</v>
      </c>
      <c r="D16" s="1" t="s">
        <v>176</v>
      </c>
      <c r="E16" s="1" t="s">
        <v>175</v>
      </c>
      <c r="F16" s="1" t="s">
        <v>176</v>
      </c>
      <c r="G16" s="1" t="s">
        <v>152</v>
      </c>
      <c r="H16" s="1" t="s">
        <v>177</v>
      </c>
      <c r="I16" s="1" t="s">
        <v>154</v>
      </c>
      <c r="J16" s="1" t="s">
        <v>178</v>
      </c>
    </row>
    <row r="17" spans="1:10" x14ac:dyDescent="0.45">
      <c r="A17" s="1" t="s">
        <v>179</v>
      </c>
      <c r="B17" s="1" t="s">
        <v>55</v>
      </c>
      <c r="C17" s="1" t="s">
        <v>180</v>
      </c>
      <c r="D17" s="1" t="s">
        <v>181</v>
      </c>
      <c r="E17" s="1" t="s">
        <v>182</v>
      </c>
      <c r="F17" s="1" t="s">
        <v>183</v>
      </c>
      <c r="G17" s="1" t="s">
        <v>184</v>
      </c>
      <c r="H17" s="1" t="s">
        <v>185</v>
      </c>
      <c r="I17" s="1" t="s">
        <v>186</v>
      </c>
      <c r="J17" s="1" t="s">
        <v>187</v>
      </c>
    </row>
    <row r="18" spans="1:10" x14ac:dyDescent="0.45">
      <c r="A18" s="1" t="s">
        <v>188</v>
      </c>
      <c r="B18" s="1" t="s">
        <v>189</v>
      </c>
      <c r="C18" s="1" t="s">
        <v>190</v>
      </c>
      <c r="D18" s="1" t="s">
        <v>191</v>
      </c>
      <c r="E18" s="1" t="s">
        <v>190</v>
      </c>
      <c r="F18" s="1" t="s">
        <v>191</v>
      </c>
      <c r="G18" s="1" t="s">
        <v>192</v>
      </c>
      <c r="H18" s="1" t="s">
        <v>193</v>
      </c>
      <c r="I18" s="1" t="s">
        <v>194</v>
      </c>
      <c r="J18" s="1" t="s">
        <v>195</v>
      </c>
    </row>
    <row r="19" spans="1:10" x14ac:dyDescent="0.45">
      <c r="A19" s="1" t="s">
        <v>196</v>
      </c>
      <c r="B19" s="1" t="s">
        <v>197</v>
      </c>
      <c r="C19" s="1" t="s">
        <v>198</v>
      </c>
      <c r="D19" s="1" t="s">
        <v>199</v>
      </c>
      <c r="E19" s="1" t="s">
        <v>198</v>
      </c>
      <c r="F19" s="1" t="s">
        <v>199</v>
      </c>
      <c r="G19" s="1" t="s">
        <v>200</v>
      </c>
      <c r="H19" s="1" t="s">
        <v>201</v>
      </c>
      <c r="I19" s="1" t="s">
        <v>202</v>
      </c>
      <c r="J19" s="1" t="s">
        <v>203</v>
      </c>
    </row>
    <row r="20" spans="1:10" x14ac:dyDescent="0.45">
      <c r="A20" s="1" t="s">
        <v>204</v>
      </c>
      <c r="B20" s="1" t="s">
        <v>11</v>
      </c>
      <c r="C20" s="1" t="s">
        <v>205</v>
      </c>
      <c r="D20" s="1" t="s">
        <v>206</v>
      </c>
      <c r="E20" s="1" t="s">
        <v>205</v>
      </c>
      <c r="F20" s="1" t="s">
        <v>206</v>
      </c>
      <c r="G20" s="1" t="s">
        <v>184</v>
      </c>
      <c r="H20" s="1" t="s">
        <v>207</v>
      </c>
      <c r="I20" s="1" t="s">
        <v>208</v>
      </c>
      <c r="J20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6502-E4EC-4608-8A75-4238688B77B3}">
  <dimension ref="A1:E14"/>
  <sheetViews>
    <sheetView workbookViewId="0">
      <selection sqref="A1:E14"/>
    </sheetView>
  </sheetViews>
  <sheetFormatPr defaultRowHeight="14.25" x14ac:dyDescent="0.45"/>
  <cols>
    <col min="1" max="1" width="18.6640625" bestFit="1" customWidth="1"/>
    <col min="2" max="2" width="27.86328125" bestFit="1" customWidth="1"/>
    <col min="3" max="3" width="23.265625" bestFit="1" customWidth="1"/>
    <col min="4" max="4" width="11.19921875" bestFit="1" customWidth="1"/>
    <col min="5" max="5" width="21.06640625" bestFit="1" customWidth="1"/>
  </cols>
  <sheetData>
    <row r="1" spans="1:5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45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</row>
    <row r="3" spans="1:5" x14ac:dyDescent="0.45">
      <c r="A3" s="1" t="s">
        <v>234</v>
      </c>
      <c r="B3" s="1" t="s">
        <v>11</v>
      </c>
      <c r="C3" s="1" t="s">
        <v>235</v>
      </c>
      <c r="D3" s="1" t="s">
        <v>236</v>
      </c>
      <c r="E3" s="1" t="s">
        <v>237</v>
      </c>
    </row>
    <row r="4" spans="1:5" x14ac:dyDescent="0.45">
      <c r="A4" s="1" t="s">
        <v>238</v>
      </c>
      <c r="B4" s="1" t="s">
        <v>239</v>
      </c>
      <c r="C4" s="1" t="s">
        <v>240</v>
      </c>
      <c r="D4" s="1" t="s">
        <v>241</v>
      </c>
      <c r="E4" s="1" t="s">
        <v>242</v>
      </c>
    </row>
    <row r="5" spans="1:5" x14ac:dyDescent="0.45">
      <c r="A5" s="1" t="s">
        <v>243</v>
      </c>
      <c r="B5" s="1" t="s">
        <v>244</v>
      </c>
      <c r="C5" s="1" t="s">
        <v>245</v>
      </c>
      <c r="D5" s="1" t="s">
        <v>246</v>
      </c>
      <c r="E5" s="1" t="s">
        <v>247</v>
      </c>
    </row>
    <row r="6" spans="1:5" x14ac:dyDescent="0.45">
      <c r="A6" s="1" t="s">
        <v>248</v>
      </c>
      <c r="B6" s="1" t="s">
        <v>249</v>
      </c>
      <c r="C6" s="1" t="s">
        <v>250</v>
      </c>
      <c r="D6" s="1" t="s">
        <v>251</v>
      </c>
      <c r="E6" s="1" t="s">
        <v>252</v>
      </c>
    </row>
    <row r="7" spans="1:5" x14ac:dyDescent="0.45">
      <c r="A7" s="1" t="s">
        <v>253</v>
      </c>
      <c r="B7" s="1" t="s">
        <v>254</v>
      </c>
      <c r="C7" s="1" t="s">
        <v>255</v>
      </c>
      <c r="D7" s="1" t="s">
        <v>256</v>
      </c>
      <c r="E7" s="1" t="s">
        <v>257</v>
      </c>
    </row>
    <row r="8" spans="1:5" x14ac:dyDescent="0.45">
      <c r="A8" s="1" t="s">
        <v>258</v>
      </c>
      <c r="B8" s="1" t="s">
        <v>259</v>
      </c>
      <c r="C8" s="1" t="s">
        <v>260</v>
      </c>
      <c r="D8" s="1" t="s">
        <v>261</v>
      </c>
      <c r="E8" s="1" t="s">
        <v>262</v>
      </c>
    </row>
    <row r="9" spans="1:5" x14ac:dyDescent="0.45">
      <c r="A9" s="1" t="s">
        <v>263</v>
      </c>
      <c r="B9" s="1" t="s">
        <v>11</v>
      </c>
      <c r="C9" s="1" t="s">
        <v>264</v>
      </c>
      <c r="D9" s="1" t="s">
        <v>265</v>
      </c>
      <c r="E9" s="1" t="s">
        <v>266</v>
      </c>
    </row>
    <row r="10" spans="1:5" x14ac:dyDescent="0.45">
      <c r="A10" s="1" t="s">
        <v>267</v>
      </c>
      <c r="B10" s="1" t="s">
        <v>23</v>
      </c>
      <c r="C10" s="1" t="s">
        <v>24</v>
      </c>
      <c r="D10" s="1" t="s">
        <v>268</v>
      </c>
      <c r="E10" s="1" t="s">
        <v>269</v>
      </c>
    </row>
    <row r="11" spans="1:5" x14ac:dyDescent="0.45">
      <c r="A11" s="1" t="s">
        <v>270</v>
      </c>
      <c r="B11" s="1" t="s">
        <v>271</v>
      </c>
      <c r="C11" s="1" t="s">
        <v>272</v>
      </c>
      <c r="D11" s="1" t="s">
        <v>273</v>
      </c>
      <c r="E11" s="1" t="s">
        <v>274</v>
      </c>
    </row>
    <row r="12" spans="1:5" x14ac:dyDescent="0.45">
      <c r="A12" s="1" t="s">
        <v>275</v>
      </c>
      <c r="B12" s="1" t="s">
        <v>276</v>
      </c>
      <c r="C12" s="1" t="s">
        <v>277</v>
      </c>
      <c r="D12" s="1" t="s">
        <v>278</v>
      </c>
      <c r="E12" s="1" t="s">
        <v>279</v>
      </c>
    </row>
    <row r="13" spans="1:5" x14ac:dyDescent="0.45">
      <c r="A13" s="1" t="s">
        <v>280</v>
      </c>
      <c r="B13" s="1" t="s">
        <v>281</v>
      </c>
      <c r="C13" s="1" t="s">
        <v>282</v>
      </c>
      <c r="D13" s="1" t="s">
        <v>283</v>
      </c>
      <c r="E13" s="1" t="s">
        <v>284</v>
      </c>
    </row>
    <row r="14" spans="1:5" x14ac:dyDescent="0.45">
      <c r="A14" s="1" t="s">
        <v>285</v>
      </c>
      <c r="B14" s="1" t="s">
        <v>286</v>
      </c>
      <c r="C14" s="1" t="s">
        <v>287</v>
      </c>
      <c r="D14" s="1" t="s">
        <v>288</v>
      </c>
      <c r="E14" s="1" t="s">
        <v>289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6DAD-FF6D-4F3A-81CC-97BF7003751F}">
  <dimension ref="A1:E9"/>
  <sheetViews>
    <sheetView workbookViewId="0">
      <selection sqref="A1:E9"/>
    </sheetView>
  </sheetViews>
  <sheetFormatPr defaultRowHeight="14.25" x14ac:dyDescent="0.45"/>
  <cols>
    <col min="1" max="1" width="14.73046875" bestFit="1" customWidth="1"/>
    <col min="2" max="2" width="28.73046875" bestFit="1" customWidth="1"/>
    <col min="3" max="3" width="33.73046875" bestFit="1" customWidth="1"/>
    <col min="4" max="4" width="11.19921875" bestFit="1" customWidth="1"/>
    <col min="5" max="5" width="15.9296875" bestFit="1" customWidth="1"/>
  </cols>
  <sheetData>
    <row r="1" spans="1:5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45">
      <c r="A2" s="1" t="s">
        <v>290</v>
      </c>
      <c r="B2" s="1" t="s">
        <v>291</v>
      </c>
      <c r="C2" s="1" t="s">
        <v>292</v>
      </c>
      <c r="D2" s="1" t="s">
        <v>241</v>
      </c>
      <c r="E2" s="1" t="s">
        <v>293</v>
      </c>
    </row>
    <row r="3" spans="1:5" x14ac:dyDescent="0.45">
      <c r="A3" s="1" t="s">
        <v>294</v>
      </c>
      <c r="B3" s="1" t="s">
        <v>7</v>
      </c>
      <c r="C3" s="1" t="s">
        <v>8</v>
      </c>
      <c r="D3" s="1" t="s">
        <v>295</v>
      </c>
      <c r="E3" s="1" t="s">
        <v>296</v>
      </c>
    </row>
    <row r="4" spans="1:5" x14ac:dyDescent="0.45">
      <c r="A4" s="1" t="s">
        <v>297</v>
      </c>
      <c r="B4" s="1" t="s">
        <v>298</v>
      </c>
      <c r="C4" s="1" t="s">
        <v>299</v>
      </c>
      <c r="D4" s="1" t="s">
        <v>300</v>
      </c>
      <c r="E4" s="1" t="s">
        <v>301</v>
      </c>
    </row>
    <row r="5" spans="1:5" x14ac:dyDescent="0.45">
      <c r="A5" s="1" t="s">
        <v>302</v>
      </c>
      <c r="B5" s="1" t="s">
        <v>303</v>
      </c>
      <c r="C5" s="1" t="s">
        <v>304</v>
      </c>
      <c r="D5" s="1" t="s">
        <v>305</v>
      </c>
      <c r="E5" s="1" t="s">
        <v>306</v>
      </c>
    </row>
    <row r="6" spans="1:5" x14ac:dyDescent="0.45">
      <c r="A6" s="1" t="s">
        <v>307</v>
      </c>
      <c r="B6" s="1" t="s">
        <v>308</v>
      </c>
      <c r="C6" s="1" t="s">
        <v>309</v>
      </c>
      <c r="D6" s="1" t="s">
        <v>241</v>
      </c>
      <c r="E6" s="1" t="s">
        <v>310</v>
      </c>
    </row>
    <row r="7" spans="1:5" x14ac:dyDescent="0.45">
      <c r="A7" s="1" t="s">
        <v>311</v>
      </c>
      <c r="B7" s="1" t="s">
        <v>11</v>
      </c>
      <c r="C7" s="1" t="s">
        <v>264</v>
      </c>
      <c r="D7" s="1" t="s">
        <v>265</v>
      </c>
      <c r="E7" s="1" t="s">
        <v>312</v>
      </c>
    </row>
    <row r="8" spans="1:5" x14ac:dyDescent="0.45">
      <c r="A8" s="1" t="s">
        <v>313</v>
      </c>
      <c r="B8" s="1" t="s">
        <v>314</v>
      </c>
      <c r="C8" s="1" t="s">
        <v>315</v>
      </c>
      <c r="D8" s="1" t="s">
        <v>236</v>
      </c>
      <c r="E8" s="1" t="s">
        <v>316</v>
      </c>
    </row>
    <row r="9" spans="1:5" x14ac:dyDescent="0.45">
      <c r="A9" s="1" t="s">
        <v>317</v>
      </c>
      <c r="B9" s="1" t="s">
        <v>314</v>
      </c>
      <c r="C9" s="1" t="s">
        <v>315</v>
      </c>
      <c r="D9" s="1" t="s">
        <v>236</v>
      </c>
      <c r="E9" s="1" t="s">
        <v>316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E1EF-677A-4942-9B71-3A215717EF2E}">
  <dimension ref="A1:E15"/>
  <sheetViews>
    <sheetView workbookViewId="0">
      <selection activeCell="E31" sqref="E31"/>
    </sheetView>
  </sheetViews>
  <sheetFormatPr defaultRowHeight="14.25" x14ac:dyDescent="0.45"/>
  <cols>
    <col min="1" max="1" width="16.73046875" bestFit="1" customWidth="1"/>
    <col min="2" max="2" width="22.73046875" bestFit="1" customWidth="1"/>
    <col min="3" max="3" width="28.9296875" bestFit="1" customWidth="1"/>
    <col min="4" max="4" width="11.19921875" bestFit="1" customWidth="1"/>
    <col min="5" max="5" width="21.53125" bestFit="1" customWidth="1"/>
  </cols>
  <sheetData>
    <row r="1" spans="1:5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45">
      <c r="A2" s="1" t="s">
        <v>318</v>
      </c>
      <c r="B2" s="1" t="s">
        <v>319</v>
      </c>
      <c r="C2" s="1" t="s">
        <v>320</v>
      </c>
      <c r="D2" s="1" t="s">
        <v>273</v>
      </c>
      <c r="E2" s="1" t="s">
        <v>321</v>
      </c>
    </row>
    <row r="3" spans="1:5" x14ac:dyDescent="0.45">
      <c r="A3" s="1" t="s">
        <v>322</v>
      </c>
      <c r="B3" s="1" t="s">
        <v>27</v>
      </c>
      <c r="C3" s="1" t="s">
        <v>28</v>
      </c>
      <c r="D3" s="1" t="s">
        <v>323</v>
      </c>
      <c r="E3" s="1" t="s">
        <v>324</v>
      </c>
    </row>
    <row r="4" spans="1:5" x14ac:dyDescent="0.45">
      <c r="A4" s="1" t="s">
        <v>325</v>
      </c>
      <c r="B4" s="1" t="s">
        <v>326</v>
      </c>
      <c r="C4" s="1" t="s">
        <v>327</v>
      </c>
      <c r="D4" s="1" t="s">
        <v>328</v>
      </c>
      <c r="E4" s="1" t="s">
        <v>329</v>
      </c>
    </row>
    <row r="5" spans="1:5" x14ac:dyDescent="0.45">
      <c r="A5" s="1" t="s">
        <v>330</v>
      </c>
      <c r="B5" s="1" t="s">
        <v>331</v>
      </c>
      <c r="C5" s="1" t="s">
        <v>332</v>
      </c>
      <c r="D5" s="1" t="s">
        <v>300</v>
      </c>
      <c r="E5" s="1" t="s">
        <v>333</v>
      </c>
    </row>
    <row r="6" spans="1:5" x14ac:dyDescent="0.45">
      <c r="A6" s="1" t="s">
        <v>334</v>
      </c>
      <c r="B6" s="1" t="s">
        <v>335</v>
      </c>
      <c r="C6" s="1" t="s">
        <v>336</v>
      </c>
      <c r="D6" s="1" t="s">
        <v>337</v>
      </c>
      <c r="E6" s="1" t="s">
        <v>338</v>
      </c>
    </row>
    <row r="7" spans="1:5" x14ac:dyDescent="0.45">
      <c r="A7" s="1" t="s">
        <v>339</v>
      </c>
      <c r="B7" s="1" t="s">
        <v>340</v>
      </c>
      <c r="C7" s="1" t="s">
        <v>341</v>
      </c>
      <c r="D7" s="1" t="s">
        <v>342</v>
      </c>
      <c r="E7" s="1" t="s">
        <v>343</v>
      </c>
    </row>
    <row r="8" spans="1:5" x14ac:dyDescent="0.45">
      <c r="A8" s="1" t="s">
        <v>344</v>
      </c>
      <c r="B8" s="1" t="s">
        <v>345</v>
      </c>
      <c r="C8" s="1" t="s">
        <v>346</v>
      </c>
      <c r="D8" s="1" t="s">
        <v>347</v>
      </c>
      <c r="E8" s="1" t="s">
        <v>348</v>
      </c>
    </row>
    <row r="9" spans="1:5" x14ac:dyDescent="0.45">
      <c r="A9" s="1" t="s">
        <v>349</v>
      </c>
      <c r="B9" s="1" t="s">
        <v>350</v>
      </c>
      <c r="C9" s="1" t="s">
        <v>351</v>
      </c>
      <c r="D9" s="1" t="s">
        <v>236</v>
      </c>
      <c r="E9" s="1" t="s">
        <v>352</v>
      </c>
    </row>
    <row r="10" spans="1:5" x14ac:dyDescent="0.45">
      <c r="A10" s="1" t="s">
        <v>353</v>
      </c>
      <c r="B10" s="1" t="s">
        <v>354</v>
      </c>
      <c r="C10" s="1" t="s">
        <v>355</v>
      </c>
      <c r="D10" s="1" t="s">
        <v>265</v>
      </c>
      <c r="E10" s="1" t="s">
        <v>356</v>
      </c>
    </row>
    <row r="11" spans="1:5" x14ac:dyDescent="0.45">
      <c r="A11" s="1" t="s">
        <v>357</v>
      </c>
      <c r="B11" s="1" t="s">
        <v>358</v>
      </c>
      <c r="C11" s="1" t="s">
        <v>359</v>
      </c>
      <c r="D11" s="1" t="s">
        <v>273</v>
      </c>
      <c r="E11" s="1" t="s">
        <v>360</v>
      </c>
    </row>
    <row r="12" spans="1:5" x14ac:dyDescent="0.45">
      <c r="A12" s="1" t="s">
        <v>361</v>
      </c>
      <c r="B12" s="1" t="s">
        <v>345</v>
      </c>
      <c r="C12" s="1" t="s">
        <v>362</v>
      </c>
      <c r="D12" s="1" t="s">
        <v>363</v>
      </c>
      <c r="E12" s="1" t="s">
        <v>364</v>
      </c>
    </row>
    <row r="13" spans="1:5" x14ac:dyDescent="0.45">
      <c r="A13" s="1" t="s">
        <v>365</v>
      </c>
      <c r="B13" s="1" t="s">
        <v>366</v>
      </c>
      <c r="C13" s="1" t="s">
        <v>367</v>
      </c>
      <c r="D13" s="1" t="s">
        <v>300</v>
      </c>
      <c r="E13" s="1" t="s">
        <v>296</v>
      </c>
    </row>
    <row r="14" spans="1:5" x14ac:dyDescent="0.45">
      <c r="A14" s="1" t="s">
        <v>368</v>
      </c>
      <c r="B14" s="1" t="s">
        <v>31</v>
      </c>
      <c r="C14" s="1" t="s">
        <v>32</v>
      </c>
      <c r="D14" s="1" t="s">
        <v>369</v>
      </c>
      <c r="E14" s="1" t="s">
        <v>370</v>
      </c>
    </row>
    <row r="15" spans="1:5" x14ac:dyDescent="0.45">
      <c r="A15" s="1" t="s">
        <v>371</v>
      </c>
      <c r="B15" s="1" t="s">
        <v>43</v>
      </c>
      <c r="C15" s="1" t="s">
        <v>44</v>
      </c>
      <c r="D15" s="1" t="s">
        <v>372</v>
      </c>
      <c r="E15" s="1" t="s">
        <v>373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1 b 1 c 9 - 0 7 8 8 - 4 3 d 4 - 8 0 b 5 - d b 7 a a f b d 5 c 5 6 "   x m l n s = " h t t p : / / s c h e m a s . m i c r o s o f t . c o m / D a t a M a s h u p " > A A A A A F 4 G A A B Q S w M E F A A C A A g A 9 l W D V P c B l N i i A A A A 9 g A A A B I A H A B D b 2 5 m a W c v U G F j a 2 F n Z S 5 4 b W w g o h g A K K A U A A A A A A A A A A A A A A A A A A A A A A A A A A A A h Y + x D o I w F E V / h X S n L X U x 5 F E G V 0 l M T A x r U 5 7 Q C M X Q Y v k 3 B z / J X x C j q J v j P f c M 9 9 6 v N 8 i n r o 0 u O D j T 2 4 w k l J M I r e 4 r Y + u M j P 4 Y r 0 k u Y a f 0 S d U Y z b J 1 6 e S q j D T e n 1 P G Q g g 0 r G g / 1 E x w n r C y 2 O 5 1 g 5 0 i H 9 n 8 l 2 N j n V d W I 5 F w e I 2 R g i Z c U M H n T c A W C I W x X 0 H M 3 b P 9 g b A Z W z 8 O K N H F R Q l s i c D e H + Q D U E s D B B Q A A g A I A P Z V g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V Y N U U h 5 y l l o D A A C m K Q A A E w A c A E Z v c m 1 1 b G F z L 1 N l Y 3 R p b 2 4 x L m 0 g o h g A K K A U A A A A A A A A A A A A A A A A A A A A A A A A A A A A 1 Z r f b t o w F M b v k X g H K 1 U l K r G A D a W l 0 y 4 Y f 6 p O a 4 U E 2 i Z V F T K J o d a C n c V O x 4 T 6 V L v b 5 f Z i c 6 A S b s l Q W 7 c T h x v I c X w 4 5 n e C P n + J Y o H m U q D B 6 h 2 / L R a K B X V N E x a i P e 8 j n 1 I U M t S d x 1 Q o / u e n Q O d f E K k S / I a Q S x Z y T Z M r D 7 1 D E d P F A j K v g U y T g J n I Z z b 2 + 3 T K S t m H t h S a C a 1 K 3 r X W s T q p V J j y v / O v P D Y 5 q C + T a S U 7 q r Q E m 8 u T d p S O m R q F b D T Z b 9 f 2 3 7 f 0 W E b Z 4 X l 2 2 G r O e S D 3 h s x 8 T 0 J H H X 7 D F V + e V x M P T h r d V e o d H J R X 5 X W o p s R U t y p z Q W 4 v s 8 j V 3 e i e 1 7 6 m Y m q W P v w R s 2 x d Q z q O m D 9 M z O o n M p m 1 Z Z T O R D a o S s t U 5 c X C 6 3 5 L e S y 9 M t I m j j S b 6 9 s y W n h t n o Y 0 3 A g P Z S K Y V G h K B Q 2 l M u N n Q j f q f p Z 0 e U J X a R r y n H w 0 p g F f p X w w p Z e K 0 I w Z P P d m 3 R 4 U C 1 z k L i 0 H M 3 y w 1 T X Y q i P Y 6 t P B 9 h M + M 3 W j m C a a B z z O A W L z 1 1 L T i K m N 8 a 5 A O E u z W n 5 2 x Y V M h c z 3 / X + m C q R Q L E g 1 v 5 G b + T b 7 7 c H 3 P a L d 7 o + 8 V L f 1 2 I w J H k H t N r z u N u z Y b T j r t g v / 9 6 + c f 4 P 8 H u w K n b F B E x a a 6 g 1 5 + j w W A 5 Z w h t 5 D Z X C 4 Z n D o y O D w 6 V f 8 / 7 9 0 V r h a U H H V 1 r h q j r h q A H G h E j m A h q y + R l Z 3 R F a H g G y 5 B o S r 0 D h h S / x g V / W D t 8 m f C z k b J w w l b M q V T o y m e B 2 Y T y W G w R G z B Y S z g s D w i B F w x K y d I 3 b d O u J t e 8 c d J V Y D R 8 x S H N h V c u B t m m N H i d X B E b M E B 3 Z V H H i b 5 N h R Y o f g i F m b M O y 6 C 8 P b t m E 7 S q w B j l j D I t Z w J d a A R + w I H L E j i 9 i R K 7 E j e M S O w R E 7 t o g d u x I 7 h k e s C Y 5 Y 0 y L W d C X W B E e M g P M 8 i O V 5 E F f P g 8 D z P A g 4 z 4 N Y n g d x 9 T w I P M + D g P M 8 i H 2 3 3 P l 2 + T P u l 7 8 S j 0 4 N n S Z p L N H Z G T Q k l h Z 0 l Y K Q l K B F D B w y S w y 6 a k F I U n C N 7 B M 0 Y p Y Y d N W C k K T g m h g 0 Y J a n 4 W p p w H M 0 X t I 0 b E d U 8 Q k P T F X W 7 2 9 m z 1 g G L K Y G T 0 R N I K a j 8 1 S Y u U u K v f t Q D a N X f l a j L 5 W / + b z M g E U s y H / y q q / z J v Q / 5 M R O c 2 L d n F h / M 3 b a y 4 m 1 N 2 M d P v E f j f w v U E s B A i 0 A F A A C A A g A 9 l W D V P c B l N i i A A A A 9 g A A A B I A A A A A A A A A A A A A A A A A A A A A A E N v b m Z p Z y 9 Q Y W N r Y W d l L n h t b F B L A Q I t A B Q A A g A I A P Z V g 1 Q P y u m r p A A A A O k A A A A T A A A A A A A A A A A A A A A A A O 4 A A A B b Q 2 9 u d G V u d F 9 U e X B l c 1 0 u e G 1 s U E s B A i 0 A F A A C A A g A 9 l W D V F I e c p Z a A w A A p i k A A B M A A A A A A A A A A A A A A A A A 3 w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u c A A A A A A A A Q 5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n Y S U y M G R l J T I w R X h w Y W 5 z a S V D M y V C M 2 4 l M j B N W C U y M D I w M j E t M j I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n Y V 9 k Z V 9 F e H B h b n N p w 7 N u X 0 1 Y X z I w M j F f M j J f Z W R p d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5 V D E 4 O j A 4 O j U 0 L j A 3 N j A 0 M D d a I i A v P j x F b n R y e S B U e X B l P S J G a W x s Q 2 9 s d W 1 u V H l w Z X M i I F Z h b H V l P S J z Q m d Z R E J n T U c i I C 8 + P E V u d H J 5 I F R 5 c G U 9 I k Z p b G x D b 2 x 1 b W 5 O Y W 1 l c y I g V m F s d W U 9 I n N b J n F 1 b 3 Q 7 R X F 1 a X B v J n F 1 b 3 Q 7 L C Z x d W 9 0 O 0 N p d W R h Z C Z x d W 9 0 O y w m c X V v d D t U b 3 J u Z W 9 z I G d h b m F k b 3 M m c X V v d D s s J n F 1 b 3 Q 7 R X N 0 Y W R p b y Z x d W 9 0 O y w m c X V v d D t D Y X B h Y 2 l k Y W Q m c X V v d D s s J n F 1 b 3 Q 7 R n V u Z G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Z 2 E g Z G U g R X h w Y W 5 z a c O z b i B N W C A y M D I x L T I y W 2 V k a X R h c l 0 v Q X V 0 b 1 J l b W 9 2 Z W R D b 2 x 1 b W 5 z M S 5 7 R X F 1 a X B v L D B 9 J n F 1 b 3 Q 7 L C Z x d W 9 0 O 1 N l Y 3 R p b 2 4 x L 0 x p Z 2 E g Z G U g R X h w Y W 5 z a c O z b i B N W C A y M D I x L T I y W 2 V k a X R h c l 0 v Q X V 0 b 1 J l b W 9 2 Z W R D b 2 x 1 b W 5 z M S 5 7 Q 2 l 1 Z G F k L D F 9 J n F 1 b 3 Q 7 L C Z x d W 9 0 O 1 N l Y 3 R p b 2 4 x L 0 x p Z 2 E g Z G U g R X h w Y W 5 z a c O z b i B N W C A y M D I x L T I y W 2 V k a X R h c l 0 v Q X V 0 b 1 J l b W 9 2 Z W R D b 2 x 1 b W 5 z M S 5 7 V G 9 y b m V v c y B n Y W 5 h Z G 9 z L D J 9 J n F 1 b 3 Q 7 L C Z x d W 9 0 O 1 N l Y 3 R p b 2 4 x L 0 x p Z 2 E g Z G U g R X h w Y W 5 z a c O z b i B N W C A y M D I x L T I y W 2 V k a X R h c l 0 v Q X V 0 b 1 J l b W 9 2 Z W R D b 2 x 1 b W 5 z M S 5 7 R X N 0 Y W R p b y w z f S Z x d W 9 0 O y w m c X V v d D t T Z W N 0 a W 9 u M S 9 M a W d h I G R l I E V 4 c G F u c 2 n D s 2 4 g T V g g M j A y M S 0 y M l t l Z G l 0 Y X J d L 0 F 1 d G 9 S Z W 1 v d m V k Q 2 9 s d W 1 u c z E u e 0 N h c G F j a W R h Z C w 0 f S Z x d W 9 0 O y w m c X V v d D t T Z W N 0 a W 9 u M S 9 M a W d h I G R l I E V 4 c G F u c 2 n D s 2 4 g T V g g M j A y M S 0 y M l t l Z G l 0 Y X J d L 0 F 1 d G 9 S Z W 1 v d m V k Q 2 9 s d W 1 u c z E u e 0 Z 1 b m R h Y 2 n D s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n Y S B k Z S B F e H B h b n N p w 7 N u I E 1 Y I D I w M j E t M j J b Z W R p d G F y X S 9 B d X R v U m V t b 3 Z l Z E N v b H V t b n M x L n t F c X V p c G 8 s M H 0 m c X V v d D s s J n F 1 b 3 Q 7 U 2 V j d G l v b j E v T G l n Y S B k Z S B F e H B h b n N p w 7 N u I E 1 Y I D I w M j E t M j J b Z W R p d G F y X S 9 B d X R v U m V t b 3 Z l Z E N v b H V t b n M x L n t D a X V k Y W Q s M X 0 m c X V v d D s s J n F 1 b 3 Q 7 U 2 V j d G l v b j E v T G l n Y S B k Z S B F e H B h b n N p w 7 N u I E 1 Y I D I w M j E t M j J b Z W R p d G F y X S 9 B d X R v U m V t b 3 Z l Z E N v b H V t b n M x L n t U b 3 J u Z W 9 z I G d h b m F k b 3 M s M n 0 m c X V v d D s s J n F 1 b 3 Q 7 U 2 V j d G l v b j E v T G l n Y S B k Z S B F e H B h b n N p w 7 N u I E 1 Y I D I w M j E t M j J b Z W R p d G F y X S 9 B d X R v U m V t b 3 Z l Z E N v b H V t b n M x L n t F c 3 R h Z G l v L D N 9 J n F 1 b 3 Q 7 L C Z x d W 9 0 O 1 N l Y 3 R p b 2 4 x L 0 x p Z 2 E g Z G U g R X h w Y W 5 z a c O z b i B N W C A y M D I x L T I y W 2 V k a X R h c l 0 v Q X V 0 b 1 J l b W 9 2 Z W R D b 2 x 1 b W 5 z M S 5 7 Q 2 F w Y W N p Z G F k L D R 9 J n F 1 b 3 Q 7 L C Z x d W 9 0 O 1 N l Y 3 R p b 2 4 x L 0 x p Z 2 E g Z G U g R X h w Y W 5 z a c O z b i B N W C A y M D I x L T I y W 2 V k a X R h c l 0 v Q X V 0 b 1 J l b W 9 2 Z W R D b 2 x 1 b W 5 z M S 5 7 R n V u Z G F j a c O z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n Y S U y M G R l J T I w R X h w Y W 5 z a S V D M y V C M 2 4 l M j B N W C U y M D I w M j E t M j I l N U J l Z G l 0 Y X I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Y S U y M G R l J T I w R X h w Y W 5 z a S V D M y V C M 2 4 l M j B N W C U y M D I w M j E t M j I l N U J l Z G l 0 Y X I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h J T I w Z G U l M j B F e H B h b n N p J U M z J U I z b i U y M E 1 Y J T I w M j A y M S 0 y M i U 1 Q m V k a X R h c i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E l M j B N W C U y M D I w M j E t M j I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Z 2 E g T V g g M j A y M S 0 y M l t l Z G l 0 Y X J d L 0 N o Y W 5 n Z W Q g V H l w Z S 5 7 R X F 1 a X B v L D B 9 J n F 1 b 3 Q 7 L C Z x d W 9 0 O 1 N l Y 3 R p b 2 4 x L 0 x p Z 2 E g T V g g M j A y M S 0 y M l t l Z G l 0 Y X J d L 0 N o Y W 5 n Z W Q g V H l w Z S 5 7 Q 2 l 1 Z G F k L D F 9 J n F 1 b 3 Q 7 L C Z x d W 9 0 O 1 N l Y 3 R p b 2 4 x L 0 x p Z 2 E g T V g g M j A y M S 0 y M l t l Z G l 0 Y X J d L 0 N o Y W 5 n Z W Q g V H l w Z S 5 7 U H J p b W V y Y S B w Y X J 0 a W N p c G F j a c O z b i w y f S Z x d W 9 0 O y w m c X V v d D t T Z W N 0 a W 9 u M S 9 M a W d h I E 1 Y I D I w M j E t M j J b Z W R p d G F y X S 9 D a G F u Z 2 V k I F R 5 c G U u e 1 R v c m 5 l b 3 M g d G 9 0 Y W x l c y w z f S Z x d W 9 0 O y w m c X V v d D t T Z W N 0 a W 9 u M S 9 M a W d h I E 1 Y I D I w M j E t M j J b Z W R p d G F y X S 9 D a G F u Z 2 V k I F R 5 c G U u e 0 V u I D F l c m E g R G l 2 a X N p w 7 N u I G R l c 2 R l L i 4 u L D R 9 J n F 1 b 3 Q 7 L C Z x d W 9 0 O 1 N l Y 3 R p b 2 4 x L 0 x p Z 2 E g T V g g M j A y M S 0 y M l t l Z G l 0 Y X J d L 0 N o Y W 5 n Z W Q g V H l w Z S 5 7 V G 9 y b m V v c y B j b 2 5 z Z W N 1 d G l 2 b 3 M s N X 0 m c X V v d D s s J n F 1 b 3 Q 7 U 2 V j d G l v b j E v T G l n Y S B N W C A y M D I x L T I y W 2 V k a X R h c l 0 v Q 2 h h b m d l Z C B U e X B l L n t U b 3 J u Z W 9 z I G d h b m F k b 3 M s N n 0 m c X V v d D s s J n F 1 b 3 Q 7 U 2 V j d G l v b j E v T G l n Y S B N W C A y M D I x L T I y W 2 V k a X R h c l 0 v Q 2 h h b m d l Z C B U e X B l L n t F c 3 R h Z G l v L D d 9 J n F 1 b 3 Q 7 L C Z x d W 9 0 O 1 N l Y 3 R p b 2 4 x L 0 x p Z 2 E g T V g g M j A y M S 0 y M l t l Z G l 0 Y X J d L 0 N o Y W 5 n Z W Q g V H l w Z S 5 7 Q 2 F w Y W N p Z G F k L D h 9 J n F 1 b 3 Q 7 L C Z x d W 9 0 O 1 N l Y 3 R p b 2 4 x L 0 x p Z 2 E g T V g g M j A y M S 0 y M l t l Z G l 0 Y X J d L 0 N o Y W 5 n Z W Q g V H l w Z S 5 7 R n V u Z G F j a c O z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G l n Y S B N W C A y M D I x L T I y W 2 V k a X R h c l 0 v Q 2 h h b m d l Z C B U e X B l L n t F c X V p c G 8 s M H 0 m c X V v d D s s J n F 1 b 3 Q 7 U 2 V j d G l v b j E v T G l n Y S B N W C A y M D I x L T I y W 2 V k a X R h c l 0 v Q 2 h h b m d l Z C B U e X B l L n t D a X V k Y W Q s M X 0 m c X V v d D s s J n F 1 b 3 Q 7 U 2 V j d G l v b j E v T G l n Y S B N W C A y M D I x L T I y W 2 V k a X R h c l 0 v Q 2 h h b m d l Z C B U e X B l L n t Q c m l t Z X J h I H B h c n R p Y 2 l w Y W N p w 7 N u L D J 9 J n F 1 b 3 Q 7 L C Z x d W 9 0 O 1 N l Y 3 R p b 2 4 x L 0 x p Z 2 E g T V g g M j A y M S 0 y M l t l Z G l 0 Y X J d L 0 N o Y W 5 n Z W Q g V H l w Z S 5 7 V G 9 y b m V v c y B 0 b 3 R h b G V z L D N 9 J n F 1 b 3 Q 7 L C Z x d W 9 0 O 1 N l Y 3 R p b 2 4 x L 0 x p Z 2 E g T V g g M j A y M S 0 y M l t l Z G l 0 Y X J d L 0 N o Y W 5 n Z W Q g V H l w Z S 5 7 R W 4 g M W V y Y S B E a X Z p c 2 n D s 2 4 g Z G V z Z G U u L i 4 s N H 0 m c X V v d D s s J n F 1 b 3 Q 7 U 2 V j d G l v b j E v T G l n Y S B N W C A y M D I x L T I y W 2 V k a X R h c l 0 v Q 2 h h b m d l Z C B U e X B l L n t U b 3 J u Z W 9 z I G N v b n N l Y 3 V 0 a X Z v c y w 1 f S Z x d W 9 0 O y w m c X V v d D t T Z W N 0 a W 9 u M S 9 M a W d h I E 1 Y I D I w M j E t M j J b Z W R p d G F y X S 9 D a G F u Z 2 V k I F R 5 c G U u e 1 R v c m 5 l b 3 M g Z 2 F u Y W R v c y w 2 f S Z x d W 9 0 O y w m c X V v d D t T Z W N 0 a W 9 u M S 9 M a W d h I E 1 Y I D I w M j E t M j J b Z W R p d G F y X S 9 D a G F u Z 2 V k I F R 5 c G U u e 0 V z d G F k a W 8 s N 3 0 m c X V v d D s s J n F 1 b 3 Q 7 U 2 V j d G l v b j E v T G l n Y S B N W C A y M D I x L T I y W 2 V k a X R h c l 0 v Q 2 h h b m d l Z C B U e X B l L n t D Y X B h Y 2 l k Y W Q s O H 0 m c X V v d D s s J n F 1 b 3 Q 7 U 2 V j d G l v b j E v T G l n Y S B N W C A y M D I x L T I y W 2 V k a X R h c l 0 v Q 2 h h b m d l Z C B U e X B l L n t G d W 5 k Y W N p w 7 N u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X V p c G 8 m c X V v d D s s J n F 1 b 3 Q 7 Q 2 l 1 Z G F k J n F 1 b 3 Q 7 L C Z x d W 9 0 O 1 B y a W 1 l c m E g c G F y d G l j a X B h Y 2 n D s 2 4 m c X V v d D s s J n F 1 b 3 Q 7 V G 9 y b m V v c y B 0 b 3 R h b G V z J n F 1 b 3 Q 7 L C Z x d W 9 0 O 0 V u I D F l c m E g R G l 2 a X N p w 7 N u I G R l c 2 R l L i 4 u J n F 1 b 3 Q 7 L C Z x d W 9 0 O 1 R v c m 5 l b 3 M g Y 2 9 u c 2 V j d X R p d m 9 z J n F 1 b 3 Q 7 L C Z x d W 9 0 O 1 R v c m 5 l b 3 M g Z 2 F u Y W R v c y Z x d W 9 0 O y w m c X V v d D t F c 3 R h Z G l v J n F 1 b 3 Q 7 L C Z x d W 9 0 O 0 N h c G F j a W R h Z C Z x d W 9 0 O y w m c X V v d D t G d W 5 k Y W N p w 7 N u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y L T A z L T I 5 V D E 4 O j E 1 O j A x L j Y 2 M T U z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R d W V y e U l E I i B W Y W x 1 Z T 0 i c z Z l O T Q 1 N z Y 3 L W E z M W U t N D M z Z S 1 i Z j k 3 L T A 0 M z k 5 Z j k 3 M z J l Z S I g L z 4 8 R W 5 0 c n k g V H l w Z T 0 i R m l s b F R h c m d l d C I g V m F s d W U 9 I n N M a W d h X 0 1 Y X z I w M j F f M j J f Z W R p d G F y I i A v P j w v U 3 R h Y m x l R W 5 0 c m l l c z 4 8 L 0 l 0 Z W 0 + P E l 0 Z W 0 + P E l 0 Z W 1 M b 2 N h d G l v b j 4 8 S X R l b V R 5 c G U + R m 9 y b X V s Y T w v S X R l b V R 5 c G U + P E l 0 Z W 1 Q Y X R o P l N l Y 3 R p b 2 4 x L 0 x p Z 2 E l M j B N W C U y M D I w M j E t M j I l N U J l Z G l 0 Y X I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Y S U y M E 1 Y J T I w M j A y M S 0 y M i U 1 Q m V k a X R h c i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E l M j B N W C U y M D I w M j E t M j I l N U J l Z G l 0 Y X I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h J T I w T V g l M j B G Z W 1 l b m l s J T V C Z W R p d G F y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n Y S B N W C B G Z W 1 l b m l s W 2 V k a X R h c l 0 v Q 2 h h b m d l Z C B U e X B l L n t O L s K 6 L D B 9 J n F 1 b 3 Q 7 L C Z x d W 9 0 O 1 N l Y 3 R p b 2 4 x L 0 x p Z 2 E g T V g g R m V t Z W 5 p b F t l Z G l 0 Y X J d L 0 N o Y W 5 n Z W Q g V H l w Z S 5 7 R X F 1 a X B v L D F 9 J n F 1 b 3 Q 7 L C Z x d W 9 0 O 1 N l Y 3 R p b 2 4 x L 0 x p Z 2 E g T V g g R m V t Z W 5 p b F t l Z G l 0 Y X J d L 0 N o Y W 5 n Z W Q g V H l w Z S 5 7 R W 5 0 a W R h Z C B m Z W R l c m F 0 a X Z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Z 2 E g T V g g R m V t Z W 5 p b F t l Z G l 0 Y X J d L 0 N o Y W 5 n Z W Q g V H l w Z S 5 7 T i 7 C u i w w f S Z x d W 9 0 O y w m c X V v d D t T Z W N 0 a W 9 u M S 9 M a W d h I E 1 Y I E Z l b W V u a W x b Z W R p d G F y X S 9 D a G F u Z 2 V k I F R 5 c G U u e 0 V x d W l w b y w x f S Z x d W 9 0 O y w m c X V v d D t T Z W N 0 a W 9 u M S 9 M a W d h I E 1 Y I E Z l b W V u a W x b Z W R p d G F y X S 9 D a G F u Z 2 V k I F R 5 c G U u e 0 V u d G l k Y W Q g Z m V k Z X J h d G l 2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i 7 C u i Z x d W 9 0 O y w m c X V v d D t F c X V p c G 8 m c X V v d D s s J n F 1 b 3 Q 7 R W 5 0 a W R h Z C B m Z W R l c m F 0 a X Z h J n F 1 b 3 Q 7 X S I g L z 4 8 R W 5 0 c n k g V H l w Z T 0 i R m l s b E N v b H V t b l R 5 c G V z I i B W Y W x 1 Z T 0 i c 0 F 3 W U c i I C 8 + P E V u d H J 5 I F R 5 c G U 9 I k Z p b G x M Y X N 0 V X B k Y X R l Z C I g V m F s d W U 9 I m Q y M D I y L T A z L T I 5 V D E 4 O j E 1 O j I 0 L j M 5 N j Q y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Z 2 E l M j B N W C U y M E Z l b W V u a W w l N U J l Z G l 0 Y X I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Y S U y M E 1 Y J T I w R m V t Z W 5 p b C U 1 Q m V k a X R h c i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E l M j B N W C U y M E Z l b W V u a W w l N U J l Z G l 0 Y X I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p Z S U y M E I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p Z S B C W 2 V k a X R h c l 0 v Q 2 h h b m d l Z C B U e X B l L n t F c X V p c G 8 s M H 0 m c X V v d D s s J n F 1 b 3 Q 7 U 2 V j d G l v b j E v U 2 V y a W U g Q l t l Z G l 0 Y X J d L 0 N o Y W 5 n Z W Q g V H l w Z S 5 7 Q 2 l 1 Z G F k L D F 9 J n F 1 b 3 Q 7 L C Z x d W 9 0 O 1 N l Y 3 R p b 2 4 x L 1 N l c m l l I E J b Z W R p d G F y X S 9 D a G F u Z 2 V k I F R 5 c G U u e 0 V z d G F k a W 8 s M n 0 m c X V v d D s s J n F 1 b 3 Q 7 U 2 V j d G l v b j E v U 2 V y a W U g Q l t l Z G l 0 Y X J d L 0 N o Y W 5 n Z W Q g V H l w Z S 5 7 Q 2 F w Y W N p Z G F k L D N 9 J n F 1 b 3 Q 7 L C Z x d W 9 0 O 1 N l Y 3 R p b 2 4 x L 1 N l c m l l I E J b Z W R p d G F y X S 9 D a G F u Z 2 V k I F R 5 c G U u e 0 Z 1 b m R h Y 2 n D s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V y a W U g Q l t l Z G l 0 Y X J d L 0 N o Y W 5 n Z W Q g V H l w Z S 5 7 R X F 1 a X B v L D B 9 J n F 1 b 3 Q 7 L C Z x d W 9 0 O 1 N l Y 3 R p b 2 4 x L 1 N l c m l l I E J b Z W R p d G F y X S 9 D a G F u Z 2 V k I F R 5 c G U u e 0 N p d W R h Z C w x f S Z x d W 9 0 O y w m c X V v d D t T Z W N 0 a W 9 u M S 9 T Z X J p Z S B C W 2 V k a X R h c l 0 v Q 2 h h b m d l Z C B U e X B l L n t F c 3 R h Z G l v L D J 9 J n F 1 b 3 Q 7 L C Z x d W 9 0 O 1 N l Y 3 R p b 2 4 x L 1 N l c m l l I E J b Z W R p d G F y X S 9 D a G F u Z 2 V k I F R 5 c G U u e 0 N h c G F j a W R h Z C w z f S Z x d W 9 0 O y w m c X V v d D t T Z W N 0 a W 9 u M S 9 T Z X J p Z S B C W 2 V k a X R h c l 0 v Q 2 h h b m d l Z C B U e X B l L n t G d W 5 k Y W N p w 7 N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X V p c G 8 m c X V v d D s s J n F 1 b 3 Q 7 Q 2 l 1 Z G F k J n F 1 b 3 Q 7 L C Z x d W 9 0 O 0 V z d G F k a W 8 m c X V v d D s s J n F 1 b 3 Q 7 Q 2 F w Y W N p Z G F k J n F 1 b 3 Q 7 L C Z x d W 9 0 O 0 Z 1 b m R h Y 2 n D s 2 4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z L T I 5 V D E 4 O j E 1 O j U 1 L j M z O D I 3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k Z p b G x U Y X J n Z X Q i I F Z h b H V l P S J z U 2 V y a W V f Q l 9 l Z G l 0 Y X I i I C 8 + P C 9 T d G F i b G V F b n R y a W V z P j w v S X R l b T 4 8 S X R l b T 4 8 S X R l b U x v Y 2 F 0 a W 9 u P j x J d G V t V H l w Z T 5 G b 3 J t d W x h P C 9 J d G V t V H l w Z T 4 8 S X R l b V B h d G g + U 2 V j d G l v b j E v U 2 V y a W U l M j B C J T V C Z W R p d G F y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i U 1 Q m V k a X R h c i U 1 R C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i U 1 Q m V k a X R h c i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S U 1 Q m V k a X R h c i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m l l I E F b Z W R p d G F y X S 9 D a G F u Z 2 V k I F R 5 c G U u e 0 V x d W l w b y w w f S Z x d W 9 0 O y w m c X V v d D t T Z W N 0 a W 9 u M S 9 T Z X J p Z S B B W 2 V k a X R h c l 0 v Q 2 h h b m d l Z C B U e X B l L n t D a X V k Y W Q s M X 0 m c X V v d D s s J n F 1 b 3 Q 7 U 2 V j d G l v b j E v U 2 V y a W U g Q V t l Z G l 0 Y X J d L 0 N o Y W 5 n Z W Q g V H l w Z S 5 7 R X N 0 Y W R p b y w y f S Z x d W 9 0 O y w m c X V v d D t T Z W N 0 a W 9 u M S 9 T Z X J p Z S B B W 2 V k a X R h c l 0 v Q 2 h h b m d l Z C B U e X B l L n t D Y X B h Y 2 l k Y W Q s M 3 0 m c X V v d D s s J n F 1 b 3 Q 7 U 2 V j d G l v b j E v U 2 V y a W U g Q V t l Z G l 0 Y X J d L 0 N o Y W 5 n Z W Q g V H l w Z S 5 7 R n V u Z G F j a c O z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p Z S B B W 2 V k a X R h c l 0 v Q 2 h h b m d l Z C B U e X B l L n t F c X V p c G 8 s M H 0 m c X V v d D s s J n F 1 b 3 Q 7 U 2 V j d G l v b j E v U 2 V y a W U g Q V t l Z G l 0 Y X J d L 0 N o Y W 5 n Z W Q g V H l w Z S 5 7 Q 2 l 1 Z G F k L D F 9 J n F 1 b 3 Q 7 L C Z x d W 9 0 O 1 N l Y 3 R p b 2 4 x L 1 N l c m l l I E F b Z W R p d G F y X S 9 D a G F u Z 2 V k I F R 5 c G U u e 0 V z d G F k a W 8 s M n 0 m c X V v d D s s J n F 1 b 3 Q 7 U 2 V j d G l v b j E v U 2 V y a W U g Q V t l Z G l 0 Y X J d L 0 N o Y W 5 n Z W Q g V H l w Z S 5 7 Q 2 F w Y W N p Z G F k L D N 9 J n F 1 b 3 Q 7 L C Z x d W 9 0 O 1 N l Y 3 R p b 2 4 x L 1 N l c m l l I E F b Z W R p d G F y X S 9 D a G F u Z 2 V k I F R 5 c G U u e 0 Z 1 b m R h Y 2 n D s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x d W l w b y Z x d W 9 0 O y w m c X V v d D t D a X V k Y W Q m c X V v d D s s J n F 1 b 3 Q 7 R X N 0 Y W R p b y Z x d W 9 0 O y w m c X V v d D t D Y X B h Y 2 l k Y W Q m c X V v d D s s J n F 1 b 3 Q 7 R n V u Z G F j a c O z b i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T g 6 M T Y 6 M D c u N T A 5 O T I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k Z p b G x U Y X J n Z X Q i I F Z h b H V l P S J z U 2 V y a W V f Q V 9 l Z G l 0 Y X I i I C 8 + P C 9 T d G F i b G V F b n R y a W V z P j w v S X R l b T 4 8 S X R l b T 4 8 S X R l b U x v Y 2 F 0 a W 9 u P j x J d G V t V H l w Z T 5 G b 3 J t d W x h P C 9 J d G V t V H l w Z T 4 8 S X R l b V B h d G g + U 2 V j d G l v b j E v U 2 V y a W U l M j B B J T V C Z W R p d G F y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S U 1 Q m V k a X R h c i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S U 1 Q m V k a X R h c i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l J T I w Q S U 1 Q m V k a X R h c i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p Z S B B W 2 V k a X R h c l 0 g K D I p L 0 N o Y W 5 n Z W Q g V H l w Z S 5 7 R X F 1 a X B v L D B 9 J n F 1 b 3 Q 7 L C Z x d W 9 0 O 1 N l Y 3 R p b 2 4 x L 1 N l c m l l I E F b Z W R p d G F y X S A o M i k v Q 2 h h b m d l Z C B U e X B l L n t D a X V k Y W Q s M X 0 m c X V v d D s s J n F 1 b 3 Q 7 U 2 V j d G l v b j E v U 2 V y a W U g Q V t l Z G l 0 Y X J d I C g y K S 9 D a G F u Z 2 V k I F R 5 c G U u e 0 V z d G F k a W 8 s M n 0 m c X V v d D s s J n F 1 b 3 Q 7 U 2 V j d G l v b j E v U 2 V y a W U g Q V t l Z G l 0 Y X J d I C g y K S 9 D a G F u Z 2 V k I F R 5 c G U u e 0 N h c G F j a W R h Z C w z f S Z x d W 9 0 O y w m c X V v d D t T Z W N 0 a W 9 u M S 9 T Z X J p Z S B B W 2 V k a X R h c l 0 g K D I p L 0 N o Y W 5 n Z W Q g V H l w Z S 5 7 R n V u Z G F j a c O z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J p Z S B B W 2 V k a X R h c l 0 g K D I p L 0 N o Y W 5 n Z W Q g V H l w Z S 5 7 R X F 1 a X B v L D B 9 J n F 1 b 3 Q 7 L C Z x d W 9 0 O 1 N l Y 3 R p b 2 4 x L 1 N l c m l l I E F b Z W R p d G F y X S A o M i k v Q 2 h h b m d l Z C B U e X B l L n t D a X V k Y W Q s M X 0 m c X V v d D s s J n F 1 b 3 Q 7 U 2 V j d G l v b j E v U 2 V y a W U g Q V t l Z G l 0 Y X J d I C g y K S 9 D a G F u Z 2 V k I F R 5 c G U u e 0 V z d G F k a W 8 s M n 0 m c X V v d D s s J n F 1 b 3 Q 7 U 2 V j d G l v b j E v U 2 V y a W U g Q V t l Z G l 0 Y X J d I C g y K S 9 D a G F u Z 2 V k I F R 5 c G U u e 0 N h c G F j a W R h Z C w z f S Z x d W 9 0 O y w m c X V v d D t T Z W N 0 a W 9 u M S 9 T Z X J p Z S B B W 2 V k a X R h c l 0 g K D I p L 0 N o Y W 5 n Z W Q g V H l w Z S 5 7 R n V u Z G F j a c O z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N p d W R h Z C Z x d W 9 0 O y w m c X V v d D t F c 3 R h Z G l v J n F 1 b 3 Q 7 L C Z x d W 9 0 O 0 N h c G F j a W R h Z C Z x d W 9 0 O y w m c X V v d D t G d W 5 k Y W N p w 7 N u J n F 1 b 3 Q 7 X S I g L z 4 8 R W 5 0 c n k g V H l w Z T 0 i R m l s b E N v b H V t b l R 5 c G V z I i B W Y W x 1 Z T 0 i c 0 J n W U d C Z 1 k 9 I i A v P j x F b n R y e S B U e X B l P S J G a W x s T G F z d F V w Z G F 0 Z W Q i I F Z h b H V l P S J k M j A y M i 0 w M y 0 y O V Q x O D o x N T o 0 M i 4 5 N T g 1 N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S I g L z 4 8 R W 5 0 c n k g V H l w Z T 0 i R m l s b F R h c m d l d C I g V m F s d W U 9 I n N T Z X J p Z V 9 B X 2 V k a X R h c l 9 f X z I i I C 8 + P E V u d H J 5 I F R 5 c G U 9 I l J l Y 2 9 2 Z X J 5 V G F y Z 2 V 0 U 2 h l Z X Q i I F Z h b H V l P S J z U 2 V y a W U g Q V 9 l Z G l 0 Y X J f I C g y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J p Z S U y M E E l N U J l Z G l 0 Y X I l N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a W U l M j B B J T V C Z W R p d G F y J T V E J T I w K D I p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a W U l M j B B J T V C Z W R p d G F y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5 V D E 4 O j E 3 O j I 5 L j A x M z U 0 N z Z a I i A v P j x F b n R y e S B U e X B l P S J G a W x s Q 2 9 s d W 1 u V H l w Z X M i I F Z h b H V l P S J z Q m d Z R 0 J n W T 0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w L 0 F 1 d G 9 S Z W 1 v d m V k Q 2 9 s d W 1 u c z E u e 0 V x d W l w b y w w f S Z x d W 9 0 O y w m c X V v d D t T Z W N 0 a W 9 u M S 9 U Y W J s Z S A x M C 9 B d X R v U m V t b 3 Z l Z E N v b H V t b n M x L n t O b 2 1 i c m U g c m V n a X N 0 c m F k b y w x f S Z x d W 9 0 O y w m c X V v d D t T Z W N 0 a W 9 u M S 9 U Y W J s Z S A x M C 9 B d X R v U m V t b 3 Z l Z E N v b H V t b n M x L n t D a X V k Y W Q s M n 0 m c X V v d D s s J n F 1 b 3 Q 7 U 2 V j d G l v b j E v V G F i b G U g M T A v Q X V 0 b 1 J l b W 9 2 Z W R D b 2 x 1 b W 5 z M S 5 7 R X N 0 Y W R p b y w z f S Z x d W 9 0 O y w m c X V v d D t T Z W N 0 a W 9 u M S 9 U Y W J s Z S A x M C 9 B d X R v U m V t b 3 Z l Z E N v b H V t b n M x L n t D Y X B h Y 2 l k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T A v Q X V 0 b 1 J l b W 9 2 Z W R D b 2 x 1 b W 5 z M S 5 7 R X F 1 a X B v L D B 9 J n F 1 b 3 Q 7 L C Z x d W 9 0 O 1 N l Y 3 R p b 2 4 x L 1 R h Y m x l I D E w L 0 F 1 d G 9 S Z W 1 v d m V k Q 2 9 s d W 1 u c z E u e 0 5 v b W J y Z S B y Z W d p c 3 R y Y W R v L D F 9 J n F 1 b 3 Q 7 L C Z x d W 9 0 O 1 N l Y 3 R p b 2 4 x L 1 R h Y m x l I D E w L 0 F 1 d G 9 S Z W 1 v d m V k Q 2 9 s d W 1 u c z E u e 0 N p d W R h Z C w y f S Z x d W 9 0 O y w m c X V v d D t T Z W N 0 a W 9 u M S 9 U Y W J s Z S A x M C 9 B d X R v U m V t b 3 Z l Z E N v b H V t b n M x L n t F c 3 R h Z G l v L D N 9 J n F 1 b 3 Q 7 L C Z x d W 9 0 O 1 N l Y 3 R p b 2 4 x L 1 R h Y m x l I D E w L 0 F 1 d G 9 S Z W 1 v d m V k Q 2 9 s d W 1 u c z E u e 0 N h c G F j a W R h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l U M T g 6 M T c 6 N T c u M D g z M T c y O F o i I C 8 + P E V u d H J 5 I F R 5 c G U 9 I k Z p b G x D b 2 x 1 b W 5 U e X B l c y I g V m F s d W U 9 I n N C Z 1 l H Q m d Z P S I g L z 4 8 R W 5 0 c n k g V H l w Z T 0 i R m l s b E N v b H V t b k 5 h b W V z I i B W Y W x 1 Z T 0 i c 1 s m c X V v d D t F c X V p c G 8 m c X V v d D s s J n F 1 b 3 Q 7 T m 9 t Y n J l I H J l Z 2 l z d H J h Z G 8 m c X V v d D s s J n F 1 b 3 Q 7 Q 2 l 1 Z G F k J n F 1 b 3 Q 7 L C Z x d W 9 0 O 0 V z d G F k a W 8 m c X V v d D s s J n F 1 b 3 Q 7 Q 2 F w Y W N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Q X V 0 b 1 J l b W 9 2 Z W R D b 2 x 1 b W 5 z M S 5 7 R X F 1 a X B v L D B 9 J n F 1 b 3 Q 7 L C Z x d W 9 0 O 1 N l Y 3 R p b 2 4 x L 1 R h Y m x l I D E x L 0 F 1 d G 9 S Z W 1 v d m V k Q 2 9 s d W 1 u c z E u e 0 5 v b W J y Z S B y Z W d p c 3 R y Y W R v L D F 9 J n F 1 b 3 Q 7 L C Z x d W 9 0 O 1 N l Y 3 R p b 2 4 x L 1 R h Y m x l I D E x L 0 F 1 d G 9 S Z W 1 v d m V k Q 2 9 s d W 1 u c z E u e 0 N p d W R h Z C w y f S Z x d W 9 0 O y w m c X V v d D t T Z W N 0 a W 9 u M S 9 U Y W J s Z S A x M S 9 B d X R v U m V t b 3 Z l Z E N v b H V t b n M x L n t F c 3 R h Z G l v L D N 9 J n F 1 b 3 Q 7 L C Z x d W 9 0 O 1 N l Y 3 R p b 2 4 x L 1 R h Y m x l I D E x L 0 F 1 d G 9 S Z W 1 v d m V k Q 2 9 s d W 1 u c z E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M S 9 B d X R v U m V t b 3 Z l Z E N v b H V t b n M x L n t F c X V p c G 8 s M H 0 m c X V v d D s s J n F 1 b 3 Q 7 U 2 V j d G l v b j E v V G F i b G U g M T E v Q X V 0 b 1 J l b W 9 2 Z W R D b 2 x 1 b W 5 z M S 5 7 T m 9 t Y n J l I H J l Z 2 l z d H J h Z G 8 s M X 0 m c X V v d D s s J n F 1 b 3 Q 7 U 2 V j d G l v b j E v V G F i b G U g M T E v Q X V 0 b 1 J l b W 9 2 Z W R D b 2 x 1 b W 5 z M S 5 7 Q 2 l 1 Z G F k L D J 9 J n F 1 b 3 Q 7 L C Z x d W 9 0 O 1 N l Y 3 R p b 2 4 x L 1 R h Y m x l I D E x L 0 F 1 d G 9 S Z W 1 v d m V k Q 2 9 s d W 1 u c z E u e 0 V z d G F k a W 8 s M 3 0 m c X V v d D s s J n F 1 b 3 Q 7 U 2 V j d G l v b j E v V G F i b G U g M T E v Q X V 0 b 1 J l b W 9 2 Z W R D b 2 x 1 b W 5 z M S 5 7 Q 2 F w Y W N p Z G F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V Q x O T o x M j o 0 O S 4 4 N T g w M z I 3 W i I g L z 4 8 R W 5 0 c n k g V H l w Z T 0 i R m l s b E N v b H V t b l R 5 c G V z I i B W Y W x 1 Z T 0 i c 0 J n W U d C Z 1 k 9 I i A v P j x F b n R y e S B U e X B l P S J G a W x s Q 2 9 s d W 1 u T m F t Z X M i I F Z h b H V l P S J z W y Z x d W 9 0 O 0 V x d W l w b y Z x d W 9 0 O y w m c X V v d D t O b 2 1 i c m U g c m V n a X N 0 c m F k b y Z x d W 9 0 O y w m c X V v d D t D a X V k Y W Q m c X V v d D s s J n F 1 b 3 Q 7 R X N 0 Y W R p b y Z x d W 9 0 O y w m c X V v d D t D Y X B h Y 2 l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M i 9 B d X R v U m V t b 3 Z l Z E N v b H V t b n M x L n t F c X V p c G 8 s M H 0 m c X V v d D s s J n F 1 b 3 Q 7 U 2 V j d G l v b j E v V G F i b G U g M T I v Q X V 0 b 1 J l b W 9 2 Z W R D b 2 x 1 b W 5 z M S 5 7 T m 9 t Y n J l I H J l Z 2 l z d H J h Z G 8 s M X 0 m c X V v d D s s J n F 1 b 3 Q 7 U 2 V j d G l v b j E v V G F i b G U g M T I v Q X V 0 b 1 J l b W 9 2 Z W R D b 2 x 1 b W 5 z M S 5 7 Q 2 l 1 Z G F k L D J 9 J n F 1 b 3 Q 7 L C Z x d W 9 0 O 1 N l Y 3 R p b 2 4 x L 1 R h Y m x l I D E y L 0 F 1 d G 9 S Z W 1 v d m V k Q 2 9 s d W 1 u c z E u e 0 V z d G F k a W 8 s M 3 0 m c X V v d D s s J n F 1 b 3 Q 7 U 2 V j d G l v b j E v V G F i b G U g M T I v Q X V 0 b 1 J l b W 9 2 Z W R D b 2 x 1 b W 5 z M S 5 7 Q 2 F w Y W N p Z G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y L 0 F 1 d G 9 S Z W 1 v d m V k Q 2 9 s d W 1 u c z E u e 0 V x d W l w b y w w f S Z x d W 9 0 O y w m c X V v d D t T Z W N 0 a W 9 u M S 9 U Y W J s Z S A x M i 9 B d X R v U m V t b 3 Z l Z E N v b H V t b n M x L n t O b 2 1 i c m U g c m V n a X N 0 c m F k b y w x f S Z x d W 9 0 O y w m c X V v d D t T Z W N 0 a W 9 u M S 9 U Y W J s Z S A x M i 9 B d X R v U m V t b 3 Z l Z E N v b H V t b n M x L n t D a X V k Y W Q s M n 0 m c X V v d D s s J n F 1 b 3 Q 7 U 2 V j d G l v b j E v V G F i b G U g M T I v Q X V 0 b 1 J l b W 9 2 Z W R D b 2 x 1 b W 5 z M S 5 7 R X N 0 Y W R p b y w z f S Z x d W 9 0 O y w m c X V v d D t T Z W N 0 a W 9 u M S 9 U Y W J s Z S A x M i 9 B d X R v U m V t b 3 Z l Z E N v b H V t b n M x L n t D Y X B h Y 2 l k Y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5 V D E 5 O j E z O j M y L j U z N D U 1 M j l a I i A v P j x F b n R y e S B U e X B l P S J G a W x s Q 2 9 s d W 1 u V H l w Z X M i I F Z h b H V l P S J z Q m d Z R 0 J n W T 0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z L 0 F 1 d G 9 S Z W 1 v d m V k Q 2 9 s d W 1 u c z E u e 0 V x d W l w b y w w f S Z x d W 9 0 O y w m c X V v d D t T Z W N 0 a W 9 u M S 9 U Y W J s Z S A x M y 9 B d X R v U m V t b 3 Z l Z E N v b H V t b n M x L n t O b 2 1 i c m U g c m V n a X N 0 c m F k b y w x f S Z x d W 9 0 O y w m c X V v d D t T Z W N 0 a W 9 u M S 9 U Y W J s Z S A x M y 9 B d X R v U m V t b 3 Z l Z E N v b H V t b n M x L n t D a X V k Y W Q s M n 0 m c X V v d D s s J n F 1 b 3 Q 7 U 2 V j d G l v b j E v V G F i b G U g M T M v Q X V 0 b 1 J l b W 9 2 Z W R D b 2 x 1 b W 5 z M S 5 7 R X N 0 Y W R p b y w z f S Z x d W 9 0 O y w m c X V v d D t T Z W N 0 a W 9 u M S 9 U Y W J s Z S A x M y 9 B d X R v U m V t b 3 Z l Z E N v b H V t b n M x L n t D Y X B h Y 2 l k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T M v Q X V 0 b 1 J l b W 9 2 Z W R D b 2 x 1 b W 5 z M S 5 7 R X F 1 a X B v L D B 9 J n F 1 b 3 Q 7 L C Z x d W 9 0 O 1 N l Y 3 R p b 2 4 x L 1 R h Y m x l I D E z L 0 F 1 d G 9 S Z W 1 v d m V k Q 2 9 s d W 1 u c z E u e 0 5 v b W J y Z S B y Z W d p c 3 R y Y W R v L D F 9 J n F 1 b 3 Q 7 L C Z x d W 9 0 O 1 N l Y 3 R p b 2 4 x L 1 R h Y m x l I D E z L 0 F 1 d G 9 S Z W 1 v d m V k Q 2 9 s d W 1 u c z E u e 0 N p d W R h Z C w y f S Z x d W 9 0 O y w m c X V v d D t T Z W N 0 a W 9 u M S 9 U Y W J s Z S A x M y 9 B d X R v U m V t b 3 Z l Z E N v b H V t b n M x L n t F c 3 R h Z G l v L D N 9 J n F 1 b 3 Q 7 L C Z x d W 9 0 O 1 N l Y 3 R p b 2 4 x L 1 R h Y m x l I D E z L 0 F 1 d G 9 S Z W 1 v d m V k Q 2 9 s d W 1 u c z E u e 0 N h c G F j a W R h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l U M T k 6 M T Q 6 M z Y u M T Y 0 N z Y 4 M F o i I C 8 + P E V u d H J 5 I F R 5 c G U 9 I k Z p b G x D b 2 x 1 b W 5 U e X B l c y I g V m F s d W U 9 I n N C Z 1 l H Q m d Z P S I g L z 4 8 R W 5 0 c n k g V H l w Z T 0 i R m l s b E N v b H V t b k 5 h b W V z I i B W Y W x 1 Z T 0 i c 1 s m c X V v d D t F c X V p c G 8 m c X V v d D s s J n F 1 b 3 Q 7 T m 9 t Y n J l I H J l Z 2 l z d H J h Z G 8 m c X V v d D s s J n F 1 b 3 Q 7 Q 2 l 1 Z G F k J n F 1 b 3 Q 7 L C Z x d W 9 0 O 0 V z d G F k a W 8 m c X V v d D s s J n F 1 b 3 Q 7 Q 2 F w Y W N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Q v Q X V 0 b 1 J l b W 9 2 Z W R D b 2 x 1 b W 5 z M S 5 7 R X F 1 a X B v L D B 9 J n F 1 b 3 Q 7 L C Z x d W 9 0 O 1 N l Y 3 R p b 2 4 x L 1 R h Y m x l I D E 0 L 0 F 1 d G 9 S Z W 1 v d m V k Q 2 9 s d W 1 u c z E u e 0 5 v b W J y Z S B y Z W d p c 3 R y Y W R v L D F 9 J n F 1 b 3 Q 7 L C Z x d W 9 0 O 1 N l Y 3 R p b 2 4 x L 1 R h Y m x l I D E 0 L 0 F 1 d G 9 S Z W 1 v d m V k Q 2 9 s d W 1 u c z E u e 0 N p d W R h Z C w y f S Z x d W 9 0 O y w m c X V v d D t T Z W N 0 a W 9 u M S 9 U Y W J s Z S A x N C 9 B d X R v U m V t b 3 Z l Z E N v b H V t b n M x L n t F c 3 R h Z G l v L D N 9 J n F 1 b 3 Q 7 L C Z x d W 9 0 O 1 N l Y 3 R p b 2 4 x L 1 R h Y m x l I D E 0 L 0 F 1 d G 9 S Z W 1 v d m V k Q 2 9 s d W 1 u c z E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N C 9 B d X R v U m V t b 3 Z l Z E N v b H V t b n M x L n t F c X V p c G 8 s M H 0 m c X V v d D s s J n F 1 b 3 Q 7 U 2 V j d G l v b j E v V G F i b G U g M T Q v Q X V 0 b 1 J l b W 9 2 Z W R D b 2 x 1 b W 5 z M S 5 7 T m 9 t Y n J l I H J l Z 2 l z d H J h Z G 8 s M X 0 m c X V v d D s s J n F 1 b 3 Q 7 U 2 V j d G l v b j E v V G F i b G U g M T Q v Q X V 0 b 1 J l b W 9 2 Z W R D b 2 x 1 b W 5 z M S 5 7 Q 2 l 1 Z G F k L D J 9 J n F 1 b 3 Q 7 L C Z x d W 9 0 O 1 N l Y 3 R p b 2 4 x L 1 R h Y m x l I D E 0 L 0 F 1 d G 9 S Z W 1 v d m V k Q 2 9 s d W 1 u c z E u e 0 V z d G F k a W 8 s M 3 0 m c X V v d D s s J n F 1 b 3 Q 7 U 2 V j d G l v b j E v V G F i b G U g M T Q v Q X V 0 b 1 J l b W 9 2 Z W R D b 2 x 1 b W 5 z M S 5 7 Q 2 F w Y W N p Z G F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S 9 D a G F u Z 2 V k I F R 5 c G U u e 0 V x d W l w b y w w f S Z x d W 9 0 O y w m c X V v d D t T Z W N 0 a W 9 u M S 9 U Y W J s Z S A x N S 9 D a G F u Z 2 V k I F R 5 c G U u e 0 5 v b W J y Z S B y Z W d p c 3 R y Y W R v L D F 9 J n F 1 b 3 Q 7 L C Z x d W 9 0 O 1 N l Y 3 R p b 2 4 x L 1 R h Y m x l I D E 1 L 0 N o Y W 5 n Z W Q g V H l w Z S 5 7 Q 2 l 1 Z G F k L D J 9 J n F 1 b 3 Q 7 L C Z x d W 9 0 O 1 N l Y 3 R p b 2 4 x L 1 R h Y m x l I D E 1 L 0 N o Y W 5 n Z W Q g V H l w Z S 5 7 R X N 0 Y W R p b y w z f S Z x d W 9 0 O y w m c X V v d D t T Z W N 0 a W 9 u M S 9 U Y W J s Z S A x N S 9 D a G F u Z 2 V k I F R 5 c G U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N S 9 D a G F u Z 2 V k I F R 5 c G U u e 0 V x d W l w b y w w f S Z x d W 9 0 O y w m c X V v d D t T Z W N 0 a W 9 u M S 9 U Y W J s Z S A x N S 9 D a G F u Z 2 V k I F R 5 c G U u e 0 5 v b W J y Z S B y Z W d p c 3 R y Y W R v L D F 9 J n F 1 b 3 Q 7 L C Z x d W 9 0 O 1 N l Y 3 R p b 2 4 x L 1 R h Y m x l I D E 1 L 0 N o Y W 5 n Z W Q g V H l w Z S 5 7 Q 2 l 1 Z G F k L D J 9 J n F 1 b 3 Q 7 L C Z x d W 9 0 O 1 N l Y 3 R p b 2 4 x L 1 R h Y m x l I D E 1 L 0 N o Y W 5 n Z W Q g V H l w Z S 5 7 R X N 0 Y W R p b y w z f S Z x d W 9 0 O y w m c X V v d D t T Z W N 0 a W 9 u M S 9 U Y W J s Z S A x N S 9 D a G F u Z 2 V k I F R 5 c G U u e 0 N h c G F j a W R h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T k 6 M T U 6 M z M u M z g w O T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L 0 R h d G E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v Q 2 h h b m d l Z C B U e X B l L n t F c X V p c G 8 s M H 0 m c X V v d D s s J n F 1 b 3 Q 7 U 2 V j d G l v b j E v V G F i b G U g M T Y v Q 2 h h b m d l Z C B U e X B l L n t O b 2 1 i c m U g c m V n a X N 0 c m F k b y w x f S Z x d W 9 0 O y w m c X V v d D t T Z W N 0 a W 9 u M S 9 U Y W J s Z S A x N i 9 D a G F u Z 2 V k I F R 5 c G U u e 0 N p d W R h Z C w y f S Z x d W 9 0 O y w m c X V v d D t T Z W N 0 a W 9 u M S 9 U Y W J s Z S A x N i 9 D a G F u Z 2 V k I F R 5 c G U u e 0 V z d G F k a W 8 s M 3 0 m c X V v d D s s J n F 1 b 3 Q 7 U 2 V j d G l v b j E v V G F i b G U g M T Y v Q 2 h h b m d l Z C B U e X B l L n t D Y X B h Y 2 l k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T Y v Q 2 h h b m d l Z C B U e X B l L n t F c X V p c G 8 s M H 0 m c X V v d D s s J n F 1 b 3 Q 7 U 2 V j d G l v b j E v V G F i b G U g M T Y v Q 2 h h b m d l Z C B U e X B l L n t O b 2 1 i c m U g c m V n a X N 0 c m F k b y w x f S Z x d W 9 0 O y w m c X V v d D t T Z W N 0 a W 9 u M S 9 U Y W J s Z S A x N i 9 D a G F u Z 2 V k I F R 5 c G U u e 0 N p d W R h Z C w y f S Z x d W 9 0 O y w m c X V v d D t T Z W N 0 a W 9 u M S 9 U Y W J s Z S A x N i 9 D a G F u Z 2 V k I F R 5 c G U u e 0 V z d G F k a W 8 s M 3 0 m c X V v d D s s J n F 1 b 3 Q 7 U 2 V j d G l v b j E v V G F i b G U g M T Y v Q 2 h h b m d l Z C B U e X B l L n t D Y X B h Y 2 l k Y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x d W l w b y Z x d W 9 0 O y w m c X V v d D t O b 2 1 i c m U g c m V n a X N 0 c m F k b y Z x d W 9 0 O y w m c X V v d D t D a X V k Y W Q m c X V v d D s s J n F 1 b 3 Q 7 R X N 0 Y W R p b y Z x d W 9 0 O y w m c X V v d D t D Y X B h Y 2 l k Y W Q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z L T I 5 V D E 5 O j E 1 O j Q 1 L j c 2 O D k 5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E Y X R h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3 L 0 N o Y W 5 n Z W Q g V H l w Z S 5 7 R X F 1 a X B v L D B 9 J n F 1 b 3 Q 7 L C Z x d W 9 0 O 1 N l Y 3 R p b 2 4 x L 1 R h Y m x l I D E 3 L 0 N o Y W 5 n Z W Q g V H l w Z S 5 7 T m 9 t Y n J l I H J l Z 2 l z d H J h Z G 8 s M X 0 m c X V v d D s s J n F 1 b 3 Q 7 U 2 V j d G l v b j E v V G F i b G U g M T c v Q 2 h h b m d l Z C B U e X B l L n t D a X V k Y W Q s M n 0 m c X V v d D s s J n F 1 b 3 Q 7 U 2 V j d G l v b j E v V G F i b G U g M T c v Q 2 h h b m d l Z C B U e X B l L n t F c 3 R h Z G l v L D N 9 J n F 1 b 3 Q 7 L C Z x d W 9 0 O 1 N l Y 3 R p b 2 4 x L 1 R h Y m x l I D E 3 L 0 N o Y W 5 n Z W Q g V H l w Z S 5 7 Q 2 F w Y W N p Z G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3 L 0 N o Y W 5 n Z W Q g V H l w Z S 5 7 R X F 1 a X B v L D B 9 J n F 1 b 3 Q 7 L C Z x d W 9 0 O 1 N l Y 3 R p b 2 4 x L 1 R h Y m x l I D E 3 L 0 N o Y W 5 n Z W Q g V H l w Z S 5 7 T m 9 t Y n J l I H J l Z 2 l z d H J h Z G 8 s M X 0 m c X V v d D s s J n F 1 b 3 Q 7 U 2 V j d G l v b j E v V G F i b G U g M T c v Q 2 h h b m d l Z C B U e X B l L n t D a X V k Y W Q s M n 0 m c X V v d D s s J n F 1 b 3 Q 7 U 2 V j d G l v b j E v V G F i b G U g M T c v Q 2 h h b m d l Z C B U e X B l L n t F c 3 R h Z G l v L D N 9 J n F 1 b 3 Q 7 L C Z x d W 9 0 O 1 N l Y 3 R p b 2 4 x L 1 R h Y m x l I D E 3 L 0 N o Y W 5 n Z W Q g V H l w Z S 5 7 Q 2 F w Y W N p Z G F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X V p c G 8 m c X V v d D s s J n F 1 b 3 Q 7 T m 9 t Y n J l I H J l Z 2 l z d H J h Z G 8 m c X V v d D s s J n F 1 b 3 Q 7 Q 2 l 1 Z G F k J n F 1 b 3 Q 7 L C Z x d W 9 0 O 0 V z d G F k a W 8 m c X V v d D s s J n F 1 b 3 Q 7 Q 2 F w Y W N p Z G F k J n F 1 b 3 Q 7 X S I g L z 4 8 R W 5 0 c n k g V H l w Z T 0 i R m l s b E N v b H V t b l R 5 c G V z I i B W Y W x 1 Z T 0 i c 0 J n W U d C Z 1 k 9 I i A v P j x F b n R y e S B U e X B l P S J G a W x s T G F z d F V w Z G F 0 Z W Q i I F Z h b H V l P S J k M j A y M i 0 w M y 0 y O V Q x O T o x N z o 0 N S 4 y N D M x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v R G F 0 Y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O C 9 D a G F u Z 2 V k I F R 5 c G U u e 0 V x d W l w b y w w f S Z x d W 9 0 O y w m c X V v d D t T Z W N 0 a W 9 u M S 9 U Y W J s Z S A x O C 9 D a G F u Z 2 V k I F R 5 c G U u e 0 5 v b W J y Z S B y Z W d p c 3 R y Y W R v L D F 9 J n F 1 b 3 Q 7 L C Z x d W 9 0 O 1 N l Y 3 R p b 2 4 x L 1 R h Y m x l I D E 4 L 0 N o Y W 5 n Z W Q g V H l w Z S 5 7 Q 2 l 1 Z G F k L D J 9 J n F 1 b 3 Q 7 L C Z x d W 9 0 O 1 N l Y 3 R p b 2 4 x L 1 R h Y m x l I D E 4 L 0 N o Y W 5 n Z W Q g V H l w Z S 5 7 R X N 0 Y W R p b y w z f S Z x d W 9 0 O y w m c X V v d D t T Z W N 0 a W 9 u M S 9 U Y W J s Z S A x O C 9 D a G F u Z 2 V k I F R 5 c G U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O C 9 D a G F u Z 2 V k I F R 5 c G U u e 0 V x d W l w b y w w f S Z x d W 9 0 O y w m c X V v d D t T Z W N 0 a W 9 u M S 9 U Y W J s Z S A x O C 9 D a G F u Z 2 V k I F R 5 c G U u e 0 5 v b W J y Z S B y Z W d p c 3 R y Y W R v L D F 9 J n F 1 b 3 Q 7 L C Z x d W 9 0 O 1 N l Y 3 R p b 2 4 x L 1 R h Y m x l I D E 4 L 0 N o Y W 5 n Z W Q g V H l w Z S 5 7 Q 2 l 1 Z G F k L D J 9 J n F 1 b 3 Q 7 L C Z x d W 9 0 O 1 N l Y 3 R p b 2 4 x L 1 R h Y m x l I D E 4 L 0 N o Y W 5 n Z W Q g V H l w Z S 5 7 R X N 0 Y W R p b y w z f S Z x d W 9 0 O y w m c X V v d D t T Z W N 0 a W 9 u M S 9 U Y W J s Z S A x O C 9 D a G F u Z 2 V k I F R 5 c G U u e 0 N h c G F j a W R h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T k 6 M T g 6 M D A u N z U w M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4 L 0 R h d G E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k v Q 2 h h b m d l Z C B U e X B l L n t F c X V p c G 8 s M H 0 m c X V v d D s s J n F 1 b 3 Q 7 U 2 V j d G l v b j E v V G F i b G U g M T k v Q 2 h h b m d l Z C B U e X B l L n t O b 2 1 i c m U g c m V n a X N 0 c m F k b y w x f S Z x d W 9 0 O y w m c X V v d D t T Z W N 0 a W 9 u M S 9 U Y W J s Z S A x O S 9 D a G F u Z 2 V k I F R 5 c G U u e 0 N p d W R h Z C w y f S Z x d W 9 0 O y w m c X V v d D t T Z W N 0 a W 9 u M S 9 U Y W J s Z S A x O S 9 D a G F u Z 2 V k I F R 5 c G U u e 0 V z d G F k a W 8 s M 3 0 m c X V v d D s s J n F 1 b 3 Q 7 U 2 V j d G l v b j E v V G F i b G U g M T k v Q 2 h h b m d l Z C B U e X B l L n t D Y X B h Y 2 l k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T k v Q 2 h h b m d l Z C B U e X B l L n t F c X V p c G 8 s M H 0 m c X V v d D s s J n F 1 b 3 Q 7 U 2 V j d G l v b j E v V G F i b G U g M T k v Q 2 h h b m d l Z C B U e X B l L n t O b 2 1 i c m U g c m V n a X N 0 c m F k b y w x f S Z x d W 9 0 O y w m c X V v d D t T Z W N 0 a W 9 u M S 9 U Y W J s Z S A x O S 9 D a G F u Z 2 V k I F R 5 c G U u e 0 N p d W R h Z C w y f S Z x d W 9 0 O y w m c X V v d D t T Z W N 0 a W 9 u M S 9 U Y W J s Z S A x O S 9 D a G F u Z 2 V k I F R 5 c G U u e 0 V z d G F k a W 8 s M 3 0 m c X V v d D s s J n F 1 b 3 Q 7 U 2 V j d G l v b j E v V G F i b G U g M T k v Q 2 h h b m d l Z C B U e X B l L n t D Y X B h Y 2 l k Y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x d W l w b y Z x d W 9 0 O y w m c X V v d D t O b 2 1 i c m U g c m V n a X N 0 c m F k b y Z x d W 9 0 O y w m c X V v d D t D a X V k Y W Q m c X V v d D s s J n F 1 b 3 Q 7 R X N 0 Y W R p b y Z x d W 9 0 O y w m c X V v d D t D Y X B h Y 2 l k Y W Q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z L T I 5 V D E 5 O j E 4 O j E 3 L j Q x M j Q 3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O S 9 E Y X R h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w L 0 N o Y W 5 n Z W Q g V H l w Z S 5 7 R X F 1 a X B v L D B 9 J n F 1 b 3 Q 7 L C Z x d W 9 0 O 1 N l Y 3 R p b 2 4 x L 1 R h Y m x l I D I w L 0 N o Y W 5 n Z W Q g V H l w Z S 5 7 T m 9 t Y n J l I H J l Z 2 l z d H J h Z G 8 s M X 0 m c X V v d D s s J n F 1 b 3 Q 7 U 2 V j d G l v b j E v V G F i b G U g M j A v Q 2 h h b m d l Z C B U e X B l L n t D a X V k Y W Q s M n 0 m c X V v d D s s J n F 1 b 3 Q 7 U 2 V j d G l v b j E v V G F i b G U g M j A v Q 2 h h b m d l Z C B U e X B l L n t F c 3 R h Z G l v L D N 9 J n F 1 b 3 Q 7 L C Z x d W 9 0 O 1 N l Y 3 R p b 2 4 x L 1 R h Y m x l I D I w L 0 N o Y W 5 n Z W Q g V H l w Z S 5 7 Q 2 F w Y W N p Z G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I w L 0 N o Y W 5 n Z W Q g V H l w Z S 5 7 R X F 1 a X B v L D B 9 J n F 1 b 3 Q 7 L C Z x d W 9 0 O 1 N l Y 3 R p b 2 4 x L 1 R h Y m x l I D I w L 0 N o Y W 5 n Z W Q g V H l w Z S 5 7 T m 9 t Y n J l I H J l Z 2 l z d H J h Z G 8 s M X 0 m c X V v d D s s J n F 1 b 3 Q 7 U 2 V j d G l v b j E v V G F i b G U g M j A v Q 2 h h b m d l Z C B U e X B l L n t D a X V k Y W Q s M n 0 m c X V v d D s s J n F 1 b 3 Q 7 U 2 V j d G l v b j E v V G F i b G U g M j A v Q 2 h h b m d l Z C B U e X B l L n t F c 3 R h Z G l v L D N 9 J n F 1 b 3 Q 7 L C Z x d W 9 0 O 1 N l Y 3 R p b 2 4 x L 1 R h Y m x l I D I w L 0 N o Y W 5 n Z W Q g V H l w Z S 5 7 Q 2 F w Y W N p Z G F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X V p c G 8 m c X V v d D s s J n F 1 b 3 Q 7 T m 9 t Y n J l I H J l Z 2 l z d H J h Z G 8 m c X V v d D s s J n F 1 b 3 Q 7 Q 2 l 1 Z G F k J n F 1 b 3 Q 7 L C Z x d W 9 0 O 0 V z d G F k a W 8 m c X V v d D s s J n F 1 b 3 Q 7 Q 2 F w Y W N p Z G F k J n F 1 b 3 Q 7 X S I g L z 4 8 R W 5 0 c n k g V H l w Z T 0 i R m l s b E N v b H V t b l R 5 c G V z I i B W Y W x 1 Z T 0 i c 0 J n W U d C Z 1 k 9 I i A v P j x F b n R y e S B U e X B l P S J G a W x s T G F z d F V w Z G F 0 Z W Q i I F Z h b H V l P S J k M j A y M i 0 w M y 0 y O V Q x O T o x O D o z N S 4 2 N j E y M z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v R G F 0 Y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M S 9 D a G F u Z 2 V k I F R 5 c G U u e 0 V x d W l w b y w w f S Z x d W 9 0 O y w m c X V v d D t T Z W N 0 a W 9 u M S 9 U Y W J s Z S A y M S 9 D a G F u Z 2 V k I F R 5 c G U u e 0 5 v b W J y Z S B y Z W d p c 3 R y Y W R v L D F 9 J n F 1 b 3 Q 7 L C Z x d W 9 0 O 1 N l Y 3 R p b 2 4 x L 1 R h Y m x l I D I x L 0 N o Y W 5 n Z W Q g V H l w Z S 5 7 Q 2 l 1 Z G F k L D J 9 J n F 1 b 3 Q 7 L C Z x d W 9 0 O 1 N l Y 3 R p b 2 4 x L 1 R h Y m x l I D I x L 0 N o Y W 5 n Z W Q g V H l w Z S 5 7 R X N 0 Y W R p b y w z f S Z x d W 9 0 O y w m c X V v d D t T Z W N 0 a W 9 u M S 9 U Y W J s Z S A y M S 9 D a G F u Z 2 V k I F R 5 c G U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M S 9 D a G F u Z 2 V k I F R 5 c G U u e 0 V x d W l w b y w w f S Z x d W 9 0 O y w m c X V v d D t T Z W N 0 a W 9 u M S 9 U Y W J s Z S A y M S 9 D a G F u Z 2 V k I F R 5 c G U u e 0 5 v b W J y Z S B y Z W d p c 3 R y Y W R v L D F 9 J n F 1 b 3 Q 7 L C Z x d W 9 0 O 1 N l Y 3 R p b 2 4 x L 1 R h Y m x l I D I x L 0 N o Y W 5 n Z W Q g V H l w Z S 5 7 Q 2 l 1 Z G F k L D J 9 J n F 1 b 3 Q 7 L C Z x d W 9 0 O 1 N l Y 3 R p b 2 4 x L 1 R h Y m x l I D I x L 0 N o Y W 5 n Z W Q g V H l w Z S 5 7 R X N 0 Y W R p b y w z f S Z x d W 9 0 O y w m c X V v d D t T Z W N 0 a W 9 u M S 9 U Y W J s Z S A y M S 9 D a G F u Z 2 V k I F R 5 c G U u e 0 N h c G F j a W R h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j A 6 N D Q 6 N T M u O D M 0 O D A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x L 0 R h d G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I v Q 2 h h b m d l Z C B U e X B l L n t F c X V p c G 8 s M H 0 m c X V v d D s s J n F 1 b 3 Q 7 U 2 V j d G l v b j E v V G F i b G U g M j I v Q 2 h h b m d l Z C B U e X B l L n t D a X V k Y W Q s M X 0 m c X V v d D s s J n F 1 b 3 Q 7 U 2 V j d G l v b j E v V G F i b G U g M j I v Q 2 h h b m d l Z C B U e X B l L n t F c 3 R h Z G l v L D J 9 J n F 1 b 3 Q 7 L C Z x d W 9 0 O 1 N l Y 3 R p b 2 4 x L 1 R h Y m x l I D I y L 0 N o Y W 5 n Z W Q g V H l w Z S 5 7 Q 2 F w Y W N p Z G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I y L 0 N o Y W 5 n Z W Q g V H l w Z S 5 7 R X F 1 a X B v L D B 9 J n F 1 b 3 Q 7 L C Z x d W 9 0 O 1 N l Y 3 R p b 2 4 x L 1 R h Y m x l I D I y L 0 N o Y W 5 n Z W Q g V H l w Z S 5 7 Q 2 l 1 Z G F k L D F 9 J n F 1 b 3 Q 7 L C Z x d W 9 0 O 1 N l Y 3 R p b 2 4 x L 1 R h Y m x l I D I y L 0 N o Y W 5 n Z W Q g V H l w Z S 5 7 R X N 0 Y W R p b y w y f S Z x d W 9 0 O y w m c X V v d D t T Z W N 0 a W 9 u M S 9 U Y W J s Z S A y M i 9 D a G F u Z 2 V k I F R 5 c G U u e 0 N h c G F j a W R h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c 9 P S I g L z 4 8 R W 5 0 c n k g V H l w Z T 0 i R m l s b E x h c 3 R V c G R h d G V k I i B W Y W x 1 Z T 0 i Z D I w M j I t M D M t M j l U M j A 6 N D U 6 M D c u M z k 2 M D U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I v R G F 0 Y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J T I w R 3 J 1 c G 8 l M j B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Q 2 h h b m d l Z C B U e X B l L n t F c X V p c G 8 s M H 0 m c X V v d D s s J n F 1 b 3 Q 7 U 2 V j d G l v b j E v V G F i b G U g O S 9 D a G F u Z 2 V k I F R 5 c G U u e 0 5 v b W J y Z S B y Z W d p c 3 R y Y W R v L D F 9 J n F 1 b 3 Q 7 L C Z x d W 9 0 O 1 N l Y 3 R p b 2 4 x L 1 R h Y m x l I D k v Q 2 h h b m d l Z C B U e X B l L n t D a X V k Y W Q s M n 0 m c X V v d D s s J n F 1 b 3 Q 7 U 2 V j d G l v b j E v V G F i b G U g O S 9 D a G F u Z 2 V k I F R 5 c G U u e 0 V z d G F k a W 8 s M 3 0 m c X V v d D s s J n F 1 b 3 Q 7 U 2 V j d G l v b j E v V G F i b G U g O S 9 D a G F u Z 2 V k I F R 5 c G U u e 0 N h c G F j a W R h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5 L 0 N o Y W 5 n Z W Q g V H l w Z S 5 7 R X F 1 a X B v L D B 9 J n F 1 b 3 Q 7 L C Z x d W 9 0 O 1 N l Y 3 R p b 2 4 x L 1 R h Y m x l I D k v Q 2 h h b m d l Z C B U e X B l L n t O b 2 1 i c m U g c m V n a X N 0 c m F k b y w x f S Z x d W 9 0 O y w m c X V v d D t T Z W N 0 a W 9 u M S 9 U Y W J s Z S A 5 L 0 N o Y W 5 n Z W Q g V H l w Z S 5 7 Q 2 l 1 Z G F k L D J 9 J n F 1 b 3 Q 7 L C Z x d W 9 0 O 1 N l Y 3 R p b 2 4 x L 1 R h Y m x l I D k v Q 2 h h b m d l Z C B U e X B l L n t F c 3 R h Z G l v L D N 9 J n F 1 b 3 Q 7 L C Z x d W 9 0 O 1 N l Y 3 R p b 2 4 x L 1 R h Y m x l I D k v Q 2 h h b m d l Z C B U e X B l L n t D Y X B h Y 2 l k Y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x d W l w b y Z x d W 9 0 O y w m c X V v d D t O b 2 1 i c m U g c m V n a X N 0 c m F k b y Z x d W 9 0 O y w m c X V v d D t D a X V k Y W Q m c X V v d D s s J n F 1 b 3 Q 7 R X N 0 Y W R p b y Z x d W 9 0 O y w m c X V v d D t D Y X B h Y 2 l k Y W Q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z L T I 5 V D I w O j Q 2 O j A 3 L j k z O T g y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Q z J T I w R 3 J 1 c G 8 l M j B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U y M E d y d X B v J T I w S V Y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U y M E d y d X B v J T I w S V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U y M E d y d X B v J T I w S U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O C 9 D a G F u Z 2 V k I F R 5 c G U u e 0 V x d W l w b y w w f S Z x d W 9 0 O y w m c X V v d D t T Z W N 0 a W 9 u M S 9 U Y W J s Z S A 4 L 0 N o Y W 5 n Z W Q g V H l w Z S 5 7 T m 9 t Y n J l I H J l Z 2 l z d H J h Z G 8 s M X 0 m c X V v d D s s J n F 1 b 3 Q 7 U 2 V j d G l v b j E v V G F i b G U g O C 9 D a G F u Z 2 V k I F R 5 c G U u e 0 N p d W R h Z C w y f S Z x d W 9 0 O y w m c X V v d D t T Z W N 0 a W 9 u M S 9 U Y W J s Z S A 4 L 0 N o Y W 5 n Z W Q g V H l w Z S 5 7 R X N 0 Y W R p b y w z f S Z x d W 9 0 O y w m c X V v d D t T Z W N 0 a W 9 u M S 9 U Y W J s Z S A 4 L 0 N o Y W 5 n Z W Q g V H l w Z S 5 7 Q 2 F w Y W N p Z G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g v Q 2 h h b m d l Z C B U e X B l L n t F c X V p c G 8 s M H 0 m c X V v d D s s J n F 1 b 3 Q 7 U 2 V j d G l v b j E v V G F i b G U g O C 9 D a G F u Z 2 V k I F R 5 c G U u e 0 5 v b W J y Z S B y Z W d p c 3 R y Y W R v L D F 9 J n F 1 b 3 Q 7 L C Z x d W 9 0 O 1 N l Y 3 R p b 2 4 x L 1 R h Y m x l I D g v Q 2 h h b m d l Z C B U e X B l L n t D a X V k Y W Q s M n 0 m c X V v d D s s J n F 1 b 3 Q 7 U 2 V j d G l v b j E v V G F i b G U g O C 9 D a G F u Z 2 V k I F R 5 c G U u e 0 V z d G F k a W 8 s M 3 0 m c X V v d D s s J n F 1 b 3 Q 7 U 2 V j d G l v b j E v V G F i b G U g O C 9 D a G F u Z 2 V k I F R 5 c G U u e 0 N h c G F j a W R h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j A 6 N D U 6 N D Y u N j M x O D I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D M l M j B H c n V w b y U y M E l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U y M E d y d X B v J T I w S U l J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l M j B H c n V w b y U y M E l J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J T I w R 3 J 1 c G 8 l M j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Y 2 V y Y S B E a X Z p c 2 n D s 2 4 g Z G U g T c O p e G l j b y A y M D I x L T I y W 2 V k a X R h c l 0 v Q 2 h h b m d l Z C B U e X B l L n t F c X V p c G 8 s M H 0 m c X V v d D s s J n F 1 b 3 Q 7 U 2 V j d G l v b j E v V G V y Y 2 V y Y S B E a X Z p c 2 n D s 2 4 g Z G U g T c O p e G l j b y A y M D I x L T I y W 2 V k a X R h c l 0 v Q 2 h h b m d l Z C B U e X B l L n t O b 2 1 i c m U g c m V n a X N 0 c m F k b y w x f S Z x d W 9 0 O y w m c X V v d D t T Z W N 0 a W 9 u M S 9 U Z X J j Z X J h I E R p d m l z a c O z b i B k Z S B N w 6 l 4 a W N v I D I w M j E t M j J b Z W R p d G F y X S 9 D a G F u Z 2 V k I F R 5 c G U u e 0 N p d W R h Z C w y f S Z x d W 9 0 O y w m c X V v d D t T Z W N 0 a W 9 u M S 9 U Z X J j Z X J h I E R p d m l z a c O z b i B k Z S B N w 6 l 4 a W N v I D I w M j E t M j J b Z W R p d G F y X S 9 D a G F u Z 2 V k I F R 5 c G U u e 0 V z d G F k a W 8 s M 3 0 m c X V v d D s s J n F 1 b 3 Q 7 U 2 V j d G l v b j E v V G V y Y 2 V y Y S B E a X Z p c 2 n D s 2 4 g Z G U g T c O p e G l j b y A y M D I x L T I y W 2 V k a X R h c l 0 v Q 2 h h b m d l Z C B U e X B l L n t D Y X B h Y 2 l k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y Y 2 V y Y S B E a X Z p c 2 n D s 2 4 g Z G U g T c O p e G l j b y A y M D I x L T I y W 2 V k a X R h c l 0 v Q 2 h h b m d l Z C B U e X B l L n t F c X V p c G 8 s M H 0 m c X V v d D s s J n F 1 b 3 Q 7 U 2 V j d G l v b j E v V G V y Y 2 V y Y S B E a X Z p c 2 n D s 2 4 g Z G U g T c O p e G l j b y A y M D I x L T I y W 2 V k a X R h c l 0 v Q 2 h h b m d l Z C B U e X B l L n t O b 2 1 i c m U g c m V n a X N 0 c m F k b y w x f S Z x d W 9 0 O y w m c X V v d D t T Z W N 0 a W 9 u M S 9 U Z X J j Z X J h I E R p d m l z a c O z b i B k Z S B N w 6 l 4 a W N v I D I w M j E t M j J b Z W R p d G F y X S 9 D a G F u Z 2 V k I F R 5 c G U u e 0 N p d W R h Z C w y f S Z x d W 9 0 O y w m c X V v d D t T Z W N 0 a W 9 u M S 9 U Z X J j Z X J h I E R p d m l z a c O z b i B k Z S B N w 6 l 4 a W N v I D I w M j E t M j J b Z W R p d G F y X S 9 D a G F u Z 2 V k I F R 5 c G U u e 0 V z d G F k a W 8 s M 3 0 m c X V v d D s s J n F 1 b 3 Q 7 U 2 V j d G l v b j E v V G V y Y 2 V y Y S B E a X Z p c 2 n D s 2 4 g Z G U g T c O p e G l j b y A y M D I x L T I y W 2 V k a X R h c l 0 v Q 2 h h b m d l Z C B U e X B l L n t D Y X B h Y 2 l k Y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x d W l w b y Z x d W 9 0 O y w m c X V v d D t O b 2 1 i c m U g c m V n a X N 0 c m F k b y Z x d W 9 0 O y w m c X V v d D t D a X V k Y W Q m c X V v d D s s J n F 1 b 3 Q 7 R X N 0 Y W R p b y Z x d W 9 0 O y w m c X V v d D t D Y X B h Y 2 l k Y W Q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z L T I 5 V D I w O j Q 2 O j U z L j g 4 N z M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M y U y M E d y d X B v J T I w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U y M E d y d X B v J T I w S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J T I w R 3 J 1 c G 8 l M j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l M j B H c n V w b y U y M E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D a G F u Z 2 V k I F R 5 c G U u e 0 V x d W l w b y w w f S Z x d W 9 0 O y w m c X V v d D t T Z W N 0 a W 9 u M S 9 U Y W J s Z S A 3 L 0 N o Y W 5 n Z W Q g V H l w Z S 5 7 T m 9 t Y n J l I H J l Z 2 l z d H J h Z G 8 s M X 0 m c X V v d D s s J n F 1 b 3 Q 7 U 2 V j d G l v b j E v V G F i b G U g N y 9 D a G F u Z 2 V k I F R 5 c G U u e 0 N p d W R h Z C w y f S Z x d W 9 0 O y w m c X V v d D t T Z W N 0 a W 9 u M S 9 U Y W J s Z S A 3 L 0 N o Y W 5 n Z W Q g V H l w Z S 5 7 R X N 0 Y W R p b y w z f S Z x d W 9 0 O y w m c X V v d D t T Z W N 0 a W 9 u M S 9 U Y W J s Z S A 3 L 0 N o Y W 5 n Z W Q g V H l w Z S 5 7 Q 2 F w Y W N p Z G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c v Q 2 h h b m d l Z C B U e X B l L n t F c X V p c G 8 s M H 0 m c X V v d D s s J n F 1 b 3 Q 7 U 2 V j d G l v b j E v V G F i b G U g N y 9 D a G F u Z 2 V k I F R 5 c G U u e 0 5 v b W J y Z S B y Z W d p c 3 R y Y W R v L D F 9 J n F 1 b 3 Q 7 L C Z x d W 9 0 O 1 N l Y 3 R p b 2 4 x L 1 R h Y m x l I D c v Q 2 h h b m d l Z C B U e X B l L n t D a X V k Y W Q s M n 0 m c X V v d D s s J n F 1 b 3 Q 7 U 2 V j d G l v b j E v V G F i b G U g N y 9 D a G F u Z 2 V k I F R 5 c G U u e 0 V z d G F k a W 8 s M 3 0 m c X V v d D s s J n F 1 b 3 Q 7 U 2 V j d G l v b j E v V G F i b G U g N y 9 D a G F u Z 2 V k I F R 5 c G U u e 0 N h c G F j a W R h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F 1 a X B v J n F 1 b 3 Q 7 L C Z x d W 9 0 O 0 5 v b W J y Z S B y Z W d p c 3 R y Y W R v J n F 1 b 3 Q 7 L C Z x d W 9 0 O 0 N p d W R h Z C Z x d W 9 0 O y w m c X V v d D t F c 3 R h Z G l v J n F 1 b 3 Q 7 L C Z x d W 9 0 O 0 N h c G F j a W R h Z C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M t M j l U M j A 6 N D U 6 M j k u N j U 1 M D U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D M l M j B H c n V w b y U y M E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J T I w R 3 J 1 c G 8 l M j B J S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z J T I w R 3 J 1 c G 8 l M j B J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E 1 O j Q z O j U 1 L j E z M z A x M j d a I i A v P j x F b n R y e S B U e X B l P S J G a W x s Q 2 9 s d W 1 u V H l w Z X M i I F Z h b H V l P S J z Q X d Z R E F 3 T U R B d 0 1 E Q m c 9 P S I g L z 4 8 R W 5 0 c n k g V H l w Z T 0 i R m l s b E N v b H V t b k 5 h b W V z I i B W Y W x 1 Z T 0 i c 1 s m c X V v d D t Q b 3 M u J n F 1 b 3 Q 7 L C Z x d W 9 0 O 1 N l b G V j Y 2 n D s 2 4 m c X V v d D s s J n F 1 b 3 Q 7 U H R z L i Z x d W 9 0 O y w m c X V v d D t Q S i Z x d W 9 0 O y w m c X V v d D t Q R y Z x d W 9 0 O y w m c X V v d D t Q R S Z x d W 9 0 O y w m c X V v d D t Q U C Z x d W 9 0 O y w m c X V v d D t H R i Z x d W 9 0 O y w m c X V v d D t H Q y Z x d W 9 0 O y w m c X V v d D t E a W Y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U G 9 z L i w w f S Z x d W 9 0 O y w m c X V v d D t T Z W N 0 a W 9 u M S 9 U Y W J s Z S A 1 L 0 F 1 d G 9 S Z W 1 v d m V k Q 2 9 s d W 1 u c z E u e 1 N l b G V j Y 2 n D s 2 4 s M X 0 m c X V v d D s s J n F 1 b 3 Q 7 U 2 V j d G l v b j E v V G F i b G U g N S 9 B d X R v U m V t b 3 Z l Z E N v b H V t b n M x L n t Q d H M u L D J 9 J n F 1 b 3 Q 7 L C Z x d W 9 0 O 1 N l Y 3 R p b 2 4 x L 1 R h Y m x l I D U v Q X V 0 b 1 J l b W 9 2 Z W R D b 2 x 1 b W 5 z M S 5 7 U E o s M 3 0 m c X V v d D s s J n F 1 b 3 Q 7 U 2 V j d G l v b j E v V G F i b G U g N S 9 B d X R v U m V t b 3 Z l Z E N v b H V t b n M x L n t Q R y w 0 f S Z x d W 9 0 O y w m c X V v d D t T Z W N 0 a W 9 u M S 9 U Y W J s Z S A 1 L 0 F 1 d G 9 S Z W 1 v d m V k Q 2 9 s d W 1 u c z E u e 1 B F L D V 9 J n F 1 b 3 Q 7 L C Z x d W 9 0 O 1 N l Y 3 R p b 2 4 x L 1 R h Y m x l I D U v Q X V 0 b 1 J l b W 9 2 Z W R D b 2 x 1 b W 5 z M S 5 7 U F A s N n 0 m c X V v d D s s J n F 1 b 3 Q 7 U 2 V j d G l v b j E v V G F i b G U g N S 9 B d X R v U m V t b 3 Z l Z E N v b H V t b n M x L n t H R i w 3 f S Z x d W 9 0 O y w m c X V v d D t T Z W N 0 a W 9 u M S 9 U Y W J s Z S A 1 L 0 F 1 d G 9 S Z W 1 v d m V k Q 2 9 s d W 1 u c z E u e 0 d D L D h 9 J n F 1 b 3 Q 7 L C Z x d W 9 0 O 1 N l Y 3 R p b 2 4 x L 1 R h Y m x l I D U v Q X V 0 b 1 J l b W 9 2 Z W R D b 2 x 1 b W 5 z M S 5 7 R G l m L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Q b 3 M u L D B 9 J n F 1 b 3 Q 7 L C Z x d W 9 0 O 1 N l Y 3 R p b 2 4 x L 1 R h Y m x l I D U v Q X V 0 b 1 J l b W 9 2 Z W R D b 2 x 1 b W 5 z M S 5 7 U 2 V s Z W N j a c O z b i w x f S Z x d W 9 0 O y w m c X V v d D t T Z W N 0 a W 9 u M S 9 U Y W J s Z S A 1 L 0 F 1 d G 9 S Z W 1 v d m V k Q 2 9 s d W 1 u c z E u e 1 B 0 c y 4 s M n 0 m c X V v d D s s J n F 1 b 3 Q 7 U 2 V j d G l v b j E v V G F i b G U g N S 9 B d X R v U m V t b 3 Z l Z E N v b H V t b n M x L n t Q S i w z f S Z x d W 9 0 O y w m c X V v d D t T Z W N 0 a W 9 u M S 9 U Y W J s Z S A 1 L 0 F 1 d G 9 S Z W 1 v d m V k Q 2 9 s d W 1 u c z E u e 1 B H L D R 9 J n F 1 b 3 Q 7 L C Z x d W 9 0 O 1 N l Y 3 R p b 2 4 x L 1 R h Y m x l I D U v Q X V 0 b 1 J l b W 9 2 Z W R D b 2 x 1 b W 5 z M S 5 7 U E U s N X 0 m c X V v d D s s J n F 1 b 3 Q 7 U 2 V j d G l v b j E v V G F i b G U g N S 9 B d X R v U m V t b 3 Z l Z E N v b H V t b n M x L n t Q U C w 2 f S Z x d W 9 0 O y w m c X V v d D t T Z W N 0 a W 9 u M S 9 U Y W J s Z S A 1 L 0 F 1 d G 9 S Z W 1 v d m V k Q 2 9 s d W 1 u c z E u e 0 d G L D d 9 J n F 1 b 3 Q 7 L C Z x d W 9 0 O 1 N l Y 3 R p b 2 4 x L 1 R h Y m x l I D U v Q X V 0 b 1 J l b W 9 2 Z W R D b 2 x 1 b W 5 z M S 5 7 R 0 M s O H 0 m c X V v d D s s J n F 1 b 3 Q 7 U 2 V j d G l v b j E v V G F i b G U g N S 9 B d X R v U m V t b 3 Z l Z E N v b H V t b n M x L n t E a W Y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K e T j j q B d F o e n Q D Q 1 3 S 1 g A A A A A A g A A A A A A E G Y A A A A B A A A g A A A A + H 6 o y 5 v C R + e N Z R t U c / i / 1 Y A C + s l 3 y w c X e 2 m 3 x z R v 2 M I A A A A A D o A A A A A C A A A g A A A A v c V F m b q 3 Y + 3 f 1 h g O t o b d Y x z + V A R m B W E V K v a Q 7 1 r t r H 9 Q A A A A y e L d T Q 7 F n E o 1 R C f m n A i u 1 / m n B x d d x 4 0 x 6 X F A p C S d x c 5 2 P R n 4 N W 5 h 2 8 M L P N e i U l 1 f Q L F D V 3 M f Y M U t u + m H j Y c y x H B C T + 3 5 c 9 T J t n + n c 6 s C J N 1 A A A A A O X 2 + X 4 i 5 V U s v t o w i e 1 C I P E s k b T + 5 B 8 c o s O 1 s M W Q m x D e L Y + F u T n K 8 Z p S J E f w M a v A j l 1 w f q 2 2 I f r Z A O j Q / 2 o w e x A = = < / D a t a M a s h u p > 
</file>

<file path=customXml/itemProps1.xml><?xml version="1.0" encoding="utf-8"?>
<ds:datastoreItem xmlns:ds="http://schemas.openxmlformats.org/officeDocument/2006/customXml" ds:itemID="{3041EFFC-8138-4EF2-BBAC-E3DCC2586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S01</vt:lpstr>
      <vt:lpstr>CONMEBOL</vt:lpstr>
      <vt:lpstr>Resumen CON</vt:lpstr>
      <vt:lpstr>Liga MX Femenil</vt:lpstr>
      <vt:lpstr>Liga de Expansión MX 2021-22</vt:lpstr>
      <vt:lpstr>Liga MX 2021-22</vt:lpstr>
      <vt:lpstr>Serie C</vt:lpstr>
      <vt:lpstr>Serie B</vt:lpstr>
      <vt:lpstr>Serie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2022-03-29T18:07:05Z</dcterms:created>
  <dcterms:modified xsi:type="dcterms:W3CDTF">2022-04-09T16:35:45Z</dcterms:modified>
</cp:coreProperties>
</file>