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BF2EB35A-A980-4CE5-9528-C5350561E7B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16" i="1"/>
  <c r="AB19" i="1"/>
  <c r="AB24" i="1"/>
  <c r="AB9" i="1"/>
  <c r="AB12" i="1"/>
  <c r="AB22" i="1"/>
  <c r="AB8" i="1"/>
  <c r="AB13" i="1"/>
  <c r="AB5" i="1"/>
  <c r="AB18" i="1"/>
  <c r="AB17" i="1"/>
  <c r="AB15" i="1"/>
  <c r="AB20" i="1"/>
  <c r="AB25" i="1"/>
  <c r="AB11" i="1"/>
  <c r="AB3" i="1"/>
  <c r="AB26" i="1"/>
  <c r="AB14" i="1"/>
  <c r="AB7" i="1"/>
  <c r="AB23" i="1"/>
  <c r="AB10" i="1"/>
  <c r="AB6" i="1"/>
  <c r="AB4" i="1"/>
  <c r="AB2" i="1"/>
  <c r="AA21" i="1"/>
  <c r="AA16" i="1"/>
  <c r="AA19" i="1"/>
  <c r="AA24" i="1"/>
  <c r="AA9" i="1"/>
  <c r="AA12" i="1"/>
  <c r="AA22" i="1"/>
  <c r="AA8" i="1"/>
  <c r="AA13" i="1"/>
  <c r="AA5" i="1"/>
  <c r="AA18" i="1"/>
  <c r="AA17" i="1"/>
  <c r="AA15" i="1"/>
  <c r="AA20" i="1"/>
  <c r="AA25" i="1"/>
  <c r="AA11" i="1"/>
  <c r="AA3" i="1"/>
  <c r="AA26" i="1"/>
  <c r="AA14" i="1"/>
  <c r="AA7" i="1"/>
  <c r="AA23" i="1"/>
  <c r="AA10" i="1"/>
  <c r="Z10" i="1" s="1"/>
  <c r="AA6" i="1"/>
  <c r="AA4" i="1"/>
  <c r="AA2" i="1"/>
  <c r="Z2" i="1" l="1"/>
  <c r="X2" i="1" s="1"/>
  <c r="Z3" i="1"/>
  <c r="X3" i="1" s="1"/>
  <c r="Z13" i="1"/>
  <c r="X13" i="1" s="1"/>
  <c r="Z21" i="1"/>
  <c r="X21" i="1" s="1"/>
  <c r="Z20" i="1"/>
  <c r="Y20" i="1" s="1"/>
  <c r="Z26" i="1"/>
  <c r="Y26" i="1" s="1"/>
  <c r="Z23" i="1"/>
  <c r="Y23" i="1" s="1"/>
  <c r="Z15" i="1"/>
  <c r="Y15" i="1" s="1"/>
  <c r="Z9" i="1"/>
  <c r="Y9" i="1" s="1"/>
  <c r="Z6" i="1"/>
  <c r="Y6" i="1" s="1"/>
  <c r="Z25" i="1"/>
  <c r="Y25" i="1" s="1"/>
  <c r="Z22" i="1"/>
  <c r="X22" i="1" s="1"/>
  <c r="Z12" i="1"/>
  <c r="X12" i="1" s="1"/>
  <c r="Z7" i="1"/>
  <c r="X7" i="1" s="1"/>
  <c r="Z17" i="1"/>
  <c r="X17" i="1" s="1"/>
  <c r="Z24" i="1"/>
  <c r="X24" i="1" s="1"/>
  <c r="Y2" i="1"/>
  <c r="W2" i="1" s="1"/>
  <c r="Y3" i="1"/>
  <c r="W3" i="1" s="1"/>
  <c r="Y13" i="1"/>
  <c r="W13" i="1" s="1"/>
  <c r="Y10" i="1"/>
  <c r="Z5" i="1"/>
  <c r="Y5" i="1" s="1"/>
  <c r="X10" i="1"/>
  <c r="Z4" i="1"/>
  <c r="X4" i="1" s="1"/>
  <c r="Z11" i="1"/>
  <c r="X11" i="1" s="1"/>
  <c r="Z8" i="1"/>
  <c r="X8" i="1" s="1"/>
  <c r="Z16" i="1"/>
  <c r="Y16" i="1" s="1"/>
  <c r="Z14" i="1"/>
  <c r="Y14" i="1" s="1"/>
  <c r="Z18" i="1"/>
  <c r="Y18" i="1" s="1"/>
  <c r="Z19" i="1"/>
  <c r="Y19" i="1" s="1"/>
  <c r="X26" i="1" l="1"/>
  <c r="W26" i="1" s="1"/>
  <c r="X20" i="1"/>
  <c r="Y7" i="1"/>
  <c r="W7" i="1" s="1"/>
  <c r="Y21" i="1"/>
  <c r="W21" i="1" s="1"/>
  <c r="X23" i="1"/>
  <c r="W23" i="1" s="1"/>
  <c r="X5" i="1"/>
  <c r="W5" i="1" s="1"/>
  <c r="X6" i="1"/>
  <c r="W6" i="1" s="1"/>
  <c r="X9" i="1"/>
  <c r="W9" i="1" s="1"/>
  <c r="Y24" i="1"/>
  <c r="W24" i="1" s="1"/>
  <c r="Y11" i="1"/>
  <c r="W11" i="1" s="1"/>
  <c r="X25" i="1"/>
  <c r="W25" i="1" s="1"/>
  <c r="X15" i="1"/>
  <c r="W15" i="1" s="1"/>
  <c r="Y17" i="1"/>
  <c r="W17" i="1" s="1"/>
  <c r="Y22" i="1"/>
  <c r="W22" i="1" s="1"/>
  <c r="X16" i="1"/>
  <c r="W16" i="1" s="1"/>
  <c r="Y8" i="1"/>
  <c r="W8" i="1" s="1"/>
  <c r="Y12" i="1"/>
  <c r="W12" i="1" s="1"/>
  <c r="Y4" i="1"/>
  <c r="W4" i="1" s="1"/>
  <c r="W10" i="1"/>
  <c r="X19" i="1"/>
  <c r="W19" i="1" s="1"/>
  <c r="X18" i="1"/>
  <c r="W18" i="1" s="1"/>
  <c r="X14" i="1"/>
  <c r="W14" i="1" s="1"/>
  <c r="W20" i="1"/>
  <c r="AH25" i="1" l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8" i="1"/>
  <c r="AH7" i="1"/>
  <c r="AH4" i="1"/>
  <c r="AH9" i="1"/>
  <c r="AH5" i="1"/>
  <c r="AH2" i="1"/>
  <c r="AH26" i="1"/>
  <c r="AH3" i="1"/>
  <c r="AH10" i="1"/>
  <c r="AH6" i="1"/>
  <c r="AM31" i="1"/>
  <c r="I27" i="1"/>
  <c r="AN34" i="1"/>
  <c r="AL27" i="1"/>
  <c r="AL34" i="1"/>
  <c r="AK34" i="1"/>
  <c r="AK30" i="1"/>
  <c r="AK27" i="1"/>
  <c r="AG9" i="1"/>
  <c r="AG8" i="1"/>
  <c r="AG3" i="1"/>
  <c r="AG12" i="1"/>
  <c r="AG16" i="1"/>
  <c r="AG5" i="1"/>
  <c r="AG13" i="1"/>
  <c r="AG19" i="1"/>
  <c r="AG21" i="1"/>
  <c r="AG22" i="1"/>
  <c r="AG2" i="1"/>
  <c r="AG14" i="1"/>
  <c r="AG7" i="1"/>
  <c r="AG24" i="1"/>
  <c r="AG15" i="1"/>
  <c r="AG4" i="1"/>
  <c r="AG25" i="1"/>
  <c r="AG17" i="1"/>
  <c r="AG11" i="1"/>
  <c r="AG18" i="1"/>
  <c r="AG20" i="1"/>
  <c r="AG10" i="1"/>
  <c r="AG23" i="1"/>
  <c r="AG6" i="1"/>
  <c r="AG26" i="1"/>
  <c r="C27" i="1"/>
  <c r="E26" i="1"/>
  <c r="E7" i="1"/>
  <c r="E16" i="1"/>
  <c r="E17" i="1"/>
  <c r="E23" i="1"/>
  <c r="E11" i="1"/>
  <c r="E8" i="1"/>
  <c r="E5" i="1"/>
  <c r="E15" i="1"/>
  <c r="E22" i="1"/>
  <c r="E9" i="1"/>
  <c r="E10" i="1"/>
  <c r="E25" i="1"/>
  <c r="E2" i="1"/>
  <c r="E4" i="1"/>
  <c r="E6" i="1"/>
  <c r="E19" i="1"/>
  <c r="E24" i="1"/>
  <c r="E12" i="1"/>
  <c r="E3" i="1"/>
  <c r="E14" i="1"/>
  <c r="E21" i="1"/>
  <c r="E18" i="1"/>
  <c r="E20" i="1"/>
  <c r="E13" i="1"/>
  <c r="AF21" i="1" l="1"/>
  <c r="AE21" i="1" s="1"/>
  <c r="AF20" i="1"/>
  <c r="AD20" i="1" s="1"/>
  <c r="AF7" i="1"/>
  <c r="AE7" i="1" s="1"/>
  <c r="AF16" i="1"/>
  <c r="AD16" i="1" s="1"/>
  <c r="AF26" i="1"/>
  <c r="AE26" i="1" s="1"/>
  <c r="AF2" i="1"/>
  <c r="AE2" i="1" s="1"/>
  <c r="AF17" i="1"/>
  <c r="AD17" i="1" s="1"/>
  <c r="AF3" i="1"/>
  <c r="AD3" i="1" s="1"/>
  <c r="AF25" i="1"/>
  <c r="AD25" i="1" s="1"/>
  <c r="AF9" i="1"/>
  <c r="AD9" i="1" s="1"/>
  <c r="AF6" i="1"/>
  <c r="AD6" i="1" s="1"/>
  <c r="AF23" i="1"/>
  <c r="AE23" i="1" s="1"/>
  <c r="AF15" i="1"/>
  <c r="AD15" i="1" s="1"/>
  <c r="AF14" i="1"/>
  <c r="AD14" i="1" s="1"/>
  <c r="AF10" i="1"/>
  <c r="AD10" i="1" s="1"/>
  <c r="AF5" i="1"/>
  <c r="AE5" i="1" s="1"/>
  <c r="AF22" i="1"/>
  <c r="AE22" i="1" s="1"/>
  <c r="AF13" i="1"/>
  <c r="AE13" i="1" s="1"/>
  <c r="AF8" i="1"/>
  <c r="AD8" i="1" s="1"/>
  <c r="AF11" i="1"/>
  <c r="AD11" i="1" s="1"/>
  <c r="AF4" i="1"/>
  <c r="AD4" i="1" s="1"/>
  <c r="AF19" i="1"/>
  <c r="AD19" i="1" s="1"/>
  <c r="AF24" i="1"/>
  <c r="AD24" i="1" s="1"/>
  <c r="AF18" i="1"/>
  <c r="AD18" i="1" s="1"/>
  <c r="AF12" i="1"/>
  <c r="AE12" i="1" s="1"/>
  <c r="AK37" i="1"/>
  <c r="AL37" i="1" s="1"/>
  <c r="AE9" i="1" l="1"/>
  <c r="AC9" i="1" s="1"/>
  <c r="AE17" i="1"/>
  <c r="AC17" i="1" s="1"/>
  <c r="AE6" i="1"/>
  <c r="AC6" i="1" s="1"/>
  <c r="AE20" i="1"/>
  <c r="AC20" i="1" s="1"/>
  <c r="AE3" i="1"/>
  <c r="AC3" i="1" s="1"/>
  <c r="AE16" i="1"/>
  <c r="AC16" i="1" s="1"/>
  <c r="AD5" i="1"/>
  <c r="AC5" i="1" s="1"/>
  <c r="AD12" i="1"/>
  <c r="AC12" i="1" s="1"/>
  <c r="AD23" i="1"/>
  <c r="AC23" i="1" s="1"/>
  <c r="AE24" i="1"/>
  <c r="AC24" i="1" s="1"/>
  <c r="AD7" i="1"/>
  <c r="AC7" i="1" s="1"/>
  <c r="AE8" i="1"/>
  <c r="AC8" i="1" s="1"/>
  <c r="AD2" i="1"/>
  <c r="AC2" i="1" s="1"/>
  <c r="AE15" i="1"/>
  <c r="AC15" i="1" s="1"/>
  <c r="AE11" i="1"/>
  <c r="AC11" i="1" s="1"/>
  <c r="AE18" i="1"/>
  <c r="AC18" i="1" s="1"/>
  <c r="AD13" i="1"/>
  <c r="AC13" i="1" s="1"/>
  <c r="AE19" i="1"/>
  <c r="AC19" i="1" s="1"/>
  <c r="AE10" i="1"/>
  <c r="AC10" i="1" s="1"/>
  <c r="AE14" i="1"/>
  <c r="AC14" i="1" s="1"/>
  <c r="AE4" i="1"/>
  <c r="AC4" i="1" s="1"/>
  <c r="AE25" i="1"/>
  <c r="AC25" i="1" s="1"/>
  <c r="AD22" i="1"/>
  <c r="AC22" i="1" s="1"/>
  <c r="AD21" i="1"/>
  <c r="AC21" i="1" s="1"/>
  <c r="AD26" i="1"/>
  <c r="AC26" i="1" s="1"/>
</calcChain>
</file>

<file path=xl/sharedStrings.xml><?xml version="1.0" encoding="utf-8"?>
<sst xmlns="http://schemas.openxmlformats.org/spreadsheetml/2006/main" count="135" uniqueCount="111">
  <si>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</si>
  <si>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</si>
  <si>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</si>
  <si>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</si>
  <si>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</si>
  <si>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</si>
  <si>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</si>
  <si>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</si>
  <si>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</si>
  <si>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</si>
  <si>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</si>
  <si>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</si>
  <si>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</si>
  <si>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</si>
  <si>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</si>
  <si>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</si>
  <si>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</si>
  <si>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</si>
  <si>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</si>
  <si>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</si>
  <si>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</si>
  <si>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</si>
  <si>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</si>
  <si>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</si>
  <si>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</si>
  <si>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</si>
  <si>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</si>
  <si>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</si>
  <si>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</si>
  <si>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</si>
  <si>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</si>
  <si>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</si>
  <si>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</si>
  <si>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</si>
  <si>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</si>
  <si>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</si>
  <si>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</si>
  <si>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</si>
  <si>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</si>
  <si>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</si>
  <si>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</si>
  <si>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</si>
  <si>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</si>
  <si>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</si>
  <si>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</si>
  <si>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</si>
  <si>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</si>
  <si>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</si>
  <si>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</si>
  <si>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</si>
  <si>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</si>
  <si>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</si>
  <si>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</si>
  <si>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</si>
  <si>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</si>
  <si>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</si>
  <si>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</si>
  <si>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</si>
  <si>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</si>
  <si>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</si>
  <si>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</si>
  <si>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</si>
  <si>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</si>
  <si>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Leones Negros</t>
  </si>
  <si>
    <t>Liga MX</t>
  </si>
  <si>
    <t>Monterrey</t>
  </si>
  <si>
    <t>Toluca</t>
  </si>
  <si>
    <t>Cruz Azul</t>
  </si>
  <si>
    <t>Guadalajara Chivas</t>
  </si>
  <si>
    <t>Club Tijuana</t>
  </si>
  <si>
    <t>Club Leon</t>
  </si>
  <si>
    <t>Chiapas</t>
  </si>
  <si>
    <t>Queretaro</t>
  </si>
  <si>
    <t>Necaxa</t>
  </si>
  <si>
    <t>Monarcas</t>
  </si>
  <si>
    <t>Veracruz</t>
  </si>
  <si>
    <t>U.A.N.L.- Tigres</t>
  </si>
  <si>
    <t>Atlante</t>
  </si>
  <si>
    <t>Atl. San Luis</t>
  </si>
  <si>
    <t>Dorados de Sinaloa</t>
  </si>
  <si>
    <t>U.N.A.M.- Pumas</t>
  </si>
  <si>
    <t>Puebla</t>
  </si>
  <si>
    <t>Mazatlan FC</t>
  </si>
  <si>
    <t>Lobos BUAP</t>
  </si>
  <si>
    <t>Pachuca</t>
  </si>
  <si>
    <t>Club America</t>
  </si>
  <si>
    <t>Juarez</t>
  </si>
  <si>
    <t>Atlas</t>
  </si>
  <si>
    <t>Santos Laguna</t>
  </si>
  <si>
    <t>Index</t>
  </si>
  <si>
    <t>xPPM</t>
  </si>
  <si>
    <t>El Efecto Chivas de Bilbao</t>
  </si>
  <si>
    <t>GF</t>
  </si>
  <si>
    <t>GA</t>
  </si>
  <si>
    <t>Déficit</t>
  </si>
  <si>
    <t>Déficit %</t>
  </si>
  <si>
    <t>Ranking</t>
  </si>
  <si>
    <t>xTGPM</t>
  </si>
  <si>
    <t>xGSPM</t>
  </si>
  <si>
    <t>xGCPM</t>
  </si>
  <si>
    <t>GSPM%</t>
  </si>
  <si>
    <t>GCPM%</t>
  </si>
  <si>
    <t>DG%</t>
  </si>
  <si>
    <t>xGSPM%</t>
  </si>
  <si>
    <t>xGCPM%</t>
  </si>
  <si>
    <t>xDG%</t>
  </si>
  <si>
    <t>GSPM</t>
  </si>
  <si>
    <t>GCPM</t>
  </si>
  <si>
    <t>TGPM</t>
  </si>
  <si>
    <t>OJO: RESULTADO TÍPICO</t>
  </si>
  <si>
    <t>redondear los % a los enteros más cercanos, por ejemplo 61%-39% sería 3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</si>
</sst>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3" applyNumberFormat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2" borderId="0" xfId="0" applyFill="1"/>
    <xf numFmtId="9" fontId="0" fillId="0" borderId="0" xfId="1" applyFont="1"/>
    <xf numFmtId="0" fontId="6" fillId="0" borderId="0" xfId="0" applyFont="1"/>
    <xf numFmtId="0" fontId="7" fillId="4" borderId="3" xfId="2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5" borderId="3" xfId="2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0" fillId="0" borderId="0" xfId="1" applyFont="1" applyBorder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96">
    <dxf>
      <fill>
        <patternFill patternType="none">
          <fgColor indexed="64"/>
          <bgColor indexed="6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331BA-7E8B-49CF-8E6C-4F9BD9778803}" name="Table1" displayName="Table1" ref="B1:BZ27" totalsRowCount="1" headerRowDxfId="95">
  <autoFilter ref="B1:BZ26" xr:uid="{B60331BA-7E8B-49CF-8E6C-4F9BD9778803}">
    <filterColumn colId="1">
      <colorFilter dxfId="0"/>
    </filterColumn>
  </autoFilter>
  <sortState xmlns:xlrd2="http://schemas.microsoft.com/office/spreadsheetml/2017/richdata2" ref="B2:BZ26">
    <sortCondition descending="1" ref="AJ1:AJ26"/>
  </sortState>
  <tableColumns count="77">
    <tableColumn id="1" xr3:uid="{2DA9B4C8-7845-4CAA-88F9-F742DE7B6226}" name="Index" dataDxfId="94" totalsRowDxfId="93"/>
    <tableColumn id="2" xr3:uid="{0C07BFEB-ED21-46D6-B964-051723EC158E}" name="Club" totalsRowFunction="count" totalsRowDxfId="92"/>
    <tableColumn id="3" xr3:uid="{3BA9F659-FC4F-4B3D-A744-AE97105F7B21}" name="Division" totalsRowDxfId="91"/>
    <tableColumn id="65" xr3:uid="{DD2DB0DB-8D7C-4461-82BD-331D983F2B85}" name="xPPM" totalsRowDxfId="90">
      <calculatedColumnFormula>(Table1[[#This Row],[xWins]]*3+Table1[[#This Row],[xDraws]])/Table1[[#This Row],[Matches]]</calculatedColumnFormula>
    </tableColumn>
    <tableColumn id="4" xr3:uid="{4F23C34E-2730-4FD8-B53B-2EACE91EE84D}" name="rPoints" dataDxfId="89" totalsRowDxfId="88" dataCellStyle="Percent"/>
    <tableColumn id="5" xr3:uid="{DFF32D4E-F84C-49D0-A6A3-1A08C92B3AEA}" name="Points" totalsRowDxfId="87"/>
    <tableColumn id="6" xr3:uid="{D34E2FFC-C0A0-47BD-8E63-3B077774B3D7}" name="xPoints" totalsRowDxfId="86"/>
    <tableColumn id="7" xr3:uid="{FBF422F5-BDF6-4971-A8BE-D7C67AA64784}" name="Matches" totalsRowFunction="custom" totalsRowDxfId="85">
      <totalsRowFormula>SUM(Table1[Matches])</totalsRowFormula>
    </tableColumn>
    <tableColumn id="8" xr3:uid="{4D2A647E-317C-40BD-9FD7-9DD3FF0EF153}" name="rWins" totalsRowDxfId="84"/>
    <tableColumn id="9" xr3:uid="{F899C2FA-4EBF-4509-B11B-EC638B432D9B}" name="rDraws" totalsRowDxfId="83"/>
    <tableColumn id="10" xr3:uid="{1B3719BB-400C-44B6-9D2A-29003CB7D4C8}" name="rLosses" totalsRowDxfId="82"/>
    <tableColumn id="11" xr3:uid="{75E1CFDB-1AA0-4C4D-A7B2-9FB4FAB27EF3}" name="Wins" totalsRowDxfId="81"/>
    <tableColumn id="12" xr3:uid="{8B6834CA-D92C-4523-9A87-BB542A1DB10C}" name="Draws" totalsRowDxfId="80"/>
    <tableColumn id="13" xr3:uid="{63F7A77D-180C-46FB-8277-24F8C5A63D3B}" name="Losses" totalsRowDxfId="79"/>
    <tableColumn id="14" xr3:uid="{7A9D30AC-F17E-4076-AF9B-9E04E41A3985}" name="xWins" totalsRowDxfId="78"/>
    <tableColumn id="15" xr3:uid="{6B88D4EA-8930-41F8-BEBE-10A301CAD177}" name="xDraws" totalsRowDxfId="77"/>
    <tableColumn id="16" xr3:uid="{7910531F-17C4-4519-8AF1-288A55053D60}" name="xLosses" totalsRowDxfId="76"/>
    <tableColumn id="17" xr3:uid="{AF3802A8-CF9F-42A2-8D4C-39EC557F741B}" name="GoalDiff" dataDxfId="75" totalsRowDxfId="74"/>
    <tableColumn id="18" xr3:uid="{85A6EEBE-3153-4484-98C4-BFAF1D6E999B}" name="xGoalDiff" totalsRowDxfId="73"/>
    <tableColumn id="19" xr3:uid="{E6006213-0D30-408A-894F-1900E2842B4F}" name="GoalsF_Diff" totalsRowDxfId="72"/>
    <tableColumn id="20" xr3:uid="{9C4465B3-F1DB-48A9-97E1-5FE74E1CB57D}" name="GoalsA_Diff" totalsRowDxfId="71"/>
    <tableColumn id="75" xr3:uid="{74CCA99B-476D-4373-B835-D7D14463DB7C}" name="DG%" dataDxfId="70" totalsRowDxfId="69" dataCellStyle="Percent">
      <calculatedColumnFormula>Table1[[#This Row],[GSPM%]]-Table1[[#This Row],[GCPM%]]</calculatedColumnFormula>
    </tableColumn>
    <tableColumn id="76" xr3:uid="{08293178-8DF2-4F08-87B2-E73CB007E230}" name="GSPM%" dataDxfId="68" totalsRowDxfId="67" dataCellStyle="Percent">
      <calculatedColumnFormula>Table1[[#This Row],[GSPM]]/Table1[[#This Row],[TGPM]]</calculatedColumnFormula>
    </tableColumn>
    <tableColumn id="77" xr3:uid="{7105543B-BA79-498A-8D5E-4187A8BCD64E}" name="GCPM%" dataDxfId="66" totalsRowDxfId="65" dataCellStyle="Percent">
      <calculatedColumnFormula>Table1[[#This Row],[GCPM]]/Table1[[#This Row],[TGPM]]</calculatedColumnFormula>
    </tableColumn>
    <tableColumn id="72" xr3:uid="{1D215520-9F1C-41CE-9684-29E704C0CFE9}" name="TGPM" dataDxfId="64" totalsRowDxfId="63">
      <calculatedColumnFormula>Table1[[#This Row],[GSPM]]+Table1[[#This Row],[GCPM]]</calculatedColumnFormula>
    </tableColumn>
    <tableColumn id="73" xr3:uid="{B5F21055-253C-4DAD-8349-57920C8F9548}" name="GSPM" dataDxfId="62" totalsRowDxfId="61">
      <calculatedColumnFormula>Table1[[#This Row],[GoalsF]]/Table1[[#This Row],[Matches]]</calculatedColumnFormula>
    </tableColumn>
    <tableColumn id="74" xr3:uid="{A6A4CD4D-432F-4BF1-88D6-6FA304B3D6A5}" name="GCPM" dataDxfId="60" totalsRowDxfId="59">
      <calculatedColumnFormula>Table1[[#This Row],[GoalsA]]/Table1[[#This Row],[Matches]]</calculatedColumnFormula>
    </tableColumn>
    <tableColumn id="71" xr3:uid="{2DE9A9C1-B0C2-4CAF-9233-987A3B74E3CD}" name="xDG%" dataDxfId="58" totalsRowDxfId="57">
      <calculatedColumnFormula>Table1[[#This Row],[xGSPM%]]-Table1[[#This Row],[xGCPM%]]</calculatedColumnFormula>
    </tableColumn>
    <tableColumn id="69" xr3:uid="{0F311A1C-AA90-4493-8A38-3E11EAD7082A}" name="xGSPM%" dataDxfId="56" totalsRowDxfId="55">
      <calculatedColumnFormula>Table1[[#This Row],[xGSPM]]/Table1[[#This Row],[xTGPM]]</calculatedColumnFormula>
    </tableColumn>
    <tableColumn id="70" xr3:uid="{36AE4872-7B6D-4FC2-A3F7-D4F7B494ACB0}" name="xGCPM%" dataDxfId="54" totalsRowDxfId="53">
      <calculatedColumnFormula>Table1[[#This Row],[xGCPM]]/Table1[[#This Row],[xTGPM]]</calculatedColumnFormula>
    </tableColumn>
    <tableColumn id="68" xr3:uid="{862F4E2C-AACF-4CFD-8B95-48E5A651DD88}" name="xTGPM" dataDxfId="52" totalsRowDxfId="51">
      <calculatedColumnFormula>Table1[[#This Row],[xGSPM]]+Table1[[#This Row],[xGCPM]]</calculatedColumnFormula>
    </tableColumn>
    <tableColumn id="66" xr3:uid="{2104CD02-B767-4A5F-BFFA-3D24BC9A5EC5}" name="xGSPM" dataDxfId="50" totalsRowDxfId="49">
      <calculatedColumnFormula>Table1[[#This Row],[xGoalsF]]/Table1[[#This Row],[Matches]]</calculatedColumnFormula>
    </tableColumn>
    <tableColumn id="67" xr3:uid="{14F56D85-814D-417F-9C44-E34EFA3C4306}" name="xGCPM" dataDxfId="48" totalsRowDxfId="47">
      <calculatedColumnFormula>Table1[[#This Row],[GoalsA]]/Table1[[#This Row],[Matches]]</calculatedColumnFormula>
    </tableColumn>
    <tableColumn id="21" xr3:uid="{FB32DDCD-1C11-47FB-B33C-B606D4BCB085}" name="rGoalsF" dataDxfId="46" totalsRowDxfId="45" dataCellStyle="Percent"/>
    <tableColumn id="22" xr3:uid="{7FE4C146-5E86-4CCD-B400-2782D278C4CE}" name="rGoalsA" dataDxfId="44" totalsRowDxfId="43" dataCellStyle="Percent"/>
    <tableColumn id="23" xr3:uid="{CA7308F6-4787-4418-9D70-FF2FD637B1A9}" name="GoalsF" totalsRowFunction="sum" totalsRowDxfId="42"/>
    <tableColumn id="24" xr3:uid="{F920E0A9-5A0A-4DA9-B401-0B43E0F842FE}" name="xGoalsF" totalsRowFunction="sum" totalsRowDxfId="41"/>
    <tableColumn id="25" xr3:uid="{860E1ED1-DAC0-4481-97A6-7DE78597A4CD}" name="GoalsA" totalsRowDxfId="40"/>
    <tableColumn id="26" xr3:uid="{F291E7D5-CB99-4DC9-A5D3-A47FF2ABBF3A}" name="xGoalsA" totalsRowDxfId="39"/>
    <tableColumn id="27" xr3:uid="{92470722-7DD1-4927-ADD6-9C9C2392D84F}" name="SHGoalsF" totalsRowDxfId="38"/>
    <tableColumn id="28" xr3:uid="{26ADEBB8-4E83-4AFD-9750-44641C1CDA8E}" name="xSHGoalsF" totalsRowDxfId="37"/>
    <tableColumn id="29" xr3:uid="{14D5E923-8768-45F1-B085-943D56CE1BC8}" name="SHGoalsA" totalsRowDxfId="36"/>
    <tableColumn id="30" xr3:uid="{A44DA83D-A28B-40DF-A437-305D66A4BEB4}" name="xSHGoalsA" totalsRowDxfId="35"/>
    <tableColumn id="31" xr3:uid="{FB4AA30A-FA3C-4C6E-8272-DD4CD0DCA583}" name="HTGoalsF" totalsRowDxfId="34"/>
    <tableColumn id="32" xr3:uid="{C1045818-FDCB-46AE-A6FF-6603D66F6BF0}" name="xHTGoalsF" totalsRowDxfId="33"/>
    <tableColumn id="33" xr3:uid="{120AAC7E-3608-4325-BBCE-CDE88BC6D226}" name="HTGoalsA" totalsRowDxfId="32"/>
    <tableColumn id="34" xr3:uid="{2CBCB486-1B8C-4989-A412-27612E60DA21}" name="xHTGoalsA" totalsRowDxfId="31"/>
    <tableColumn id="35" xr3:uid="{AC059A30-E8EF-4F9D-B1A0-E752ECF09D09}" name="rShotsF" totalsRowDxfId="30"/>
    <tableColumn id="36" xr3:uid="{AD525277-12AC-481B-91F1-300B9A4BE90D}" name="ShotsF" totalsRowDxfId="29"/>
    <tableColumn id="37" xr3:uid="{D3D9972C-E186-4767-A648-D10B0A391BBE}" name="xShotsF" totalsRowDxfId="28"/>
    <tableColumn id="38" xr3:uid="{5989CD11-AB99-41D9-869A-2A74A2B603F9}" name="rShotsA" totalsRowDxfId="27"/>
    <tableColumn id="39" xr3:uid="{8493BD8F-E1E7-4960-8AED-DC0BA1717F1D}" name="ShotsA" totalsRowDxfId="26"/>
    <tableColumn id="40" xr3:uid="{0D62C11B-588E-4504-8019-0A6F89DAB7F1}" name="xShotsA" totalsRowDxfId="25"/>
    <tableColumn id="41" xr3:uid="{40FBFFFF-7816-403D-9876-32BE8184B3DD}" name="rShotsTF" totalsRowDxfId="24"/>
    <tableColumn id="42" xr3:uid="{331A81E7-CEDA-4C28-885A-80EA3D39590D}" name="ShotsTF" totalsRowDxfId="23"/>
    <tableColumn id="43" xr3:uid="{263C315E-0135-41E4-ABF2-E94010D23052}" name="xShotsTF" totalsRowDxfId="22"/>
    <tableColumn id="44" xr3:uid="{15386DB0-6313-471A-B378-B03D61BC3EE1}" name="rShotsTA" totalsRowDxfId="21"/>
    <tableColumn id="45" xr3:uid="{C54DFAB4-804C-4663-875B-29552EFF3989}" name="ShotsTA" totalsRowDxfId="20"/>
    <tableColumn id="46" xr3:uid="{CDFF061A-F201-4773-96BC-E8EC3A8316A3}" name="xShotsTA" totalsRowDxfId="19"/>
    <tableColumn id="47" xr3:uid="{C43D1A5E-7BA3-4029-88EE-1B7D61D14EB5}" name="rFouls" totalsRowDxfId="18"/>
    <tableColumn id="48" xr3:uid="{5462ED5B-22E5-40A7-A425-B2F1F8007644}" name="Fouls" totalsRowDxfId="17"/>
    <tableColumn id="49" xr3:uid="{31E4349C-BF12-456E-93CA-388CE803A734}" name="xFouls" totalsRowDxfId="16"/>
    <tableColumn id="50" xr3:uid="{31E29516-D9D9-40D7-8724-DE25117D5C7E}" name="rFoulsA" totalsRowDxfId="15"/>
    <tableColumn id="51" xr3:uid="{AB73F7B1-5BBD-4B30-B7C6-ED67FB4A8A47}" name="FoulsA" totalsRowDxfId="14"/>
    <tableColumn id="52" xr3:uid="{344E1AFE-ADAA-4A98-A724-8383ED347C49}" name="xFoulsA" totalsRowDxfId="13"/>
    <tableColumn id="53" xr3:uid="{09827FA3-EF87-4244-A37D-7C0E33A5A626}" name="rYCard" totalsRowDxfId="12"/>
    <tableColumn id="54" xr3:uid="{13C022C4-2666-457F-A9F1-0BB0647D82D2}" name="YCard" totalsRowDxfId="11"/>
    <tableColumn id="55" xr3:uid="{B2740B98-004D-4570-BEE8-4A04CE7E309C}" name="xYCard" totalsRowDxfId="10"/>
    <tableColumn id="56" xr3:uid="{6BBEF860-CBD4-4FA1-94A0-46C6BA4FC871}" name="rYCardA" totalsRowDxfId="9"/>
    <tableColumn id="57" xr3:uid="{D531F225-2FBD-4AD1-9D46-F6ED070EA73B}" name="YCardA" totalsRowDxfId="8"/>
    <tableColumn id="58" xr3:uid="{1856AAC8-F8B7-4C6B-B62E-7AB067E78256}" name="xYCardA" totalsRowDxfId="7"/>
    <tableColumn id="59" xr3:uid="{49CA9091-5357-43B5-9D36-B87861A8A066}" name="rRCard" totalsRowDxfId="6"/>
    <tableColumn id="60" xr3:uid="{15CD61FB-67E7-439D-BA38-757D3459BC53}" name="RCard" totalsRowDxfId="5"/>
    <tableColumn id="61" xr3:uid="{4C664BFB-BDF5-45DD-809D-9541AE96FA5B}" name="xRCard" totalsRowDxfId="4"/>
    <tableColumn id="62" xr3:uid="{A2ED6B94-2A2B-4B17-844C-2F3DA8517AD3}" name="rRCardA" totalsRowDxfId="3"/>
    <tableColumn id="63" xr3:uid="{DB238847-4801-4419-BDD5-470BD89DE375}" name="RCardA" totalsRowDxfId="2"/>
    <tableColumn id="64" xr3:uid="{04C46F50-BFE3-459E-915F-319066EC35A1}" name="xRCardA" totalsRow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37"/>
  <sheetViews>
    <sheetView tabSelected="1" workbookViewId="0">
      <pane xSplit="9" topLeftCell="AH1" activePane="topRight" state="frozen"/>
      <selection pane="topRight" activeCell="AJ7" sqref="AJ7"/>
    </sheetView>
  </sheetViews>
  <sheetFormatPr defaultRowHeight="14.25" x14ac:dyDescent="0.45"/>
  <cols>
    <col min="3" max="3" width="16.06640625" bestFit="1" customWidth="1"/>
    <col min="4" max="4" width="9.3984375" hidden="1" customWidth="1"/>
    <col min="6" max="6" width="11.73046875" bestFit="1" customWidth="1"/>
    <col min="7" max="7" width="8" hidden="1" customWidth="1"/>
    <col min="8" max="8" width="11.73046875" hidden="1" customWidth="1"/>
    <col min="9" max="9" width="9.53125" customWidth="1"/>
    <col min="19" max="19" width="9.1328125" customWidth="1"/>
    <col min="20" max="20" width="10" customWidth="1"/>
    <col min="21" max="21" width="11.73046875" customWidth="1"/>
    <col min="22" max="34" width="12.06640625" customWidth="1"/>
    <col min="40" max="40" width="9.1328125" customWidth="1"/>
    <col min="41" max="41" width="10.06640625" customWidth="1"/>
    <col min="42" max="42" width="10.9296875" customWidth="1"/>
    <col min="43" max="43" width="10.3984375" customWidth="1"/>
    <col min="44" max="44" width="11.265625" customWidth="1"/>
    <col min="45" max="45" width="10.06640625" customWidth="1"/>
    <col min="46" max="46" width="10.9296875" customWidth="1"/>
    <col min="47" max="47" width="10.3984375" customWidth="1"/>
    <col min="48" max="48" width="11.265625" customWidth="1"/>
    <col min="54" max="54" width="9.19921875" customWidth="1"/>
    <col min="55" max="55" width="9.59765625" customWidth="1"/>
    <col min="57" max="57" width="9.796875" customWidth="1"/>
    <col min="58" max="58" width="9.9296875" customWidth="1"/>
    <col min="59" max="59" width="9.265625" customWidth="1"/>
    <col min="60" max="60" width="10.1328125" customWidth="1"/>
    <col min="70" max="70" width="9.1328125" customWidth="1"/>
    <col min="72" max="72" width="9.33203125" customWidth="1"/>
    <col min="76" max="76" width="9.19921875" customWidth="1"/>
    <col min="78" max="78" width="9.3984375" customWidth="1"/>
  </cols>
  <sheetData>
    <row r="1" spans="1:78" s="9" customFormat="1" ht="16.5" thickTop="1" thickBot="1" x14ac:dyDescent="0.5">
      <c r="A1" s="10" t="s">
        <v>96</v>
      </c>
      <c r="B1" s="11" t="s">
        <v>89</v>
      </c>
      <c r="C1" s="12" t="s">
        <v>0</v>
      </c>
      <c r="D1" s="12" t="s">
        <v>1</v>
      </c>
      <c r="E1" s="12" t="s">
        <v>90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102</v>
      </c>
      <c r="X1" s="12" t="s">
        <v>100</v>
      </c>
      <c r="Y1" s="12" t="s">
        <v>101</v>
      </c>
      <c r="Z1" s="12" t="s">
        <v>108</v>
      </c>
      <c r="AA1" s="12" t="s">
        <v>106</v>
      </c>
      <c r="AB1" s="12" t="s">
        <v>107</v>
      </c>
      <c r="AC1" s="12" t="s">
        <v>105</v>
      </c>
      <c r="AD1" s="12" t="s">
        <v>103</v>
      </c>
      <c r="AE1" s="12" t="s">
        <v>104</v>
      </c>
      <c r="AF1" s="12" t="s">
        <v>97</v>
      </c>
      <c r="AG1" s="12" t="s">
        <v>98</v>
      </c>
      <c r="AH1" s="12" t="s">
        <v>99</v>
      </c>
      <c r="AI1" s="12" t="s">
        <v>19</v>
      </c>
      <c r="AJ1" s="12" t="s">
        <v>20</v>
      </c>
      <c r="AK1" s="12" t="s">
        <v>21</v>
      </c>
      <c r="AL1" s="12" t="s">
        <v>22</v>
      </c>
      <c r="AM1" s="12" t="s">
        <v>23</v>
      </c>
      <c r="AN1" s="12" t="s">
        <v>24</v>
      </c>
      <c r="AO1" s="12" t="s">
        <v>25</v>
      </c>
      <c r="AP1" s="12" t="s">
        <v>26</v>
      </c>
      <c r="AQ1" s="12" t="s">
        <v>27</v>
      </c>
      <c r="AR1" s="12" t="s">
        <v>28</v>
      </c>
      <c r="AS1" s="12" t="s">
        <v>29</v>
      </c>
      <c r="AT1" s="12" t="s">
        <v>30</v>
      </c>
      <c r="AU1" s="12" t="s">
        <v>31</v>
      </c>
      <c r="AV1" s="12" t="s">
        <v>32</v>
      </c>
      <c r="AW1" s="12" t="s">
        <v>33</v>
      </c>
      <c r="AX1" s="12" t="s">
        <v>34</v>
      </c>
      <c r="AY1" s="12" t="s">
        <v>35</v>
      </c>
      <c r="AZ1" s="12" t="s">
        <v>36</v>
      </c>
      <c r="BA1" s="12" t="s">
        <v>37</v>
      </c>
      <c r="BB1" s="12" t="s">
        <v>38</v>
      </c>
      <c r="BC1" s="12" t="s">
        <v>39</v>
      </c>
      <c r="BD1" s="12" t="s">
        <v>40</v>
      </c>
      <c r="BE1" s="12" t="s">
        <v>41</v>
      </c>
      <c r="BF1" s="12" t="s">
        <v>42</v>
      </c>
      <c r="BG1" s="12" t="s">
        <v>43</v>
      </c>
      <c r="BH1" s="12" t="s">
        <v>44</v>
      </c>
      <c r="BI1" s="12" t="s">
        <v>45</v>
      </c>
      <c r="BJ1" s="12" t="s">
        <v>46</v>
      </c>
      <c r="BK1" s="12" t="s">
        <v>47</v>
      </c>
      <c r="BL1" s="12" t="s">
        <v>48</v>
      </c>
      <c r="BM1" s="12" t="s">
        <v>49</v>
      </c>
      <c r="BN1" s="12" t="s">
        <v>50</v>
      </c>
      <c r="BO1" s="12" t="s">
        <v>51</v>
      </c>
      <c r="BP1" s="12" t="s">
        <v>52</v>
      </c>
      <c r="BQ1" s="12" t="s">
        <v>53</v>
      </c>
      <c r="BR1" s="12" t="s">
        <v>54</v>
      </c>
      <c r="BS1" s="12" t="s">
        <v>55</v>
      </c>
      <c r="BT1" s="12" t="s">
        <v>56</v>
      </c>
      <c r="BU1" s="12" t="s">
        <v>57</v>
      </c>
      <c r="BV1" s="12" t="s">
        <v>58</v>
      </c>
      <c r="BW1" s="12" t="s">
        <v>59</v>
      </c>
      <c r="BX1" s="12" t="s">
        <v>60</v>
      </c>
      <c r="BY1" s="12" t="s">
        <v>61</v>
      </c>
      <c r="BZ1" s="12" t="s">
        <v>62</v>
      </c>
    </row>
    <row r="2" spans="1:78" ht="16.5" hidden="1" thickTop="1" thickBot="1" x14ac:dyDescent="0.5">
      <c r="A2" s="8">
        <v>1</v>
      </c>
      <c r="B2" s="1">
        <v>13</v>
      </c>
      <c r="C2" s="5" t="s">
        <v>77</v>
      </c>
      <c r="D2" t="s">
        <v>64</v>
      </c>
      <c r="E2">
        <f>(Table1[[#This Row],[xWins]]*3+Table1[[#This Row],[xDraws]])/Table1[[#This Row],[Matches]]</f>
        <v>1.1143677775155816</v>
      </c>
      <c r="F2" s="19">
        <v>0.83138673508741112</v>
      </c>
      <c r="G2">
        <v>63</v>
      </c>
      <c r="H2">
        <v>75.777008871059564</v>
      </c>
      <c r="I2">
        <v>68</v>
      </c>
      <c r="J2">
        <v>0.8885656990258004</v>
      </c>
      <c r="K2">
        <v>0.65284306342329412</v>
      </c>
      <c r="L2">
        <v>1.2792378229739561</v>
      </c>
      <c r="M2">
        <v>17</v>
      </c>
      <c r="N2">
        <v>12</v>
      </c>
      <c r="O2">
        <v>39</v>
      </c>
      <c r="P2">
        <v>19.13195616107885</v>
      </c>
      <c r="Q2">
        <v>18.381140387822999</v>
      </c>
      <c r="R2">
        <v>30.486903451098161</v>
      </c>
      <c r="S2" s="14">
        <v>-52</v>
      </c>
      <c r="T2">
        <v>-24.047625353463498</v>
      </c>
      <c r="U2">
        <v>1.874219234793586</v>
      </c>
      <c r="V2">
        <v>-29.82659388133008</v>
      </c>
      <c r="W2" s="19">
        <f>Table1[[#This Row],[GSPM%]]-Table1[[#This Row],[GCPM%]]</f>
        <v>-0.25000000000000011</v>
      </c>
      <c r="X2" s="19">
        <f>Table1[[#This Row],[GSPM]]/Table1[[#This Row],[TGPM]]</f>
        <v>0.375</v>
      </c>
      <c r="Y2" s="19">
        <f>Table1[[#This Row],[GCPM]]/Table1[[#This Row],[TGPM]]</f>
        <v>0.62500000000000011</v>
      </c>
      <c r="Z2">
        <f>Table1[[#This Row],[GSPM]]+Table1[[#This Row],[GCPM]]</f>
        <v>3.0588235294117645</v>
      </c>
      <c r="AA2">
        <f>Table1[[#This Row],[GoalsF]]/Table1[[#This Row],[Matches]]</f>
        <v>1.1470588235294117</v>
      </c>
      <c r="AB2">
        <f>Table1[[#This Row],[GoalsA]]/Table1[[#This Row],[Matches]]</f>
        <v>1.911764705882353</v>
      </c>
      <c r="AC2" s="19">
        <f>Table1[[#This Row],[xGSPM%]]-Table1[[#This Row],[xGCPM%]]</f>
        <v>-0.26136574976111604</v>
      </c>
      <c r="AD2" s="19">
        <f>Table1[[#This Row],[xGSPM]]/Table1[[#This Row],[xTGPM]]</f>
        <v>0.36931712511944204</v>
      </c>
      <c r="AE2" s="19">
        <f>Table1[[#This Row],[xGCPM]]/Table1[[#This Row],[xTGPM]]</f>
        <v>0.63068287488055808</v>
      </c>
      <c r="AF2">
        <f>Table1[[#This Row],[xGSPM]]+Table1[[#This Row],[xGCPM]]</f>
        <v>3.0312614818412706</v>
      </c>
      <c r="AG2">
        <f>Table1[[#This Row],[xGoalsF]]/Table1[[#This Row],[Matches]]</f>
        <v>1.1194967759589178</v>
      </c>
      <c r="AH2">
        <f>Table1[[#This Row],[GoalsA]]/Table1[[#This Row],[Matches]]</f>
        <v>1.911764705882353</v>
      </c>
      <c r="AI2" s="19">
        <v>1.024620033002672</v>
      </c>
      <c r="AJ2" s="19">
        <v>1.297749622749137</v>
      </c>
      <c r="AK2">
        <v>78</v>
      </c>
      <c r="AL2">
        <v>76.125780765206414</v>
      </c>
      <c r="AM2">
        <v>130</v>
      </c>
      <c r="AN2">
        <v>100.1734061186699</v>
      </c>
      <c r="AO2">
        <v>78</v>
      </c>
      <c r="AP2">
        <v>42.683557241875612</v>
      </c>
      <c r="AQ2">
        <v>-130</v>
      </c>
      <c r="AR2">
        <v>-56.33100183127732</v>
      </c>
      <c r="AS2">
        <v>0</v>
      </c>
      <c r="AT2">
        <v>33.442223523330803</v>
      </c>
      <c r="AU2">
        <v>0</v>
      </c>
      <c r="AV2">
        <v>43.842404287392597</v>
      </c>
      <c r="AW2">
        <v>0</v>
      </c>
      <c r="AX2">
        <v>0</v>
      </c>
      <c r="AY2">
        <v>711.80155092786276</v>
      </c>
      <c r="AZ2">
        <v>0</v>
      </c>
      <c r="BA2">
        <v>0</v>
      </c>
      <c r="BB2">
        <v>828.08673653251606</v>
      </c>
      <c r="BC2">
        <v>0</v>
      </c>
      <c r="BD2">
        <v>0</v>
      </c>
      <c r="BE2">
        <v>298.49138339266602</v>
      </c>
      <c r="BF2">
        <v>0</v>
      </c>
      <c r="BG2">
        <v>0</v>
      </c>
      <c r="BH2">
        <v>357.79134286426631</v>
      </c>
      <c r="BI2">
        <v>0</v>
      </c>
      <c r="BJ2">
        <v>0</v>
      </c>
      <c r="BK2">
        <v>897.67860128869893</v>
      </c>
      <c r="BL2">
        <v>0</v>
      </c>
      <c r="BM2">
        <v>0</v>
      </c>
      <c r="BN2">
        <v>877.83598659264044</v>
      </c>
      <c r="BO2">
        <v>0</v>
      </c>
      <c r="BP2">
        <v>0</v>
      </c>
      <c r="BQ2">
        <v>123.22885157025721</v>
      </c>
      <c r="BR2">
        <v>0</v>
      </c>
      <c r="BS2">
        <v>0</v>
      </c>
      <c r="BT2">
        <v>112.41661756971661</v>
      </c>
      <c r="BU2">
        <v>0</v>
      </c>
      <c r="BV2">
        <v>0</v>
      </c>
      <c r="BW2">
        <v>7.5872406276391242</v>
      </c>
      <c r="BX2">
        <v>0</v>
      </c>
      <c r="BY2">
        <v>0</v>
      </c>
      <c r="BZ2">
        <v>6.6369641779821844</v>
      </c>
    </row>
    <row r="3" spans="1:78" ht="16.5" hidden="1" thickTop="1" thickBot="1" x14ac:dyDescent="0.5">
      <c r="A3" s="8">
        <v>2</v>
      </c>
      <c r="B3" s="1">
        <v>19</v>
      </c>
      <c r="C3" s="5" t="s">
        <v>83</v>
      </c>
      <c r="D3" t="s">
        <v>64</v>
      </c>
      <c r="E3">
        <f>(Table1[[#This Row],[xWins]]*3+Table1[[#This Row],[xDraws]])/Table1[[#This Row],[Matches]]</f>
        <v>1.084060742673538</v>
      </c>
      <c r="F3" s="19">
        <v>0.96315419049655293</v>
      </c>
      <c r="G3">
        <v>71</v>
      </c>
      <c r="H3">
        <v>73.716130501800592</v>
      </c>
      <c r="I3">
        <v>68</v>
      </c>
      <c r="J3">
        <v>1.0653924920000459</v>
      </c>
      <c r="K3">
        <v>0.63222542648183711</v>
      </c>
      <c r="L3">
        <v>1.1624721950914869</v>
      </c>
      <c r="M3">
        <v>20</v>
      </c>
      <c r="N3">
        <v>11</v>
      </c>
      <c r="O3">
        <v>37</v>
      </c>
      <c r="P3">
        <v>18.772424388362541</v>
      </c>
      <c r="Q3">
        <v>17.398857336712972</v>
      </c>
      <c r="R3">
        <v>31.828718274924491</v>
      </c>
      <c r="S3" s="14">
        <v>-41</v>
      </c>
      <c r="T3">
        <v>-27.69750880216408</v>
      </c>
      <c r="U3">
        <v>7.2135779998697984</v>
      </c>
      <c r="V3">
        <v>-20.516069197705718</v>
      </c>
      <c r="W3" s="19">
        <f>Table1[[#This Row],[GSPM%]]-Table1[[#This Row],[GCPM%]]</f>
        <v>-0.2</v>
      </c>
      <c r="X3" s="19">
        <f>Table1[[#This Row],[GSPM]]/Table1[[#This Row],[TGPM]]</f>
        <v>0.39999999999999997</v>
      </c>
      <c r="Y3" s="19">
        <f>Table1[[#This Row],[GCPM]]/Table1[[#This Row],[TGPM]]</f>
        <v>0.6</v>
      </c>
      <c r="Z3">
        <f>Table1[[#This Row],[GSPM]]+Table1[[#This Row],[GCPM]]</f>
        <v>3.0147058823529411</v>
      </c>
      <c r="AA3">
        <f>Table1[[#This Row],[GoalsF]]/Table1[[#This Row],[Matches]]</f>
        <v>1.2058823529411764</v>
      </c>
      <c r="AB3">
        <f>Table1[[#This Row],[GoalsA]]/Table1[[#This Row],[Matches]]</f>
        <v>1.8088235294117647</v>
      </c>
      <c r="AC3" s="19">
        <f>Table1[[#This Row],[xGSPM%]]-Table1[[#This Row],[xGCPM%]]</f>
        <v>-0.2437658637650974</v>
      </c>
      <c r="AD3" s="19">
        <f>Table1[[#This Row],[xGSPM]]/Table1[[#This Row],[xTGPM]]</f>
        <v>0.37811706811745133</v>
      </c>
      <c r="AE3" s="19">
        <f>Table1[[#This Row],[xGCPM]]/Table1[[#This Row],[xTGPM]]</f>
        <v>0.62188293188254873</v>
      </c>
      <c r="AF3">
        <f>Table1[[#This Row],[xGSPM]]+Table1[[#This Row],[xGCPM]]</f>
        <v>2.9086238529430912</v>
      </c>
      <c r="AG3">
        <f>Table1[[#This Row],[xGoalsF]]/Table1[[#This Row],[Matches]]</f>
        <v>1.0998003235313265</v>
      </c>
      <c r="AH3">
        <f>Table1[[#This Row],[GoalsA]]/Table1[[#This Row],[Matches]]</f>
        <v>1.8088235294117647</v>
      </c>
      <c r="AI3" s="19">
        <v>1.09645571758811</v>
      </c>
      <c r="AJ3" s="19">
        <v>1.2001881566904771</v>
      </c>
      <c r="AK3">
        <v>82</v>
      </c>
      <c r="AL3">
        <v>74.786422000130202</v>
      </c>
      <c r="AM3">
        <v>123</v>
      </c>
      <c r="AN3">
        <v>102.4839308022943</v>
      </c>
      <c r="AO3">
        <v>82</v>
      </c>
      <c r="AP3">
        <v>41.99295103286903</v>
      </c>
      <c r="AQ3">
        <v>-123</v>
      </c>
      <c r="AR3">
        <v>-57.875487557426951</v>
      </c>
      <c r="AS3">
        <v>0</v>
      </c>
      <c r="AT3">
        <v>32.793470967261172</v>
      </c>
      <c r="AU3">
        <v>0</v>
      </c>
      <c r="AV3">
        <v>44.608443244867331</v>
      </c>
      <c r="AW3">
        <v>0</v>
      </c>
      <c r="AX3">
        <v>0</v>
      </c>
      <c r="AY3">
        <v>705.52301828015948</v>
      </c>
      <c r="AZ3">
        <v>0</v>
      </c>
      <c r="BA3">
        <v>0</v>
      </c>
      <c r="BB3">
        <v>838.15285496667366</v>
      </c>
      <c r="BC3">
        <v>0</v>
      </c>
      <c r="BD3">
        <v>0</v>
      </c>
      <c r="BE3">
        <v>294.97763194838979</v>
      </c>
      <c r="BF3">
        <v>0</v>
      </c>
      <c r="BG3">
        <v>0</v>
      </c>
      <c r="BH3">
        <v>362.440935058013</v>
      </c>
      <c r="BI3">
        <v>0</v>
      </c>
      <c r="BJ3">
        <v>0</v>
      </c>
      <c r="BK3">
        <v>899.36447885325492</v>
      </c>
      <c r="BL3">
        <v>0</v>
      </c>
      <c r="BM3">
        <v>0</v>
      </c>
      <c r="BN3">
        <v>876.64898150101521</v>
      </c>
      <c r="BO3">
        <v>0</v>
      </c>
      <c r="BP3">
        <v>0</v>
      </c>
      <c r="BQ3">
        <v>124.1008334865214</v>
      </c>
      <c r="BR3">
        <v>0</v>
      </c>
      <c r="BS3">
        <v>0</v>
      </c>
      <c r="BT3">
        <v>111.9953492873943</v>
      </c>
      <c r="BU3">
        <v>0</v>
      </c>
      <c r="BV3">
        <v>0</v>
      </c>
      <c r="BW3">
        <v>7.6420991454951999</v>
      </c>
      <c r="BX3">
        <v>0</v>
      </c>
      <c r="BY3">
        <v>0</v>
      </c>
      <c r="BZ3">
        <v>6.5244938787908886</v>
      </c>
    </row>
    <row r="4" spans="1:78" ht="16.5" thickTop="1" thickBot="1" x14ac:dyDescent="0.5">
      <c r="A4" s="8">
        <v>3</v>
      </c>
      <c r="B4" s="1">
        <v>14</v>
      </c>
      <c r="C4" t="s">
        <v>78</v>
      </c>
      <c r="D4" t="s">
        <v>64</v>
      </c>
      <c r="E4">
        <f>(Table1[[#This Row],[xWins]]*3+Table1[[#This Row],[xDraws]])/Table1[[#This Row],[Matches]]</f>
        <v>1.1246953728962488</v>
      </c>
      <c r="F4" s="19">
        <v>0.84943635928452688</v>
      </c>
      <c r="G4">
        <v>107</v>
      </c>
      <c r="H4">
        <v>125.9658817643799</v>
      </c>
      <c r="I4">
        <v>112</v>
      </c>
      <c r="J4">
        <v>0.81657882023480344</v>
      </c>
      <c r="K4">
        <v>0.95252475935407099</v>
      </c>
      <c r="L4">
        <v>1.146548222894455</v>
      </c>
      <c r="M4">
        <v>26</v>
      </c>
      <c r="N4">
        <v>29</v>
      </c>
      <c r="O4">
        <v>57</v>
      </c>
      <c r="P4">
        <v>31.8401596462223</v>
      </c>
      <c r="Q4">
        <v>30.445402825712971</v>
      </c>
      <c r="R4">
        <v>49.714437528064742</v>
      </c>
      <c r="S4" s="14">
        <v>-63</v>
      </c>
      <c r="T4">
        <v>-37.458753155170463</v>
      </c>
      <c r="U4">
        <v>-5.1573132765680327</v>
      </c>
      <c r="V4">
        <v>-20.383933568261511</v>
      </c>
      <c r="W4" s="19">
        <f>Table1[[#This Row],[GSPM%]]-Table1[[#This Row],[GCPM%]]</f>
        <v>-0.20655737704918037</v>
      </c>
      <c r="X4" s="19">
        <f>Table1[[#This Row],[GSPM]]/Table1[[#This Row],[TGPM]]</f>
        <v>0.39672131147540984</v>
      </c>
      <c r="Y4" s="19">
        <f>Table1[[#This Row],[GCPM]]/Table1[[#This Row],[TGPM]]</f>
        <v>0.60327868852459021</v>
      </c>
      <c r="Z4">
        <f>Table1[[#This Row],[GSPM]]+Table1[[#This Row],[GCPM]]</f>
        <v>2.7232142857142856</v>
      </c>
      <c r="AA4">
        <f>Table1[[#This Row],[GoalsF]]/Table1[[#This Row],[Matches]]</f>
        <v>1.0803571428571428</v>
      </c>
      <c r="AB4">
        <f>Table1[[#This Row],[GoalsA]]/Table1[[#This Row],[Matches]]</f>
        <v>1.6428571428571428</v>
      </c>
      <c r="AC4" s="17">
        <f>Table1[[#This Row],[xGSPM%]]-Table1[[#This Row],[xGCPM%]]</f>
        <v>-0.18649467301728107</v>
      </c>
      <c r="AD4" s="15">
        <f>Table1[[#This Row],[xGSPM]]/Table1[[#This Row],[xTGPM]]</f>
        <v>0.40675266349135941</v>
      </c>
      <c r="AE4" s="15">
        <f>Table1[[#This Row],[xGCPM]]/Table1[[#This Row],[xTGPM]]</f>
        <v>0.59324733650864048</v>
      </c>
      <c r="AF4">
        <f>Table1[[#This Row],[xGSPM]]+Table1[[#This Row],[xGCPM]]</f>
        <v>2.7692617256836431</v>
      </c>
      <c r="AG4">
        <f>Table1[[#This Row],[xGoalsF]]/Table1[[#This Row],[Matches]]</f>
        <v>1.1264045828265001</v>
      </c>
      <c r="AH4">
        <f>Table1[[#This Row],[GoalsA]]/Table1[[#This Row],[Matches]]</f>
        <v>1.6428571428571428</v>
      </c>
      <c r="AI4" s="19">
        <v>0.95911998169093915</v>
      </c>
      <c r="AJ4" s="19">
        <v>1.1245839361183141</v>
      </c>
      <c r="AK4">
        <v>121</v>
      </c>
      <c r="AL4">
        <v>126.157313276568</v>
      </c>
      <c r="AM4">
        <v>184</v>
      </c>
      <c r="AN4">
        <v>163.61606643173849</v>
      </c>
      <c r="AO4">
        <v>110</v>
      </c>
      <c r="AP4">
        <v>70.82663302205296</v>
      </c>
      <c r="AQ4">
        <v>-172</v>
      </c>
      <c r="AR4">
        <v>-91.943076226658263</v>
      </c>
      <c r="AS4">
        <v>11</v>
      </c>
      <c r="AT4">
        <v>55.330680254515073</v>
      </c>
      <c r="AU4">
        <v>12</v>
      </c>
      <c r="AV4">
        <v>71.672990205080225</v>
      </c>
      <c r="AW4">
        <v>0.16698505655911741</v>
      </c>
      <c r="AX4">
        <v>196</v>
      </c>
      <c r="AY4">
        <v>1173.7577244261411</v>
      </c>
      <c r="AZ4">
        <v>0.16030526568636541</v>
      </c>
      <c r="BA4">
        <v>218</v>
      </c>
      <c r="BB4">
        <v>1359.9054221120441</v>
      </c>
      <c r="BC4">
        <v>0.13415968827324509</v>
      </c>
      <c r="BD4">
        <v>66</v>
      </c>
      <c r="BE4">
        <v>491.95105362481758</v>
      </c>
      <c r="BF4">
        <v>0.11620401517545099</v>
      </c>
      <c r="BG4">
        <v>68</v>
      </c>
      <c r="BH4">
        <v>585.17771436150451</v>
      </c>
      <c r="BI4">
        <v>0.15822002258121101</v>
      </c>
      <c r="BJ4">
        <v>234</v>
      </c>
      <c r="BK4">
        <v>1478.953145009777</v>
      </c>
      <c r="BL4">
        <v>0.1360639035502236</v>
      </c>
      <c r="BM4">
        <v>197</v>
      </c>
      <c r="BN4">
        <v>1447.849097812219</v>
      </c>
      <c r="BO4">
        <v>0.14241471925422991</v>
      </c>
      <c r="BP4">
        <v>29</v>
      </c>
      <c r="BQ4">
        <v>203.63063700059689</v>
      </c>
      <c r="BR4">
        <v>0.1504791637675115</v>
      </c>
      <c r="BS4">
        <v>28</v>
      </c>
      <c r="BT4">
        <v>186.07227272514399</v>
      </c>
      <c r="BU4">
        <v>0.15740285305253801</v>
      </c>
      <c r="BV4">
        <v>2</v>
      </c>
      <c r="BW4">
        <v>12.706249989842551</v>
      </c>
      <c r="BX4">
        <v>0.46158011423163769</v>
      </c>
      <c r="BY4">
        <v>5</v>
      </c>
      <c r="BZ4">
        <v>10.83235574028828</v>
      </c>
    </row>
    <row r="5" spans="1:78" ht="16.5" hidden="1" thickTop="1" thickBot="1" x14ac:dyDescent="0.5">
      <c r="A5" s="8">
        <v>4</v>
      </c>
      <c r="B5" s="1">
        <v>7</v>
      </c>
      <c r="C5" s="5" t="s">
        <v>71</v>
      </c>
      <c r="D5" t="s">
        <v>64</v>
      </c>
      <c r="E5">
        <f>(Table1[[#This Row],[xWins]]*3+Table1[[#This Row],[xDraws]])/Table1[[#This Row],[Matches]]</f>
        <v>1.1833458949722822</v>
      </c>
      <c r="F5" s="19">
        <v>1.0140737421733379</v>
      </c>
      <c r="G5">
        <v>204</v>
      </c>
      <c r="H5">
        <v>201.168802145288</v>
      </c>
      <c r="I5">
        <v>170</v>
      </c>
      <c r="J5">
        <v>1.0034527445979831</v>
      </c>
      <c r="K5">
        <v>1.050200067399917</v>
      </c>
      <c r="L5">
        <v>0.96587230961927817</v>
      </c>
      <c r="M5">
        <v>52</v>
      </c>
      <c r="N5">
        <v>48</v>
      </c>
      <c r="O5">
        <v>70</v>
      </c>
      <c r="P5">
        <v>51.821075063014511</v>
      </c>
      <c r="Q5">
        <v>45.705576956244442</v>
      </c>
      <c r="R5">
        <v>72.473347980741039</v>
      </c>
      <c r="S5" s="14">
        <v>-60</v>
      </c>
      <c r="T5">
        <v>-44.755476328339057</v>
      </c>
      <c r="U5">
        <v>14.64050858249715</v>
      </c>
      <c r="V5">
        <v>-29.885032254158091</v>
      </c>
      <c r="W5" s="19">
        <f>Table1[[#This Row],[GSPM%]]-Table1[[#This Row],[GCPM%]]</f>
        <v>-0.12396694214876036</v>
      </c>
      <c r="X5" s="19">
        <f>Table1[[#This Row],[GSPM]]/Table1[[#This Row],[TGPM]]</f>
        <v>0.43801652892561982</v>
      </c>
      <c r="Y5" s="19">
        <f>Table1[[#This Row],[GCPM]]/Table1[[#This Row],[TGPM]]</f>
        <v>0.56198347107438018</v>
      </c>
      <c r="Z5">
        <f>Table1[[#This Row],[GSPM]]+Table1[[#This Row],[GCPM]]</f>
        <v>2.8470588235294119</v>
      </c>
      <c r="AA5">
        <f>Table1[[#This Row],[GoalsF]]/Table1[[#This Row],[Matches]]</f>
        <v>1.2470588235294118</v>
      </c>
      <c r="AB5">
        <f>Table1[[#This Row],[GoalsA]]/Table1[[#This Row],[Matches]]</f>
        <v>1.6</v>
      </c>
      <c r="AC5" s="19">
        <f>Table1[[#This Row],[xGSPM%]]-Table1[[#This Row],[xGCPM%]]</f>
        <v>-0.15902631127598343</v>
      </c>
      <c r="AD5" s="19">
        <f>Table1[[#This Row],[xGSPM]]/Table1[[#This Row],[xTGPM]]</f>
        <v>0.42048684436200834</v>
      </c>
      <c r="AE5" s="19">
        <f>Table1[[#This Row],[xGCPM]]/Table1[[#This Row],[xTGPM]]</f>
        <v>0.57951315563799177</v>
      </c>
      <c r="AF5">
        <f>Table1[[#This Row],[xGSPM]]+Table1[[#This Row],[xGCPM]]</f>
        <v>2.7609381848088406</v>
      </c>
      <c r="AG5">
        <f>Table1[[#This Row],[xGoalsF]]/Table1[[#This Row],[Matches]]</f>
        <v>1.1609381848088407</v>
      </c>
      <c r="AH5">
        <f>Table1[[#This Row],[GoalsA]]/Table1[[#This Row],[Matches]]</f>
        <v>1.6</v>
      </c>
      <c r="AI5" s="19">
        <v>1.0741819330671361</v>
      </c>
      <c r="AJ5" s="19">
        <v>1.1234332289837179</v>
      </c>
      <c r="AK5">
        <v>212</v>
      </c>
      <c r="AL5">
        <v>197.35949141750291</v>
      </c>
      <c r="AM5">
        <v>272</v>
      </c>
      <c r="AN5">
        <v>242.11496774584191</v>
      </c>
      <c r="AO5">
        <v>212</v>
      </c>
      <c r="AP5">
        <v>110.87804053127719</v>
      </c>
      <c r="AQ5">
        <v>-272</v>
      </c>
      <c r="AR5">
        <v>-136.17181552422559</v>
      </c>
      <c r="AS5">
        <v>0</v>
      </c>
      <c r="AT5">
        <v>86.481450886225687</v>
      </c>
      <c r="AU5">
        <v>0</v>
      </c>
      <c r="AV5">
        <v>105.9431522216163</v>
      </c>
      <c r="AW5">
        <v>0</v>
      </c>
      <c r="AX5">
        <v>0</v>
      </c>
      <c r="AY5">
        <v>1814.5617237002571</v>
      </c>
      <c r="AZ5">
        <v>0</v>
      </c>
      <c r="BA5">
        <v>0</v>
      </c>
      <c r="BB5">
        <v>2032.2206158014851</v>
      </c>
      <c r="BC5">
        <v>0</v>
      </c>
      <c r="BD5">
        <v>0</v>
      </c>
      <c r="BE5">
        <v>765.98849084194262</v>
      </c>
      <c r="BF5">
        <v>0</v>
      </c>
      <c r="BG5">
        <v>0</v>
      </c>
      <c r="BH5">
        <v>876.98894405141164</v>
      </c>
      <c r="BI5">
        <v>0</v>
      </c>
      <c r="BJ5">
        <v>0</v>
      </c>
      <c r="BK5">
        <v>2241.1252095349928</v>
      </c>
      <c r="BL5">
        <v>0</v>
      </c>
      <c r="BM5">
        <v>0</v>
      </c>
      <c r="BN5">
        <v>2205.47664162193</v>
      </c>
      <c r="BO5">
        <v>0</v>
      </c>
      <c r="BP5">
        <v>0</v>
      </c>
      <c r="BQ5">
        <v>304.16304236096897</v>
      </c>
      <c r="BR5">
        <v>0</v>
      </c>
      <c r="BS5">
        <v>0</v>
      </c>
      <c r="BT5">
        <v>284.4714306322349</v>
      </c>
      <c r="BU5">
        <v>0</v>
      </c>
      <c r="BV5">
        <v>0</v>
      </c>
      <c r="BW5">
        <v>18.709028508409489</v>
      </c>
      <c r="BX5">
        <v>0</v>
      </c>
      <c r="BY5">
        <v>0</v>
      </c>
      <c r="BZ5">
        <v>16.888895535430262</v>
      </c>
    </row>
    <row r="6" spans="1:78" ht="16.5" hidden="1" thickTop="1" thickBot="1" x14ac:dyDescent="0.5">
      <c r="A6" s="8">
        <v>5</v>
      </c>
      <c r="B6" s="1">
        <v>15</v>
      </c>
      <c r="C6" s="5" t="s">
        <v>79</v>
      </c>
      <c r="D6" t="s">
        <v>64</v>
      </c>
      <c r="E6">
        <f>(Table1[[#This Row],[xWins]]*3+Table1[[#This Row],[xDraws]])/Table1[[#This Row],[Matches]]</f>
        <v>0.99081779042131712</v>
      </c>
      <c r="F6" s="19">
        <v>0.86084564156634613</v>
      </c>
      <c r="G6">
        <v>29</v>
      </c>
      <c r="H6">
        <v>33.687804874324783</v>
      </c>
      <c r="I6">
        <v>34</v>
      </c>
      <c r="J6">
        <v>0.84367946012005257</v>
      </c>
      <c r="K6">
        <v>0.90941798642162996</v>
      </c>
      <c r="L6">
        <v>1.1238497161840271</v>
      </c>
      <c r="M6">
        <v>7</v>
      </c>
      <c r="N6">
        <v>8</v>
      </c>
      <c r="O6">
        <v>19</v>
      </c>
      <c r="P6">
        <v>8.2969899480590943</v>
      </c>
      <c r="Q6">
        <v>8.796835030147502</v>
      </c>
      <c r="R6">
        <v>16.906175021793409</v>
      </c>
      <c r="S6" s="14">
        <v>-30</v>
      </c>
      <c r="T6">
        <v>-18.616102609246859</v>
      </c>
      <c r="U6">
        <v>-4.7099804848099538</v>
      </c>
      <c r="V6">
        <v>-6.6739169059431873</v>
      </c>
      <c r="W6" s="19">
        <f>Table1[[#This Row],[GSPM%]]-Table1[[#This Row],[GCPM%]]</f>
        <v>-0.32608695652173908</v>
      </c>
      <c r="X6" s="19">
        <f>Table1[[#This Row],[GSPM]]/Table1[[#This Row],[TGPM]]</f>
        <v>0.33695652173913043</v>
      </c>
      <c r="Y6" s="19">
        <f>Table1[[#This Row],[GCPM]]/Table1[[#This Row],[TGPM]]</f>
        <v>0.66304347826086951</v>
      </c>
      <c r="Z6">
        <f>Table1[[#This Row],[GSPM]]+Table1[[#This Row],[GCPM]]</f>
        <v>2.7058823529411766</v>
      </c>
      <c r="AA6">
        <f>Table1[[#This Row],[GoalsF]]/Table1[[#This Row],[Matches]]</f>
        <v>0.91176470588235292</v>
      </c>
      <c r="AB6">
        <f>Table1[[#This Row],[GoalsA]]/Table1[[#This Row],[Matches]]</f>
        <v>1.7941176470588236</v>
      </c>
      <c r="AC6" s="19">
        <f>Table1[[#This Row],[xGSPM%]]-Table1[[#This Row],[xGCPM%]]</f>
        <v>-0.2615037185242976</v>
      </c>
      <c r="AD6" s="19">
        <f>Table1[[#This Row],[xGSPM]]/Table1[[#This Row],[xTGPM]]</f>
        <v>0.36924814073785123</v>
      </c>
      <c r="AE6" s="19">
        <f>Table1[[#This Row],[xGCPM]]/Table1[[#This Row],[xTGPM]]</f>
        <v>0.63075185926214883</v>
      </c>
      <c r="AF6">
        <f>Table1[[#This Row],[xGSPM]]+Table1[[#This Row],[xGCPM]]</f>
        <v>2.8444111907297041</v>
      </c>
      <c r="AG6">
        <f>Table1[[#This Row],[xGoalsF]]/Table1[[#This Row],[Matches]]</f>
        <v>1.0502935436708807</v>
      </c>
      <c r="AH6">
        <f>Table1[[#This Row],[GoalsA]]/Table1[[#This Row],[Matches]]</f>
        <v>1.7941176470588236</v>
      </c>
      <c r="AI6" s="19">
        <v>0.86810464691199007</v>
      </c>
      <c r="AJ6" s="19">
        <v>1.1228492194879649</v>
      </c>
      <c r="AK6">
        <v>31</v>
      </c>
      <c r="AL6">
        <v>35.709980484809947</v>
      </c>
      <c r="AM6">
        <v>61</v>
      </c>
      <c r="AN6">
        <v>54.326083094056813</v>
      </c>
      <c r="AO6">
        <v>31</v>
      </c>
      <c r="AP6">
        <v>19.943098302068311</v>
      </c>
      <c r="AQ6">
        <v>-61</v>
      </c>
      <c r="AR6">
        <v>-30.6062097140858</v>
      </c>
      <c r="AS6">
        <v>0</v>
      </c>
      <c r="AT6">
        <v>15.766882182741639</v>
      </c>
      <c r="AU6">
        <v>0</v>
      </c>
      <c r="AV6">
        <v>23.719873379971009</v>
      </c>
      <c r="AW6">
        <v>0</v>
      </c>
      <c r="AX6">
        <v>0</v>
      </c>
      <c r="AY6">
        <v>343.6296569450169</v>
      </c>
      <c r="AZ6">
        <v>0</v>
      </c>
      <c r="BA6">
        <v>0</v>
      </c>
      <c r="BB6">
        <v>434.30234038724677</v>
      </c>
      <c r="BC6">
        <v>0</v>
      </c>
      <c r="BD6">
        <v>0</v>
      </c>
      <c r="BE6">
        <v>142.49270519114609</v>
      </c>
      <c r="BF6">
        <v>0</v>
      </c>
      <c r="BG6">
        <v>0</v>
      </c>
      <c r="BH6">
        <v>188.37821321243999</v>
      </c>
      <c r="BI6">
        <v>0</v>
      </c>
      <c r="BJ6">
        <v>0</v>
      </c>
      <c r="BK6">
        <v>449.97300254113679</v>
      </c>
      <c r="BL6">
        <v>0</v>
      </c>
      <c r="BM6">
        <v>0</v>
      </c>
      <c r="BN6">
        <v>435.08731269592278</v>
      </c>
      <c r="BO6">
        <v>0</v>
      </c>
      <c r="BP6">
        <v>0</v>
      </c>
      <c r="BQ6">
        <v>62.92659050015736</v>
      </c>
      <c r="BR6">
        <v>0</v>
      </c>
      <c r="BS6">
        <v>0</v>
      </c>
      <c r="BT6">
        <v>54.775255850378898</v>
      </c>
      <c r="BU6">
        <v>0</v>
      </c>
      <c r="BV6">
        <v>0</v>
      </c>
      <c r="BW6">
        <v>3.8557588106446521</v>
      </c>
      <c r="BX6">
        <v>0</v>
      </c>
      <c r="BY6">
        <v>0</v>
      </c>
      <c r="BZ6">
        <v>3.0806142495163931</v>
      </c>
    </row>
    <row r="7" spans="1:78" ht="16.5" thickTop="1" thickBot="1" x14ac:dyDescent="0.5">
      <c r="A7" s="8">
        <v>6</v>
      </c>
      <c r="B7" s="1">
        <v>1</v>
      </c>
      <c r="C7" t="s">
        <v>65</v>
      </c>
      <c r="D7" t="s">
        <v>64</v>
      </c>
      <c r="E7">
        <f>(Table1[[#This Row],[xWins]]*3+Table1[[#This Row],[xDraws]])/Table1[[#This Row],[Matches]]</f>
        <v>1.638184505066326</v>
      </c>
      <c r="F7" s="19">
        <v>0.94164408588774196</v>
      </c>
      <c r="G7">
        <v>489</v>
      </c>
      <c r="H7">
        <v>519.30448810602536</v>
      </c>
      <c r="I7">
        <v>317</v>
      </c>
      <c r="J7">
        <v>0.91996615889225086</v>
      </c>
      <c r="K7">
        <v>1.0566986496935009</v>
      </c>
      <c r="L7">
        <v>1.0785235301521059</v>
      </c>
      <c r="M7">
        <v>134</v>
      </c>
      <c r="N7">
        <v>87</v>
      </c>
      <c r="O7">
        <v>96</v>
      </c>
      <c r="P7">
        <v>145.65753175242011</v>
      </c>
      <c r="Q7">
        <v>82.331892848765037</v>
      </c>
      <c r="R7">
        <v>89.010575398814851</v>
      </c>
      <c r="S7" s="14">
        <v>92</v>
      </c>
      <c r="T7">
        <v>123.5650824823026</v>
      </c>
      <c r="U7">
        <v>3.5466804052757648</v>
      </c>
      <c r="V7">
        <v>-35.111762887578379</v>
      </c>
      <c r="W7" s="19">
        <f>Table1[[#This Row],[GSPM%]]-Table1[[#This Row],[GCPM%]]</f>
        <v>0.10574712643678158</v>
      </c>
      <c r="X7" s="19">
        <f>Table1[[#This Row],[GSPM]]/Table1[[#This Row],[TGPM]]</f>
        <v>0.55287356321839076</v>
      </c>
      <c r="Y7" s="19">
        <f>Table1[[#This Row],[GCPM]]/Table1[[#This Row],[TGPM]]</f>
        <v>0.44712643678160918</v>
      </c>
      <c r="Z7">
        <f>Table1[[#This Row],[GSPM]]+Table1[[#This Row],[GCPM]]</f>
        <v>2.7444794952681386</v>
      </c>
      <c r="AA7">
        <f>Table1[[#This Row],[GoalsF]]/Table1[[#This Row],[Matches]]</f>
        <v>1.5173501577287065</v>
      </c>
      <c r="AB7">
        <f>Table1[[#This Row],[GoalsA]]/Table1[[#This Row],[Matches]]</f>
        <v>1.2271293375394321</v>
      </c>
      <c r="AC7" s="17">
        <f>Table1[[#This Row],[xGSPM%]]-Table1[[#This Row],[xGCPM%]]</f>
        <v>0.10208665324993782</v>
      </c>
      <c r="AD7" s="15">
        <f>Table1[[#This Row],[xGSPM]]/Table1[[#This Row],[xTGPM]]</f>
        <v>0.55104332662496891</v>
      </c>
      <c r="AE7" s="15">
        <f>Table1[[#This Row],[xGCPM]]/Table1[[#This Row],[xTGPM]]</f>
        <v>0.44895667337503109</v>
      </c>
      <c r="AF7">
        <f>Table1[[#This Row],[xGSPM]]+Table1[[#This Row],[xGCPM]]</f>
        <v>2.733291229005439</v>
      </c>
      <c r="AG7">
        <f>Table1[[#This Row],[xGoalsF]]/Table1[[#This Row],[Matches]]</f>
        <v>1.5061618914660069</v>
      </c>
      <c r="AH7">
        <f>Table1[[#This Row],[GoalsA]]/Table1[[#This Row],[Matches]]</f>
        <v>1.2271293375394321</v>
      </c>
      <c r="AI7" s="19">
        <v>1.007428329136524</v>
      </c>
      <c r="AJ7" s="19">
        <v>1.0992170951317159</v>
      </c>
      <c r="AK7">
        <v>481</v>
      </c>
      <c r="AL7">
        <v>477.45331959472418</v>
      </c>
      <c r="AM7">
        <v>389</v>
      </c>
      <c r="AN7">
        <v>353.88823711242162</v>
      </c>
      <c r="AO7">
        <v>470</v>
      </c>
      <c r="AP7">
        <v>268.1428095859697</v>
      </c>
      <c r="AQ7">
        <v>-383</v>
      </c>
      <c r="AR7">
        <v>-198.5412285562177</v>
      </c>
      <c r="AS7">
        <v>11</v>
      </c>
      <c r="AT7">
        <v>209.31051000875451</v>
      </c>
      <c r="AU7">
        <v>6</v>
      </c>
      <c r="AV7">
        <v>155.34700855620389</v>
      </c>
      <c r="AW7">
        <v>5.2399562122946802E-2</v>
      </c>
      <c r="AX7">
        <v>205</v>
      </c>
      <c r="AY7">
        <v>3912.246432880524</v>
      </c>
      <c r="AZ7">
        <v>5.6770662224092397E-2</v>
      </c>
      <c r="BA7">
        <v>188</v>
      </c>
      <c r="BB7">
        <v>3311.569614212046</v>
      </c>
      <c r="BC7">
        <v>4.0843388948081427E-2</v>
      </c>
      <c r="BD7">
        <v>69</v>
      </c>
      <c r="BE7">
        <v>1689.3798917545801</v>
      </c>
      <c r="BF7">
        <v>4.3333408949756951E-2</v>
      </c>
      <c r="BG7">
        <v>60</v>
      </c>
      <c r="BH7">
        <v>1384.6129684735211</v>
      </c>
      <c r="BI7">
        <v>5.2639546103029948E-2</v>
      </c>
      <c r="BJ7">
        <v>215</v>
      </c>
      <c r="BK7">
        <v>4084.3817228056319</v>
      </c>
      <c r="BL7">
        <v>5.4003255183912573E-2</v>
      </c>
      <c r="BM7">
        <v>226</v>
      </c>
      <c r="BN7">
        <v>4184.9329124760761</v>
      </c>
      <c r="BO7">
        <v>6.1142272600040827E-2</v>
      </c>
      <c r="BP7">
        <v>32</v>
      </c>
      <c r="BQ7">
        <v>523.36948954001798</v>
      </c>
      <c r="BR7">
        <v>6.9476580504065549E-2</v>
      </c>
      <c r="BS7">
        <v>40</v>
      </c>
      <c r="BT7">
        <v>575.7335739581963</v>
      </c>
      <c r="BU7">
        <v>0.1950782304952306</v>
      </c>
      <c r="BV7">
        <v>6</v>
      </c>
      <c r="BW7">
        <v>30.756891657096979</v>
      </c>
      <c r="BX7">
        <v>0.113280352813198</v>
      </c>
      <c r="BY7">
        <v>4</v>
      </c>
      <c r="BZ7">
        <v>35.31062448751458</v>
      </c>
    </row>
    <row r="8" spans="1:78" ht="16.5" thickTop="1" thickBot="1" x14ac:dyDescent="0.5">
      <c r="A8" s="8">
        <v>7</v>
      </c>
      <c r="B8" s="1">
        <v>6</v>
      </c>
      <c r="C8" t="s">
        <v>70</v>
      </c>
      <c r="D8" t="s">
        <v>64</v>
      </c>
      <c r="E8">
        <f>(Table1[[#This Row],[xWins]]*3+Table1[[#This Row],[xDraws]])/Table1[[#This Row],[Matches]]</f>
        <v>1.5418549927827068</v>
      </c>
      <c r="F8" s="19">
        <v>1.0270720800099371</v>
      </c>
      <c r="G8">
        <v>502</v>
      </c>
      <c r="H8">
        <v>488.76803271211821</v>
      </c>
      <c r="I8">
        <v>317</v>
      </c>
      <c r="J8">
        <v>1.071008741272055</v>
      </c>
      <c r="K8">
        <v>0.81105079504928301</v>
      </c>
      <c r="L8">
        <v>1.060555347248727</v>
      </c>
      <c r="M8">
        <v>145</v>
      </c>
      <c r="N8">
        <v>67</v>
      </c>
      <c r="O8">
        <v>105</v>
      </c>
      <c r="P8">
        <v>135.38638333407161</v>
      </c>
      <c r="Q8">
        <v>82.608882709903256</v>
      </c>
      <c r="R8">
        <v>99.004733956025092</v>
      </c>
      <c r="S8" s="14">
        <v>98</v>
      </c>
      <c r="T8">
        <v>77.969778629830444</v>
      </c>
      <c r="U8">
        <v>52.868768121882113</v>
      </c>
      <c r="V8">
        <v>-32.838546751712563</v>
      </c>
      <c r="W8" s="19">
        <f>Table1[[#This Row],[GSPM%]]-Table1[[#This Row],[GCPM%]]</f>
        <v>0.10816777041942599</v>
      </c>
      <c r="X8" s="19">
        <f>Table1[[#This Row],[GSPM]]/Table1[[#This Row],[TGPM]]</f>
        <v>0.55408388520971297</v>
      </c>
      <c r="Y8" s="19">
        <f>Table1[[#This Row],[GCPM]]/Table1[[#This Row],[TGPM]]</f>
        <v>0.44591611479028698</v>
      </c>
      <c r="Z8">
        <f>Table1[[#This Row],[GSPM]]+Table1[[#This Row],[GCPM]]</f>
        <v>2.8580441640378549</v>
      </c>
      <c r="AA8">
        <f>Table1[[#This Row],[GoalsF]]/Table1[[#This Row],[Matches]]</f>
        <v>1.5835962145110409</v>
      </c>
      <c r="AB8">
        <f>Table1[[#This Row],[GoalsA]]/Table1[[#This Row],[Matches]]</f>
        <v>1.274447949526814</v>
      </c>
      <c r="AC8" s="17">
        <f>Table1[[#This Row],[xGSPM%]]-Table1[[#This Row],[xGCPM%]]</f>
        <v>5.2900691232184938E-2</v>
      </c>
      <c r="AD8" s="15">
        <f>Table1[[#This Row],[xGSPM]]/Table1[[#This Row],[xTGPM]]</f>
        <v>0.5264503456160925</v>
      </c>
      <c r="AE8" s="15">
        <f>Table1[[#This Row],[xGCPM]]/Table1[[#This Row],[xTGPM]]</f>
        <v>0.47354965438390756</v>
      </c>
      <c r="AF8">
        <f>Table1[[#This Row],[xGSPM]]+Table1[[#This Row],[xGCPM]]</f>
        <v>2.691265715703842</v>
      </c>
      <c r="AG8">
        <f>Table1[[#This Row],[xGoalsF]]/Table1[[#This Row],[Matches]]</f>
        <v>1.416817766177028</v>
      </c>
      <c r="AH8">
        <f>Table1[[#This Row],[GoalsA]]/Table1[[#This Row],[Matches]]</f>
        <v>1.274447949526814</v>
      </c>
      <c r="AI8" s="19">
        <v>1.1177134083969229</v>
      </c>
      <c r="AJ8" s="19">
        <v>1.0884751001601061</v>
      </c>
      <c r="AK8">
        <v>502</v>
      </c>
      <c r="AL8">
        <v>449.13123187811789</v>
      </c>
      <c r="AM8">
        <v>404</v>
      </c>
      <c r="AN8">
        <v>371.16145324828739</v>
      </c>
      <c r="AO8">
        <v>491</v>
      </c>
      <c r="AP8">
        <v>252.60427870007121</v>
      </c>
      <c r="AQ8">
        <v>-400</v>
      </c>
      <c r="AR8">
        <v>-208.33399928044921</v>
      </c>
      <c r="AS8">
        <v>11</v>
      </c>
      <c r="AT8">
        <v>196.52695317804671</v>
      </c>
      <c r="AU8">
        <v>4</v>
      </c>
      <c r="AV8">
        <v>162.82745396783821</v>
      </c>
      <c r="AW8">
        <v>5.0091671513898137E-2</v>
      </c>
      <c r="AX8">
        <v>189</v>
      </c>
      <c r="AY8">
        <v>3773.082316639428</v>
      </c>
      <c r="AZ8">
        <v>5.5613438009966813E-2</v>
      </c>
      <c r="BA8">
        <v>189</v>
      </c>
      <c r="BB8">
        <v>3398.459199126085</v>
      </c>
      <c r="BC8">
        <v>3.3792328007558353E-2</v>
      </c>
      <c r="BD8">
        <v>55</v>
      </c>
      <c r="BE8">
        <v>1627.5883682147651</v>
      </c>
      <c r="BF8">
        <v>4.5953681405112481E-2</v>
      </c>
      <c r="BG8">
        <v>66</v>
      </c>
      <c r="BH8">
        <v>1436.2287847662469</v>
      </c>
      <c r="BI8">
        <v>4.844709709859877E-2</v>
      </c>
      <c r="BJ8">
        <v>199</v>
      </c>
      <c r="BK8">
        <v>4107.5732483000647</v>
      </c>
      <c r="BL8">
        <v>5.6564572052675767E-2</v>
      </c>
      <c r="BM8">
        <v>236</v>
      </c>
      <c r="BN8">
        <v>4172.2228496703719</v>
      </c>
      <c r="BO8">
        <v>6.7769019052621685E-2</v>
      </c>
      <c r="BP8">
        <v>36</v>
      </c>
      <c r="BQ8">
        <v>531.21618850711866</v>
      </c>
      <c r="BR8">
        <v>8.4911504793577605E-2</v>
      </c>
      <c r="BS8">
        <v>48</v>
      </c>
      <c r="BT8">
        <v>565.29442172399877</v>
      </c>
      <c r="BU8">
        <v>6.3528001370915632E-2</v>
      </c>
      <c r="BV8">
        <v>2</v>
      </c>
      <c r="BW8">
        <v>31.48218040612937</v>
      </c>
      <c r="BX8">
        <v>8.6148076533799828E-2</v>
      </c>
      <c r="BY8">
        <v>3</v>
      </c>
      <c r="BZ8">
        <v>34.823760677035693</v>
      </c>
    </row>
    <row r="9" spans="1:78" ht="16.5" hidden="1" thickTop="1" thickBot="1" x14ac:dyDescent="0.5">
      <c r="A9" s="8">
        <v>8</v>
      </c>
      <c r="B9" s="1">
        <v>10</v>
      </c>
      <c r="C9" s="5" t="s">
        <v>74</v>
      </c>
      <c r="D9" t="s">
        <v>64</v>
      </c>
      <c r="E9">
        <f>(Table1[[#This Row],[xWins]]*3+Table1[[#This Row],[xDraws]])/Table1[[#This Row],[Matches]]</f>
        <v>1.2815921132484573</v>
      </c>
      <c r="F9" s="19">
        <v>1.041350404991672</v>
      </c>
      <c r="G9">
        <v>355</v>
      </c>
      <c r="H9">
        <v>340.90350212408958</v>
      </c>
      <c r="I9">
        <v>266</v>
      </c>
      <c r="J9">
        <v>1.048808029507208</v>
      </c>
      <c r="K9">
        <v>1.013511045196767</v>
      </c>
      <c r="L9">
        <v>0.9487520140677016</v>
      </c>
      <c r="M9">
        <v>94</v>
      </c>
      <c r="N9">
        <v>73</v>
      </c>
      <c r="O9">
        <v>99</v>
      </c>
      <c r="P9">
        <v>89.62555334760998</v>
      </c>
      <c r="Q9">
        <v>72.026842081259716</v>
      </c>
      <c r="R9">
        <v>104.3476045711303</v>
      </c>
      <c r="S9" s="14">
        <v>-10</v>
      </c>
      <c r="T9">
        <v>-30.988550222249099</v>
      </c>
      <c r="U9">
        <v>40.942257824047601</v>
      </c>
      <c r="V9">
        <v>-19.953707601798499</v>
      </c>
      <c r="W9" s="19">
        <f>Table1[[#This Row],[GSPM%]]-Table1[[#This Row],[GCPM%]]</f>
        <v>-1.3477088948787019E-2</v>
      </c>
      <c r="X9" s="19">
        <f>Table1[[#This Row],[GSPM]]/Table1[[#This Row],[TGPM]]</f>
        <v>0.49326145552560646</v>
      </c>
      <c r="Y9" s="19">
        <f>Table1[[#This Row],[GCPM]]/Table1[[#This Row],[TGPM]]</f>
        <v>0.50673854447439348</v>
      </c>
      <c r="Z9">
        <f>Table1[[#This Row],[GSPM]]+Table1[[#This Row],[GCPM]]</f>
        <v>2.7894736842105265</v>
      </c>
      <c r="AA9">
        <f>Table1[[#This Row],[GoalsF]]/Table1[[#This Row],[Matches]]</f>
        <v>1.3759398496240602</v>
      </c>
      <c r="AB9">
        <f>Table1[[#This Row],[GoalsA]]/Table1[[#This Row],[Matches]]</f>
        <v>1.4135338345864661</v>
      </c>
      <c r="AC9" s="19">
        <f>Table1[[#This Row],[xGSPM%]]-Table1[[#This Row],[xGCPM%]]</f>
        <v>-7.2664853063218959E-2</v>
      </c>
      <c r="AD9" s="19">
        <f>Table1[[#This Row],[xGSPM]]/Table1[[#This Row],[xTGPM]]</f>
        <v>0.46366757346839055</v>
      </c>
      <c r="AE9" s="19">
        <f>Table1[[#This Row],[xGCPM]]/Table1[[#This Row],[xTGPM]]</f>
        <v>0.53633242653160951</v>
      </c>
      <c r="AF9">
        <f>Table1[[#This Row],[xGSPM]]+Table1[[#This Row],[xGCPM]]</f>
        <v>2.6355554217141064</v>
      </c>
      <c r="AG9">
        <f>Table1[[#This Row],[xGoalsF]]/Table1[[#This Row],[Matches]]</f>
        <v>1.2220215871276405</v>
      </c>
      <c r="AH9">
        <f>Table1[[#This Row],[GoalsA]]/Table1[[#This Row],[Matches]]</f>
        <v>1.4135338345864661</v>
      </c>
      <c r="AI9" s="19">
        <v>1.125953799930985</v>
      </c>
      <c r="AJ9" s="19">
        <v>1.056042452983845</v>
      </c>
      <c r="AK9">
        <v>366</v>
      </c>
      <c r="AL9">
        <v>325.0577421759524</v>
      </c>
      <c r="AM9">
        <v>376</v>
      </c>
      <c r="AN9">
        <v>356.0462923982015</v>
      </c>
      <c r="AO9">
        <v>366</v>
      </c>
      <c r="AP9">
        <v>182.56853539610961</v>
      </c>
      <c r="AQ9">
        <v>-376</v>
      </c>
      <c r="AR9">
        <v>-200.06737318937689</v>
      </c>
      <c r="AS9">
        <v>0</v>
      </c>
      <c r="AT9">
        <v>142.48920677984279</v>
      </c>
      <c r="AU9">
        <v>0</v>
      </c>
      <c r="AV9">
        <v>155.97891920882461</v>
      </c>
      <c r="AW9">
        <v>0</v>
      </c>
      <c r="AX9">
        <v>0</v>
      </c>
      <c r="AY9">
        <v>2918.3073820491441</v>
      </c>
      <c r="AZ9">
        <v>0</v>
      </c>
      <c r="BA9">
        <v>0</v>
      </c>
      <c r="BB9">
        <v>3068.605112810083</v>
      </c>
      <c r="BC9">
        <v>0</v>
      </c>
      <c r="BD9">
        <v>0</v>
      </c>
      <c r="BE9">
        <v>1242.4563684328259</v>
      </c>
      <c r="BF9">
        <v>0</v>
      </c>
      <c r="BG9">
        <v>0</v>
      </c>
      <c r="BH9">
        <v>1317.3899468226309</v>
      </c>
      <c r="BI9">
        <v>0</v>
      </c>
      <c r="BJ9">
        <v>0</v>
      </c>
      <c r="BK9">
        <v>3493.493370749522</v>
      </c>
      <c r="BL9">
        <v>0</v>
      </c>
      <c r="BM9">
        <v>0</v>
      </c>
      <c r="BN9">
        <v>3467.621034019799</v>
      </c>
      <c r="BO9">
        <v>0</v>
      </c>
      <c r="BP9">
        <v>0</v>
      </c>
      <c r="BQ9">
        <v>469.01980337745448</v>
      </c>
      <c r="BR9">
        <v>0</v>
      </c>
      <c r="BS9">
        <v>0</v>
      </c>
      <c r="BT9">
        <v>454.41190866570281</v>
      </c>
      <c r="BU9">
        <v>0</v>
      </c>
      <c r="BV9">
        <v>0</v>
      </c>
      <c r="BW9">
        <v>28.76074917484468</v>
      </c>
      <c r="BX9">
        <v>0</v>
      </c>
      <c r="BY9">
        <v>0</v>
      </c>
      <c r="BZ9">
        <v>27.421035709847189</v>
      </c>
    </row>
    <row r="10" spans="1:78" ht="16.5" hidden="1" thickTop="1" thickBot="1" x14ac:dyDescent="0.5">
      <c r="A10" s="8">
        <v>9</v>
      </c>
      <c r="B10" s="1">
        <v>11</v>
      </c>
      <c r="C10" s="5" t="s">
        <v>75</v>
      </c>
      <c r="D10" t="s">
        <v>64</v>
      </c>
      <c r="E10">
        <f>(Table1[[#This Row],[xWins]]*3+Table1[[#This Row],[xDraws]])/Table1[[#This Row],[Matches]]</f>
        <v>1.0035693824695953</v>
      </c>
      <c r="F10" s="19">
        <v>0.92911606184904905</v>
      </c>
      <c r="G10">
        <v>207</v>
      </c>
      <c r="H10">
        <v>222.79240290825021</v>
      </c>
      <c r="I10">
        <v>222</v>
      </c>
      <c r="J10">
        <v>0.88959555838636595</v>
      </c>
      <c r="K10">
        <v>1.042593921445905</v>
      </c>
      <c r="L10">
        <v>1.0331899222703089</v>
      </c>
      <c r="M10">
        <v>49</v>
      </c>
      <c r="N10">
        <v>60</v>
      </c>
      <c r="O10">
        <v>113</v>
      </c>
      <c r="P10">
        <v>55.081210262426353</v>
      </c>
      <c r="Q10">
        <v>57.548772120971073</v>
      </c>
      <c r="R10">
        <v>109.3700176166026</v>
      </c>
      <c r="S10" s="14">
        <v>-165</v>
      </c>
      <c r="T10">
        <v>-121.2585392818598</v>
      </c>
      <c r="U10">
        <v>-26.11095380065305</v>
      </c>
      <c r="V10">
        <v>-17.630506917487139</v>
      </c>
      <c r="W10" s="19">
        <f>Table1[[#This Row],[GSPM%]]-Table1[[#This Row],[GCPM%]]</f>
        <v>-0.28399311531841642</v>
      </c>
      <c r="X10" s="19">
        <f>Table1[[#This Row],[GSPM]]/Table1[[#This Row],[TGPM]]</f>
        <v>0.35800344234079173</v>
      </c>
      <c r="Y10" s="19">
        <f>Table1[[#This Row],[GCPM]]/Table1[[#This Row],[TGPM]]</f>
        <v>0.64199655765920816</v>
      </c>
      <c r="Z10">
        <f>Table1[[#This Row],[GSPM]]+Table1[[#This Row],[GCPM]]</f>
        <v>2.6171171171171173</v>
      </c>
      <c r="AA10">
        <f>Table1[[#This Row],[GoalsF]]/Table1[[#This Row],[Matches]]</f>
        <v>0.93693693693693691</v>
      </c>
      <c r="AB10">
        <f>Table1[[#This Row],[GoalsA]]/Table1[[#This Row],[Matches]]</f>
        <v>1.6801801801801801</v>
      </c>
      <c r="AC10" s="19">
        <f>Table1[[#This Row],[xGSPM%]]-Table1[[#This Row],[xGCPM%]]</f>
        <v>-0.22877045016214892</v>
      </c>
      <c r="AD10" s="19">
        <f>Table1[[#This Row],[xGSPM]]/Table1[[#This Row],[xTGPM]]</f>
        <v>0.3856147749189256</v>
      </c>
      <c r="AE10" s="19">
        <f>Table1[[#This Row],[xGCPM]]/Table1[[#This Row],[xTGPM]]</f>
        <v>0.61438522508107452</v>
      </c>
      <c r="AF10">
        <f>Table1[[#This Row],[xGSPM]]+Table1[[#This Row],[xGCPM]]</f>
        <v>2.7347340261290674</v>
      </c>
      <c r="AG10">
        <f>Table1[[#This Row],[xGoalsF]]/Table1[[#This Row],[Matches]]</f>
        <v>1.0545538459488875</v>
      </c>
      <c r="AH10">
        <f>Table1[[#This Row],[GoalsA]]/Table1[[#This Row],[Matches]]</f>
        <v>1.6801801801801801</v>
      </c>
      <c r="AI10" s="19">
        <v>0.88846761171676447</v>
      </c>
      <c r="AJ10" s="19">
        <v>1.0496117625757859</v>
      </c>
      <c r="AK10">
        <v>208</v>
      </c>
      <c r="AL10">
        <v>234.11095380065299</v>
      </c>
      <c r="AM10">
        <v>373</v>
      </c>
      <c r="AN10">
        <v>355.36949308251292</v>
      </c>
      <c r="AO10">
        <v>208</v>
      </c>
      <c r="AP10">
        <v>131.16021390354339</v>
      </c>
      <c r="AQ10">
        <v>-373</v>
      </c>
      <c r="AR10">
        <v>-199.2567477644306</v>
      </c>
      <c r="AS10">
        <v>0</v>
      </c>
      <c r="AT10">
        <v>102.9507398971097</v>
      </c>
      <c r="AU10">
        <v>0</v>
      </c>
      <c r="AV10">
        <v>156.11274531808229</v>
      </c>
      <c r="AW10">
        <v>0</v>
      </c>
      <c r="AX10">
        <v>0</v>
      </c>
      <c r="AY10">
        <v>2253.3090656112058</v>
      </c>
      <c r="AZ10">
        <v>0</v>
      </c>
      <c r="BA10">
        <v>0</v>
      </c>
      <c r="BB10">
        <v>2842.512009067299</v>
      </c>
      <c r="BC10">
        <v>0</v>
      </c>
      <c r="BD10">
        <v>0</v>
      </c>
      <c r="BE10">
        <v>930.32151460638295</v>
      </c>
      <c r="BF10">
        <v>0</v>
      </c>
      <c r="BG10">
        <v>0</v>
      </c>
      <c r="BH10">
        <v>1229.89987339646</v>
      </c>
      <c r="BI10">
        <v>0</v>
      </c>
      <c r="BJ10">
        <v>0</v>
      </c>
      <c r="BK10">
        <v>2937.926737119958</v>
      </c>
      <c r="BL10">
        <v>0</v>
      </c>
      <c r="BM10">
        <v>0</v>
      </c>
      <c r="BN10">
        <v>2834.4991608581959</v>
      </c>
      <c r="BO10">
        <v>0</v>
      </c>
      <c r="BP10">
        <v>0</v>
      </c>
      <c r="BQ10">
        <v>409.86769162695981</v>
      </c>
      <c r="BR10">
        <v>0</v>
      </c>
      <c r="BS10">
        <v>0</v>
      </c>
      <c r="BT10">
        <v>359.99565973189789</v>
      </c>
      <c r="BU10">
        <v>0</v>
      </c>
      <c r="BV10">
        <v>0</v>
      </c>
      <c r="BW10">
        <v>25.137002571123759</v>
      </c>
      <c r="BX10">
        <v>0</v>
      </c>
      <c r="BY10">
        <v>0</v>
      </c>
      <c r="BZ10">
        <v>20.52458449494884</v>
      </c>
    </row>
    <row r="11" spans="1:78" ht="16.5" thickTop="1" thickBot="1" x14ac:dyDescent="0.5">
      <c r="A11" s="8">
        <v>10</v>
      </c>
      <c r="B11" s="1">
        <v>5</v>
      </c>
      <c r="C11" t="s">
        <v>69</v>
      </c>
      <c r="D11" t="s">
        <v>64</v>
      </c>
      <c r="E11">
        <f>(Table1[[#This Row],[xWins]]*3+Table1[[#This Row],[xDraws]])/Table1[[#This Row],[Matches]]</f>
        <v>1.3614521259882433</v>
      </c>
      <c r="F11" s="19">
        <v>0.96621643033856575</v>
      </c>
      <c r="G11">
        <v>417</v>
      </c>
      <c r="H11">
        <v>431.58032393827301</v>
      </c>
      <c r="I11">
        <v>317</v>
      </c>
      <c r="J11">
        <v>0.96401915223343226</v>
      </c>
      <c r="K11">
        <v>0.97502652846536975</v>
      </c>
      <c r="L11">
        <v>1.054400521891762</v>
      </c>
      <c r="M11">
        <v>111</v>
      </c>
      <c r="N11">
        <v>84</v>
      </c>
      <c r="O11">
        <v>122</v>
      </c>
      <c r="P11">
        <v>115.1429406177627</v>
      </c>
      <c r="Q11">
        <v>86.151502084985012</v>
      </c>
      <c r="R11">
        <v>115.7055572972523</v>
      </c>
      <c r="S11" s="14">
        <v>-44</v>
      </c>
      <c r="T11">
        <v>-1.927217494336219</v>
      </c>
      <c r="U11">
        <v>-22.076820803910209</v>
      </c>
      <c r="V11">
        <v>-19.995961701753568</v>
      </c>
      <c r="W11" s="19">
        <f>Table1[[#This Row],[GSPM%]]-Table1[[#This Row],[GCPM%]]</f>
        <v>-5.4187192118226646E-2</v>
      </c>
      <c r="X11" s="19">
        <f>Table1[[#This Row],[GSPM]]/Table1[[#This Row],[TGPM]]</f>
        <v>0.47290640394088668</v>
      </c>
      <c r="Y11" s="19">
        <f>Table1[[#This Row],[GCPM]]/Table1[[#This Row],[TGPM]]</f>
        <v>0.52709359605911332</v>
      </c>
      <c r="Z11">
        <f>Table1[[#This Row],[GSPM]]+Table1[[#This Row],[GCPM]]</f>
        <v>2.5615141955835963</v>
      </c>
      <c r="AA11">
        <f>Table1[[#This Row],[GoalsF]]/Table1[[#This Row],[Matches]]</f>
        <v>1.2113564668769716</v>
      </c>
      <c r="AB11">
        <f>Table1[[#This Row],[GoalsA]]/Table1[[#This Row],[Matches]]</f>
        <v>1.3501577287066246</v>
      </c>
      <c r="AC11" s="17">
        <f>Table1[[#This Row],[xGSPM%]]-Table1[[#This Row],[xGCPM%]]</f>
        <v>-2.6284364520476111E-2</v>
      </c>
      <c r="AD11" s="15">
        <f>Table1[[#This Row],[xGSPM]]/Table1[[#This Row],[xTGPM]]</f>
        <v>0.48685781773976189</v>
      </c>
      <c r="AE11" s="15">
        <f>Table1[[#This Row],[xGCPM]]/Table1[[#This Row],[xTGPM]]</f>
        <v>0.513142182260238</v>
      </c>
      <c r="AF11">
        <f>Table1[[#This Row],[xGSPM]]+Table1[[#This Row],[xGCPM]]</f>
        <v>2.6311571634192754</v>
      </c>
      <c r="AG11">
        <f>Table1[[#This Row],[xGoalsF]]/Table1[[#This Row],[Matches]]</f>
        <v>1.2809994347126505</v>
      </c>
      <c r="AH11">
        <f>Table1[[#This Row],[GoalsA]]/Table1[[#This Row],[Matches]]</f>
        <v>1.3501577287066246</v>
      </c>
      <c r="AI11" s="19">
        <v>0.94563388089917388</v>
      </c>
      <c r="AJ11" s="19">
        <v>1.04900922497031</v>
      </c>
      <c r="AK11">
        <v>384</v>
      </c>
      <c r="AL11">
        <v>406.07682080391021</v>
      </c>
      <c r="AM11">
        <v>428</v>
      </c>
      <c r="AN11">
        <v>408.00403829824643</v>
      </c>
      <c r="AO11">
        <v>376</v>
      </c>
      <c r="AP11">
        <v>228.05662953550589</v>
      </c>
      <c r="AQ11">
        <v>-417</v>
      </c>
      <c r="AR11">
        <v>-229.2766462642719</v>
      </c>
      <c r="AS11">
        <v>8</v>
      </c>
      <c r="AT11">
        <v>178.02019126840429</v>
      </c>
      <c r="AU11">
        <v>11</v>
      </c>
      <c r="AV11">
        <v>178.7273920339745</v>
      </c>
      <c r="AW11">
        <v>5.6341985877860469E-2</v>
      </c>
      <c r="AX11">
        <v>201</v>
      </c>
      <c r="AY11">
        <v>3567.4993855511721</v>
      </c>
      <c r="AZ11">
        <v>6.5440347777127095E-2</v>
      </c>
      <c r="BA11">
        <v>234</v>
      </c>
      <c r="BB11">
        <v>3575.77561777244</v>
      </c>
      <c r="BC11">
        <v>4.119623600771137E-2</v>
      </c>
      <c r="BD11">
        <v>63</v>
      </c>
      <c r="BE11">
        <v>1529.265925853208</v>
      </c>
      <c r="BF11">
        <v>4.5000020644945932E-2</v>
      </c>
      <c r="BG11">
        <v>69</v>
      </c>
      <c r="BH11">
        <v>1533.332629876239</v>
      </c>
      <c r="BI11">
        <v>6.0761752747171952E-2</v>
      </c>
      <c r="BJ11">
        <v>252</v>
      </c>
      <c r="BK11">
        <v>4147.34579906813</v>
      </c>
      <c r="BL11">
        <v>5.2293728545368179E-2</v>
      </c>
      <c r="BM11">
        <v>217</v>
      </c>
      <c r="BN11">
        <v>4149.6371751679271</v>
      </c>
      <c r="BO11">
        <v>6.2046567556225271E-2</v>
      </c>
      <c r="BP11">
        <v>34</v>
      </c>
      <c r="BQ11">
        <v>547.97551805246803</v>
      </c>
      <c r="BR11">
        <v>6.3920239273592902E-2</v>
      </c>
      <c r="BS11">
        <v>35</v>
      </c>
      <c r="BT11">
        <v>547.55739962411872</v>
      </c>
      <c r="BU11">
        <v>8.9828657789304892E-2</v>
      </c>
      <c r="BV11">
        <v>3</v>
      </c>
      <c r="BW11">
        <v>33.39691445726114</v>
      </c>
      <c r="BX11">
        <v>2.9990004207683791E-2</v>
      </c>
      <c r="BY11">
        <v>1</v>
      </c>
      <c r="BZ11">
        <v>33.344443471061211</v>
      </c>
    </row>
    <row r="12" spans="1:78" ht="16.5" thickTop="1" thickBot="1" x14ac:dyDescent="0.5">
      <c r="A12" s="8">
        <v>11</v>
      </c>
      <c r="B12" s="1">
        <v>18</v>
      </c>
      <c r="C12" s="3" t="s">
        <v>82</v>
      </c>
      <c r="D12" s="3" t="s">
        <v>64</v>
      </c>
      <c r="E12">
        <f>(Table1[[#This Row],[xWins]]*3+Table1[[#This Row],[xDraws]])/Table1[[#This Row],[Matches]]</f>
        <v>1.0763309549795468</v>
      </c>
      <c r="F12" s="21">
        <v>1.0383860592811509</v>
      </c>
      <c r="G12" s="3">
        <v>57</v>
      </c>
      <c r="H12" s="3">
        <v>54.892878703956903</v>
      </c>
      <c r="I12" s="3">
        <v>51</v>
      </c>
      <c r="J12" s="3">
        <v>1.0899773341041341</v>
      </c>
      <c r="K12" s="3">
        <v>0.88185906560467975</v>
      </c>
      <c r="L12" s="3">
        <v>1.015631009351764</v>
      </c>
      <c r="M12" s="3">
        <v>15</v>
      </c>
      <c r="N12" s="3">
        <v>12</v>
      </c>
      <c r="O12" s="3">
        <v>24</v>
      </c>
      <c r="P12" s="3">
        <v>13.761754057325129</v>
      </c>
      <c r="Q12" s="3">
        <v>13.607616531981501</v>
      </c>
      <c r="R12" s="3">
        <v>23.63062941069337</v>
      </c>
      <c r="S12" s="14">
        <v>-20</v>
      </c>
      <c r="T12" s="3">
        <v>-21.856030593871129</v>
      </c>
      <c r="U12" s="3">
        <v>5.2715879525194254</v>
      </c>
      <c r="V12" s="3">
        <v>-3.4155573586483001</v>
      </c>
      <c r="W12" s="21">
        <f>Table1[[#This Row],[GSPM%]]-Table1[[#This Row],[GCPM%]]</f>
        <v>-0.14084507042253525</v>
      </c>
      <c r="X12" s="21">
        <f>Table1[[#This Row],[GSPM]]/Table1[[#This Row],[TGPM]]</f>
        <v>0.42957746478873238</v>
      </c>
      <c r="Y12" s="21">
        <f>Table1[[#This Row],[GCPM]]/Table1[[#This Row],[TGPM]]</f>
        <v>0.57042253521126762</v>
      </c>
      <c r="Z12" s="3">
        <f>Table1[[#This Row],[GSPM]]+Table1[[#This Row],[GCPM]]</f>
        <v>2.784313725490196</v>
      </c>
      <c r="AA12" s="3">
        <f>Table1[[#This Row],[GoalsF]]/Table1[[#This Row],[Matches]]</f>
        <v>1.196078431372549</v>
      </c>
      <c r="AB12" s="3">
        <f>Table1[[#This Row],[GoalsA]]/Table1[[#This Row],[Matches]]</f>
        <v>1.588235294117647</v>
      </c>
      <c r="AC12" s="18">
        <f>Table1[[#This Row],[xGSPM%]]-Table1[[#This Row],[xGCPM%]]</f>
        <v>-0.18483055258290843</v>
      </c>
      <c r="AD12" s="16">
        <f>Table1[[#This Row],[xGSPM]]/Table1[[#This Row],[xTGPM]]</f>
        <v>0.40758472370854576</v>
      </c>
      <c r="AE12" s="16">
        <f>Table1[[#This Row],[xGCPM]]/Table1[[#This Row],[xTGPM]]</f>
        <v>0.59241527629145418</v>
      </c>
      <c r="AF12" s="3">
        <f>Table1[[#This Row],[xGSPM]]+Table1[[#This Row],[xGCPM]]</f>
        <v>2.6809492558329522</v>
      </c>
      <c r="AG12" s="3">
        <f>Table1[[#This Row],[xGoalsF]]/Table1[[#This Row],[Matches]]</f>
        <v>1.0927139617153052</v>
      </c>
      <c r="AH12" s="3">
        <f>Table1[[#This Row],[GoalsA]]/Table1[[#This Row],[Matches]]</f>
        <v>1.588235294117647</v>
      </c>
      <c r="AI12" s="19">
        <v>1.094594260967422</v>
      </c>
      <c r="AJ12" s="19">
        <v>1.0440237403578101</v>
      </c>
      <c r="AK12" s="3">
        <v>61</v>
      </c>
      <c r="AL12" s="3">
        <v>55.728412047480568</v>
      </c>
      <c r="AM12" s="3">
        <v>81</v>
      </c>
      <c r="AN12" s="3">
        <v>77.5844426413517</v>
      </c>
      <c r="AO12" s="3">
        <v>52</v>
      </c>
      <c r="AP12" s="3">
        <v>31.162447174101729</v>
      </c>
      <c r="AQ12" s="3">
        <v>-68</v>
      </c>
      <c r="AR12" s="3">
        <v>-43.517173024897929</v>
      </c>
      <c r="AS12" s="3">
        <v>9</v>
      </c>
      <c r="AT12" s="3">
        <v>24.565964873378849</v>
      </c>
      <c r="AU12" s="3">
        <v>13</v>
      </c>
      <c r="AV12" s="3">
        <v>34.067269616453771</v>
      </c>
      <c r="AW12" s="3">
        <v>0.24968509700672359</v>
      </c>
      <c r="AX12" s="3">
        <v>132</v>
      </c>
      <c r="AY12" s="3">
        <v>528.66591391494012</v>
      </c>
      <c r="AZ12" s="3">
        <v>0.39551756783220671</v>
      </c>
      <c r="BA12" s="3">
        <v>251</v>
      </c>
      <c r="BB12" s="3">
        <v>634.61150758917381</v>
      </c>
      <c r="BC12" s="3">
        <v>0.18233168820292861</v>
      </c>
      <c r="BD12" s="3">
        <v>40</v>
      </c>
      <c r="BE12" s="3">
        <v>219.38040718123261</v>
      </c>
      <c r="BF12" s="3">
        <v>0.28212855312574669</v>
      </c>
      <c r="BG12" s="3">
        <v>77</v>
      </c>
      <c r="BH12" s="3">
        <v>272.92522910887561</v>
      </c>
      <c r="BI12" s="3">
        <v>0.32050596223953071</v>
      </c>
      <c r="BJ12" s="3">
        <v>216</v>
      </c>
      <c r="BK12" s="3">
        <v>673.93442072248263</v>
      </c>
      <c r="BL12" s="3">
        <v>0.33316485644959648</v>
      </c>
      <c r="BM12" s="3">
        <v>219</v>
      </c>
      <c r="BN12" s="3">
        <v>657.33223586003237</v>
      </c>
      <c r="BO12" s="3">
        <v>0.4296662664855615</v>
      </c>
      <c r="BP12" s="3">
        <v>40</v>
      </c>
      <c r="BQ12" s="3">
        <v>93.095509515276689</v>
      </c>
      <c r="BR12" s="3">
        <v>0.32203214268237629</v>
      </c>
      <c r="BS12" s="3">
        <v>27</v>
      </c>
      <c r="BT12" s="3">
        <v>83.842562345182984</v>
      </c>
      <c r="BU12" s="3">
        <v>0.35124727215320428</v>
      </c>
      <c r="BV12" s="3">
        <v>2</v>
      </c>
      <c r="BW12" s="3">
        <v>5.693994398133448</v>
      </c>
      <c r="BX12" s="3">
        <v>0.61809393258853607</v>
      </c>
      <c r="BY12" s="3">
        <v>3</v>
      </c>
      <c r="BZ12" s="3">
        <v>4.8536312068882488</v>
      </c>
    </row>
    <row r="13" spans="1:78" ht="16.5" thickTop="1" thickBot="1" x14ac:dyDescent="0.5">
      <c r="A13" s="8">
        <v>12</v>
      </c>
      <c r="B13" s="1">
        <v>24</v>
      </c>
      <c r="C13" t="s">
        <v>88</v>
      </c>
      <c r="D13" t="s">
        <v>64</v>
      </c>
      <c r="E13">
        <f>(Table1[[#This Row],[xWins]]*3+Table1[[#This Row],[xDraws]])/Table1[[#This Row],[Matches]]</f>
        <v>1.4652982883474892</v>
      </c>
      <c r="F13" s="19">
        <v>1.0161473621971351</v>
      </c>
      <c r="G13">
        <v>472</v>
      </c>
      <c r="H13">
        <v>464.499557406154</v>
      </c>
      <c r="I13">
        <v>317</v>
      </c>
      <c r="J13">
        <v>0.97172384373856302</v>
      </c>
      <c r="K13">
        <v>1.2151666001423189</v>
      </c>
      <c r="L13">
        <v>0.86126295920452955</v>
      </c>
      <c r="M13">
        <v>123</v>
      </c>
      <c r="N13">
        <v>103</v>
      </c>
      <c r="O13">
        <v>91</v>
      </c>
      <c r="P13">
        <v>126.5791724599201</v>
      </c>
      <c r="Q13">
        <v>84.762040026393706</v>
      </c>
      <c r="R13">
        <v>105.65878751368621</v>
      </c>
      <c r="S13" s="14">
        <v>58</v>
      </c>
      <c r="T13">
        <v>43.696501336655267</v>
      </c>
      <c r="U13">
        <v>28.29926709814163</v>
      </c>
      <c r="V13">
        <v>-13.995768434796901</v>
      </c>
      <c r="W13" s="19">
        <f>Table1[[#This Row],[GSPM%]]-Table1[[#This Row],[GCPM%]]</f>
        <v>6.7757009345794317E-2</v>
      </c>
      <c r="X13" s="19">
        <f>Table1[[#This Row],[GSPM]]/Table1[[#This Row],[TGPM]]</f>
        <v>0.5338785046728971</v>
      </c>
      <c r="Y13" s="19">
        <f>Table1[[#This Row],[GCPM]]/Table1[[#This Row],[TGPM]]</f>
        <v>0.46612149532710279</v>
      </c>
      <c r="Z13">
        <f>Table1[[#This Row],[GSPM]]+Table1[[#This Row],[GCPM]]</f>
        <v>2.7003154574132493</v>
      </c>
      <c r="AA13">
        <f>Table1[[#This Row],[GoalsF]]/Table1[[#This Row],[Matches]]</f>
        <v>1.4416403785488958</v>
      </c>
      <c r="AB13">
        <f>Table1[[#This Row],[GoalsA]]/Table1[[#This Row],[Matches]]</f>
        <v>1.2586750788643533</v>
      </c>
      <c r="AC13" s="17">
        <f>Table1[[#This Row],[xGSPM%]]-Table1[[#This Row],[xGCPM%]]</f>
        <v>3.5883419841528708E-2</v>
      </c>
      <c r="AD13" s="15">
        <f>Table1[[#This Row],[xGSPM]]/Table1[[#This Row],[xTGPM]]</f>
        <v>0.51794170992076438</v>
      </c>
      <c r="AE13" s="15">
        <f>Table1[[#This Row],[xGCPM]]/Table1[[#This Row],[xTGPM]]</f>
        <v>0.48205829007923567</v>
      </c>
      <c r="AF13">
        <f>Table1[[#This Row],[xGSPM]]+Table1[[#This Row],[xGCPM]]</f>
        <v>2.6110433214569664</v>
      </c>
      <c r="AG13">
        <f>Table1[[#This Row],[xGoalsF]]/Table1[[#This Row],[Matches]]</f>
        <v>1.3523682425926131</v>
      </c>
      <c r="AH13">
        <f>Table1[[#This Row],[GoalsA]]/Table1[[#This Row],[Matches]]</f>
        <v>1.2586750788643533</v>
      </c>
      <c r="AI13" s="19">
        <v>1.0660117068300421</v>
      </c>
      <c r="AJ13" s="19">
        <v>1.036352245734802</v>
      </c>
      <c r="AK13">
        <v>457</v>
      </c>
      <c r="AL13">
        <v>428.70073290185837</v>
      </c>
      <c r="AM13">
        <v>399</v>
      </c>
      <c r="AN13">
        <v>385.0042315652031</v>
      </c>
      <c r="AO13">
        <v>447</v>
      </c>
      <c r="AP13">
        <v>240.9673945388883</v>
      </c>
      <c r="AQ13">
        <v>-395</v>
      </c>
      <c r="AR13">
        <v>-216.310349363065</v>
      </c>
      <c r="AS13">
        <v>10</v>
      </c>
      <c r="AT13">
        <v>187.73333836296999</v>
      </c>
      <c r="AU13">
        <v>4</v>
      </c>
      <c r="AV13">
        <v>168.6938822021381</v>
      </c>
      <c r="AW13">
        <v>6.7957065965197141E-2</v>
      </c>
      <c r="AX13">
        <v>250</v>
      </c>
      <c r="AY13">
        <v>3678.793315297522</v>
      </c>
      <c r="AZ13">
        <v>6.4684310737864487E-2</v>
      </c>
      <c r="BA13">
        <v>224</v>
      </c>
      <c r="BB13">
        <v>3462.972665933909</v>
      </c>
      <c r="BC13">
        <v>4.6826825837563292E-2</v>
      </c>
      <c r="BD13">
        <v>74</v>
      </c>
      <c r="BE13">
        <v>1580.290755916219</v>
      </c>
      <c r="BF13">
        <v>4.2134168872827601E-2</v>
      </c>
      <c r="BG13">
        <v>62</v>
      </c>
      <c r="BH13">
        <v>1471.4898064592869</v>
      </c>
      <c r="BI13">
        <v>5.5466900791517192E-2</v>
      </c>
      <c r="BJ13">
        <v>229</v>
      </c>
      <c r="BK13">
        <v>4128.588342455615</v>
      </c>
      <c r="BL13">
        <v>6.4833872205114634E-2</v>
      </c>
      <c r="BM13">
        <v>270</v>
      </c>
      <c r="BN13">
        <v>4164.4898078245606</v>
      </c>
      <c r="BO13">
        <v>5.9304053061400963E-2</v>
      </c>
      <c r="BP13">
        <v>32</v>
      </c>
      <c r="BQ13">
        <v>539.59212478898405</v>
      </c>
      <c r="BR13">
        <v>8.754684068256334E-2</v>
      </c>
      <c r="BS13">
        <v>49</v>
      </c>
      <c r="BT13">
        <v>559.70038002478486</v>
      </c>
      <c r="BU13">
        <v>6.1441257750428822E-2</v>
      </c>
      <c r="BV13">
        <v>2</v>
      </c>
      <c r="BW13">
        <v>32.55141696681887</v>
      </c>
      <c r="BX13">
        <v>0.14584290467570429</v>
      </c>
      <c r="BY13">
        <v>5</v>
      </c>
      <c r="BZ13">
        <v>34.283464191267868</v>
      </c>
    </row>
    <row r="14" spans="1:78" ht="16.5" thickTop="1" thickBot="1" x14ac:dyDescent="0.5">
      <c r="A14" s="8">
        <v>13</v>
      </c>
      <c r="B14" s="1">
        <v>20</v>
      </c>
      <c r="C14" t="s">
        <v>84</v>
      </c>
      <c r="D14" t="s">
        <v>64</v>
      </c>
      <c r="E14">
        <f>(Table1[[#This Row],[xWins]]*3+Table1[[#This Row],[xDraws]])/Table1[[#This Row],[Matches]]</f>
        <v>1.4593339979532922</v>
      </c>
      <c r="F14" s="19">
        <v>0.9446424861152144</v>
      </c>
      <c r="G14">
        <v>437</v>
      </c>
      <c r="H14">
        <v>462.60887735119383</v>
      </c>
      <c r="I14">
        <v>317</v>
      </c>
      <c r="J14">
        <v>0.92381021669883967</v>
      </c>
      <c r="K14">
        <v>1.0359904362406389</v>
      </c>
      <c r="L14">
        <v>1.061360320858584</v>
      </c>
      <c r="M14">
        <v>116</v>
      </c>
      <c r="N14">
        <v>89</v>
      </c>
      <c r="O14">
        <v>112</v>
      </c>
      <c r="P14">
        <v>125.56691612971819</v>
      </c>
      <c r="Q14">
        <v>85.908128962039115</v>
      </c>
      <c r="R14">
        <v>105.52495490824271</v>
      </c>
      <c r="S14" s="14">
        <v>39</v>
      </c>
      <c r="T14">
        <v>42.781661247991742</v>
      </c>
      <c r="U14">
        <v>8.0091551901458047</v>
      </c>
      <c r="V14">
        <v>-11.79081643813754</v>
      </c>
      <c r="W14" s="19">
        <f>Table1[[#This Row],[GSPM%]]-Table1[[#This Row],[GCPM%]]</f>
        <v>4.6818727490996415E-2</v>
      </c>
      <c r="X14" s="19">
        <f>Table1[[#This Row],[GSPM]]/Table1[[#This Row],[TGPM]]</f>
        <v>0.52340936374549818</v>
      </c>
      <c r="Y14" s="19">
        <f>Table1[[#This Row],[GCPM]]/Table1[[#This Row],[TGPM]]</f>
        <v>0.47659063625450176</v>
      </c>
      <c r="Z14">
        <f>Table1[[#This Row],[GSPM]]+Table1[[#This Row],[GCPM]]</f>
        <v>2.6277602523659307</v>
      </c>
      <c r="AA14">
        <f>Table1[[#This Row],[GoalsF]]/Table1[[#This Row],[Matches]]</f>
        <v>1.3753943217665616</v>
      </c>
      <c r="AB14">
        <f>Table1[[#This Row],[GoalsA]]/Table1[[#This Row],[Matches]]</f>
        <v>1.2523659305993691</v>
      </c>
      <c r="AC14" s="17">
        <f>Table1[[#This Row],[xGSPM%]]-Table1[[#This Row],[xGCPM%]]</f>
        <v>3.756507724276259E-2</v>
      </c>
      <c r="AD14" s="15">
        <f>Table1[[#This Row],[xGSPM]]/Table1[[#This Row],[xTGPM]]</f>
        <v>0.51878253862138124</v>
      </c>
      <c r="AE14" s="15">
        <f>Table1[[#This Row],[xGCPM]]/Table1[[#This Row],[xTGPM]]</f>
        <v>0.48121746137861865</v>
      </c>
      <c r="AF14">
        <f>Table1[[#This Row],[xGSPM]]+Table1[[#This Row],[xGCPM]]</f>
        <v>2.6024947785799819</v>
      </c>
      <c r="AG14">
        <f>Table1[[#This Row],[xGoalsF]]/Table1[[#This Row],[Matches]]</f>
        <v>1.3501288479806126</v>
      </c>
      <c r="AH14">
        <f>Table1[[#This Row],[GoalsA]]/Table1[[#This Row],[Matches]]</f>
        <v>1.2523659305993691</v>
      </c>
      <c r="AI14" s="19">
        <v>1.0187133797072321</v>
      </c>
      <c r="AJ14" s="19">
        <v>1.0306088664063331</v>
      </c>
      <c r="AK14">
        <v>436</v>
      </c>
      <c r="AL14">
        <v>427.9908448098542</v>
      </c>
      <c r="AM14">
        <v>397</v>
      </c>
      <c r="AN14">
        <v>385.20918356186252</v>
      </c>
      <c r="AO14">
        <v>428</v>
      </c>
      <c r="AP14">
        <v>240.3475928283207</v>
      </c>
      <c r="AQ14">
        <v>-386</v>
      </c>
      <c r="AR14">
        <v>-216.21958231536249</v>
      </c>
      <c r="AS14">
        <v>8</v>
      </c>
      <c r="AT14">
        <v>187.6432519815335</v>
      </c>
      <c r="AU14">
        <v>11</v>
      </c>
      <c r="AV14">
        <v>168.98960124649989</v>
      </c>
      <c r="AW14">
        <v>7.3733093338324215E-2</v>
      </c>
      <c r="AX14">
        <v>271</v>
      </c>
      <c r="AY14">
        <v>3675.4188347492332</v>
      </c>
      <c r="AZ14">
        <v>6.4887566969814806E-2</v>
      </c>
      <c r="BA14">
        <v>225</v>
      </c>
      <c r="BB14">
        <v>3467.5363942166032</v>
      </c>
      <c r="BC14">
        <v>4.6186211740073181E-2</v>
      </c>
      <c r="BD14">
        <v>73</v>
      </c>
      <c r="BE14">
        <v>1580.5582932592411</v>
      </c>
      <c r="BF14">
        <v>4.4753824858398468E-2</v>
      </c>
      <c r="BG14">
        <v>66</v>
      </c>
      <c r="BH14">
        <v>1474.7342871547769</v>
      </c>
      <c r="BI14">
        <v>4.4135824285875452E-2</v>
      </c>
      <c r="BJ14">
        <v>182</v>
      </c>
      <c r="BK14">
        <v>4123.6343252853776</v>
      </c>
      <c r="BL14">
        <v>4.7355740872983283E-2</v>
      </c>
      <c r="BM14">
        <v>197</v>
      </c>
      <c r="BN14">
        <v>4160.0024911106311</v>
      </c>
      <c r="BO14">
        <v>6.1175890568687712E-2</v>
      </c>
      <c r="BP14">
        <v>33</v>
      </c>
      <c r="BQ14">
        <v>539.42819128963743</v>
      </c>
      <c r="BR14">
        <v>4.4693663612555251E-2</v>
      </c>
      <c r="BS14">
        <v>25</v>
      </c>
      <c r="BT14">
        <v>559.36340812698677</v>
      </c>
      <c r="BU14">
        <v>9.2171789709640545E-2</v>
      </c>
      <c r="BV14">
        <v>3</v>
      </c>
      <c r="BW14">
        <v>32.54791959069685</v>
      </c>
      <c r="BX14">
        <v>2.9136381485313469E-2</v>
      </c>
      <c r="BY14">
        <v>1</v>
      </c>
      <c r="BZ14">
        <v>34.321351829638203</v>
      </c>
    </row>
    <row r="15" spans="1:78" ht="16.5" thickTop="1" thickBot="1" x14ac:dyDescent="0.5">
      <c r="A15" s="8">
        <v>14</v>
      </c>
      <c r="B15" s="1">
        <v>8</v>
      </c>
      <c r="C15" t="s">
        <v>72</v>
      </c>
      <c r="D15" t="s">
        <v>64</v>
      </c>
      <c r="E15">
        <f>(Table1[[#This Row],[xWins]]*3+Table1[[#This Row],[xDraws]])/Table1[[#This Row],[Matches]]</f>
        <v>1.1763709992646949</v>
      </c>
      <c r="F15" s="19">
        <v>0.98726711708230963</v>
      </c>
      <c r="G15">
        <v>367</v>
      </c>
      <c r="H15">
        <v>371.73323576764358</v>
      </c>
      <c r="I15">
        <v>316</v>
      </c>
      <c r="J15">
        <v>1.0086773770985309</v>
      </c>
      <c r="K15">
        <v>0.91635827953373916</v>
      </c>
      <c r="L15">
        <v>1.0474312492774061</v>
      </c>
      <c r="M15">
        <v>96</v>
      </c>
      <c r="N15">
        <v>79</v>
      </c>
      <c r="O15">
        <v>141</v>
      </c>
      <c r="P15">
        <v>95.174138113560986</v>
      </c>
      <c r="Q15">
        <v>86.210821426960564</v>
      </c>
      <c r="R15">
        <v>134.61504045947851</v>
      </c>
      <c r="S15" s="14">
        <v>-80</v>
      </c>
      <c r="T15">
        <v>-83.750899620875771</v>
      </c>
      <c r="U15">
        <v>-6.5901865783106928</v>
      </c>
      <c r="V15">
        <v>10.34108619918646</v>
      </c>
      <c r="W15" s="19">
        <f>Table1[[#This Row],[GSPM%]]-Table1[[#This Row],[GCPM%]]</f>
        <v>-0.10025062656641603</v>
      </c>
      <c r="X15" s="19">
        <f>Table1[[#This Row],[GSPM]]/Table1[[#This Row],[TGPM]]</f>
        <v>0.44987468671679198</v>
      </c>
      <c r="Y15" s="19">
        <f>Table1[[#This Row],[GCPM]]/Table1[[#This Row],[TGPM]]</f>
        <v>0.55012531328320802</v>
      </c>
      <c r="Z15">
        <f>Table1[[#This Row],[GSPM]]+Table1[[#This Row],[GCPM]]</f>
        <v>2.5253164556962027</v>
      </c>
      <c r="AA15">
        <f>Table1[[#This Row],[GoalsF]]/Table1[[#This Row],[Matches]]</f>
        <v>1.1360759493670887</v>
      </c>
      <c r="AB15">
        <f>Table1[[#This Row],[GoalsA]]/Table1[[#This Row],[Matches]]</f>
        <v>1.389240506329114</v>
      </c>
      <c r="AC15" s="17">
        <f>Table1[[#This Row],[xGSPM%]]-Table1[[#This Row],[xGCPM%]]</f>
        <v>-9.1238763094886821E-2</v>
      </c>
      <c r="AD15" s="15">
        <f>Table1[[#This Row],[xGSPM]]/Table1[[#This Row],[xTGPM]]</f>
        <v>0.45438061845255656</v>
      </c>
      <c r="AE15" s="15">
        <f>Table1[[#This Row],[xGCPM]]/Table1[[#This Row],[xTGPM]]</f>
        <v>0.54561938154744338</v>
      </c>
      <c r="AF15">
        <f>Table1[[#This Row],[xGSPM]]+Table1[[#This Row],[xGCPM]]</f>
        <v>2.5461714765136416</v>
      </c>
      <c r="AG15">
        <f>Table1[[#This Row],[xGoalsF]]/Table1[[#This Row],[Matches]]</f>
        <v>1.1569309701845276</v>
      </c>
      <c r="AH15">
        <f>Table1[[#This Row],[GoalsA]]/Table1[[#This Row],[Matches]]</f>
        <v>1.389240506329114</v>
      </c>
      <c r="AI15" s="19">
        <v>0.98197384169419155</v>
      </c>
      <c r="AJ15" s="19">
        <v>0.97698611029172078</v>
      </c>
      <c r="AK15">
        <v>359</v>
      </c>
      <c r="AL15">
        <v>365.59018657831069</v>
      </c>
      <c r="AM15">
        <v>439</v>
      </c>
      <c r="AN15">
        <v>449.34108619918652</v>
      </c>
      <c r="AO15">
        <v>355</v>
      </c>
      <c r="AP15">
        <v>205.26441605014361</v>
      </c>
      <c r="AQ15">
        <v>-431</v>
      </c>
      <c r="AR15">
        <v>-252.66523161686959</v>
      </c>
      <c r="AS15">
        <v>4</v>
      </c>
      <c r="AT15">
        <v>160.32577052816711</v>
      </c>
      <c r="AU15">
        <v>8</v>
      </c>
      <c r="AV15">
        <v>196.6758545823169</v>
      </c>
      <c r="AW15">
        <v>5.5848930359086092E-2</v>
      </c>
      <c r="AX15">
        <v>188</v>
      </c>
      <c r="AY15">
        <v>3366.223825438301</v>
      </c>
      <c r="AZ15">
        <v>6.6173249177272395E-2</v>
      </c>
      <c r="BA15">
        <v>250</v>
      </c>
      <c r="BB15">
        <v>3777.961685548667</v>
      </c>
      <c r="BC15">
        <v>2.9599001076148782E-2</v>
      </c>
      <c r="BD15">
        <v>42</v>
      </c>
      <c r="BE15">
        <v>1418.966805398175</v>
      </c>
      <c r="BF15">
        <v>4.4257079200226652E-2</v>
      </c>
      <c r="BG15">
        <v>72</v>
      </c>
      <c r="BH15">
        <v>1626.8583761314119</v>
      </c>
      <c r="BI15">
        <v>5.3565555970078678E-2</v>
      </c>
      <c r="BJ15">
        <v>223</v>
      </c>
      <c r="BK15">
        <v>4163.1230360899481</v>
      </c>
      <c r="BL15">
        <v>6.2516147308840544E-2</v>
      </c>
      <c r="BM15">
        <v>256</v>
      </c>
      <c r="BN15">
        <v>4094.9420432982829</v>
      </c>
      <c r="BO15">
        <v>6.5197104535282144E-2</v>
      </c>
      <c r="BP15">
        <v>37</v>
      </c>
      <c r="BQ15">
        <v>567.50986510416328</v>
      </c>
      <c r="BR15">
        <v>5.8462304141234031E-2</v>
      </c>
      <c r="BS15">
        <v>31</v>
      </c>
      <c r="BT15">
        <v>530.25621304815115</v>
      </c>
      <c r="BU15">
        <v>0.1724111477070436</v>
      </c>
      <c r="BV15">
        <v>6</v>
      </c>
      <c r="BW15">
        <v>34.800533955002948</v>
      </c>
      <c r="BX15">
        <v>6.3487148549199235E-2</v>
      </c>
      <c r="BY15">
        <v>2</v>
      </c>
      <c r="BZ15">
        <v>31.50243861480255</v>
      </c>
    </row>
    <row r="16" spans="1:78" ht="16.5" thickTop="1" thickBot="1" x14ac:dyDescent="0.5">
      <c r="A16" s="8">
        <v>15</v>
      </c>
      <c r="B16" s="1">
        <v>2</v>
      </c>
      <c r="C16" t="s">
        <v>66</v>
      </c>
      <c r="D16" t="s">
        <v>64</v>
      </c>
      <c r="E16">
        <f>(Table1[[#This Row],[xWins]]*3+Table1[[#This Row],[xDraws]])/Table1[[#This Row],[Matches]]</f>
        <v>1.4021190169532116</v>
      </c>
      <c r="F16" s="19">
        <v>1.0776838422370141</v>
      </c>
      <c r="G16">
        <v>479</v>
      </c>
      <c r="H16">
        <v>444.47172837416798</v>
      </c>
      <c r="I16">
        <v>317</v>
      </c>
      <c r="J16">
        <v>1.104447882475142</v>
      </c>
      <c r="K16">
        <v>0.96599762092991093</v>
      </c>
      <c r="L16">
        <v>0.914292002002424</v>
      </c>
      <c r="M16">
        <v>132</v>
      </c>
      <c r="N16">
        <v>83</v>
      </c>
      <c r="O16">
        <v>102</v>
      </c>
      <c r="P16">
        <v>119.51673057145911</v>
      </c>
      <c r="Q16">
        <v>85.92153665979076</v>
      </c>
      <c r="R16">
        <v>111.5617327687501</v>
      </c>
      <c r="S16" s="14">
        <v>58</v>
      </c>
      <c r="T16">
        <v>16.08144546964445</v>
      </c>
      <c r="U16">
        <v>31.864454082213459</v>
      </c>
      <c r="V16">
        <v>10.054100448142091</v>
      </c>
      <c r="W16" s="19">
        <f>Table1[[#This Row],[GSPM%]]-Table1[[#This Row],[GCPM%]]</f>
        <v>6.9544364508393242E-2</v>
      </c>
      <c r="X16" s="19">
        <f>Table1[[#This Row],[GSPM]]/Table1[[#This Row],[TGPM]]</f>
        <v>0.53477218225419665</v>
      </c>
      <c r="Y16" s="19">
        <f>Table1[[#This Row],[GCPM]]/Table1[[#This Row],[TGPM]]</f>
        <v>0.46522781774580341</v>
      </c>
      <c r="Z16">
        <f>Table1[[#This Row],[GSPM]]+Table1[[#This Row],[GCPM]]</f>
        <v>2.6309148264984223</v>
      </c>
      <c r="AA16">
        <f>Table1[[#This Row],[GoalsF]]/Table1[[#This Row],[Matches]]</f>
        <v>1.4069400630914826</v>
      </c>
      <c r="AB16">
        <f>Table1[[#This Row],[GoalsA]]/Table1[[#This Row],[Matches]]</f>
        <v>1.22397476340694</v>
      </c>
      <c r="AC16" s="17">
        <f>Table1[[#This Row],[xGSPM%]]-Table1[[#This Row],[xGCPM%]]</f>
        <v>3.2582455734314508E-2</v>
      </c>
      <c r="AD16" s="15">
        <f>Table1[[#This Row],[xGSPM]]/Table1[[#This Row],[xTGPM]]</f>
        <v>0.5162912278671572</v>
      </c>
      <c r="AE16" s="15">
        <f>Table1[[#This Row],[xGCPM]]/Table1[[#This Row],[xTGPM]]</f>
        <v>0.48370877213284269</v>
      </c>
      <c r="AF16">
        <f>Table1[[#This Row],[xGSPM]]+Table1[[#This Row],[xGCPM]]</f>
        <v>2.5303960439046893</v>
      </c>
      <c r="AG16">
        <f>Table1[[#This Row],[xGoalsF]]/Table1[[#This Row],[Matches]]</f>
        <v>1.3064212804977491</v>
      </c>
      <c r="AH16">
        <f>Table1[[#This Row],[GoalsA]]/Table1[[#This Row],[Matches]]</f>
        <v>1.22397476340694</v>
      </c>
      <c r="AI16" s="19">
        <v>1.0769420891210799</v>
      </c>
      <c r="AJ16" s="19">
        <v>0.97474187444163274</v>
      </c>
      <c r="AK16">
        <v>446</v>
      </c>
      <c r="AL16">
        <v>414.13554591778649</v>
      </c>
      <c r="AM16">
        <v>388</v>
      </c>
      <c r="AN16">
        <v>398.05410044814209</v>
      </c>
      <c r="AO16">
        <v>436</v>
      </c>
      <c r="AP16">
        <v>232.78016789525611</v>
      </c>
      <c r="AQ16">
        <v>-375</v>
      </c>
      <c r="AR16">
        <v>-223.6167818686865</v>
      </c>
      <c r="AS16">
        <v>10</v>
      </c>
      <c r="AT16">
        <v>181.35537802253049</v>
      </c>
      <c r="AU16">
        <v>13</v>
      </c>
      <c r="AV16">
        <v>174.43731857945559</v>
      </c>
      <c r="AW16">
        <v>6.2657812227204748E-2</v>
      </c>
      <c r="AX16">
        <v>226</v>
      </c>
      <c r="AY16">
        <v>3606.892611898048</v>
      </c>
      <c r="AZ16">
        <v>6.4620646465610693E-2</v>
      </c>
      <c r="BA16">
        <v>228</v>
      </c>
      <c r="BB16">
        <v>3528.284108413171</v>
      </c>
      <c r="BC16">
        <v>4.5944485876896521E-2</v>
      </c>
      <c r="BD16">
        <v>71</v>
      </c>
      <c r="BE16">
        <v>1545.343225523018</v>
      </c>
      <c r="BF16">
        <v>4.7160409776903549E-2</v>
      </c>
      <c r="BG16">
        <v>71</v>
      </c>
      <c r="BH16">
        <v>1505.500065327501</v>
      </c>
      <c r="BI16">
        <v>4.8567102506016882E-2</v>
      </c>
      <c r="BJ16">
        <v>201</v>
      </c>
      <c r="BK16">
        <v>4138.6039032305562</v>
      </c>
      <c r="BL16">
        <v>5.6110812865177093E-2</v>
      </c>
      <c r="BM16">
        <v>233</v>
      </c>
      <c r="BN16">
        <v>4152.4973191860863</v>
      </c>
      <c r="BO16">
        <v>7.5159093530192969E-2</v>
      </c>
      <c r="BP16">
        <v>41</v>
      </c>
      <c r="BQ16">
        <v>545.50950622534378</v>
      </c>
      <c r="BR16">
        <v>7.0591529455911697E-2</v>
      </c>
      <c r="BS16">
        <v>39</v>
      </c>
      <c r="BT16">
        <v>552.47421752432285</v>
      </c>
      <c r="BU16">
        <v>9.0911086230256122E-2</v>
      </c>
      <c r="BV16">
        <v>3</v>
      </c>
      <c r="BW16">
        <v>32.999275714314038</v>
      </c>
      <c r="BX16">
        <v>0.1486631391426281</v>
      </c>
      <c r="BY16">
        <v>5</v>
      </c>
      <c r="BZ16">
        <v>33.63308503261846</v>
      </c>
    </row>
    <row r="17" spans="1:78" ht="16.5" thickTop="1" thickBot="1" x14ac:dyDescent="0.5">
      <c r="A17" s="8">
        <v>16</v>
      </c>
      <c r="B17" s="1">
        <v>3</v>
      </c>
      <c r="C17" t="s">
        <v>67</v>
      </c>
      <c r="D17" t="s">
        <v>64</v>
      </c>
      <c r="E17">
        <f>(Table1[[#This Row],[xWins]]*3+Table1[[#This Row],[xDraws]])/Table1[[#This Row],[Matches]]</f>
        <v>1.6002460504795115</v>
      </c>
      <c r="F17" s="19">
        <v>0.9876241468647724</v>
      </c>
      <c r="G17">
        <v>501</v>
      </c>
      <c r="H17">
        <v>507.27799800200512</v>
      </c>
      <c r="I17">
        <v>317</v>
      </c>
      <c r="J17">
        <v>0.95662156235621154</v>
      </c>
      <c r="K17">
        <v>1.13728884426496</v>
      </c>
      <c r="L17">
        <v>0.93463576618012878</v>
      </c>
      <c r="M17">
        <v>134</v>
      </c>
      <c r="N17">
        <v>99</v>
      </c>
      <c r="O17">
        <v>84</v>
      </c>
      <c r="P17">
        <v>140.07629063885059</v>
      </c>
      <c r="Q17">
        <v>87.049126085453366</v>
      </c>
      <c r="R17">
        <v>89.874583275696082</v>
      </c>
      <c r="S17" s="14">
        <v>97</v>
      </c>
      <c r="T17">
        <v>107.5917245829278</v>
      </c>
      <c r="U17">
        <v>-24.470902228926779</v>
      </c>
      <c r="V17">
        <v>13.87917764599899</v>
      </c>
      <c r="W17" s="19">
        <f>Table1[[#This Row],[GSPM%]]-Table1[[#This Row],[GCPM%]]</f>
        <v>0.12419974391805388</v>
      </c>
      <c r="X17" s="19">
        <f>Table1[[#This Row],[GSPM]]/Table1[[#This Row],[TGPM]]</f>
        <v>0.562099871959027</v>
      </c>
      <c r="Y17" s="19">
        <f>Table1[[#This Row],[GCPM]]/Table1[[#This Row],[TGPM]]</f>
        <v>0.43790012804097311</v>
      </c>
      <c r="Z17">
        <f>Table1[[#This Row],[GSPM]]+Table1[[#This Row],[GCPM]]</f>
        <v>2.4637223974763405</v>
      </c>
      <c r="AA17">
        <f>Table1[[#This Row],[GoalsF]]/Table1[[#This Row],[Matches]]</f>
        <v>1.3848580441640379</v>
      </c>
      <c r="AB17">
        <f>Table1[[#This Row],[GoalsA]]/Table1[[#This Row],[Matches]]</f>
        <v>1.0788643533123028</v>
      </c>
      <c r="AC17" s="17">
        <f>Table1[[#This Row],[xGSPM%]]-Table1[[#This Row],[xGCPM%]]</f>
        <v>0.15080731270712366</v>
      </c>
      <c r="AD17" s="15">
        <f>Table1[[#This Row],[xGSPM]]/Table1[[#This Row],[xTGPM]]</f>
        <v>0.57540365635356183</v>
      </c>
      <c r="AE17" s="15">
        <f>Table1[[#This Row],[xGCPM]]/Table1[[#This Row],[xTGPM]]</f>
        <v>0.42459634364643817</v>
      </c>
      <c r="AF17">
        <f>Table1[[#This Row],[xGSPM]]+Table1[[#This Row],[xGCPM]]</f>
        <v>2.5409176726464566</v>
      </c>
      <c r="AG17">
        <f>Table1[[#This Row],[xGoalsF]]/Table1[[#This Row],[Matches]]</f>
        <v>1.4620533193341538</v>
      </c>
      <c r="AH17">
        <f>Table1[[#This Row],[GoalsA]]/Table1[[#This Row],[Matches]]</f>
        <v>1.0788643533123028</v>
      </c>
      <c r="AI17" s="19">
        <v>0.94720077978738004</v>
      </c>
      <c r="AJ17" s="19">
        <v>0.96100030988661855</v>
      </c>
      <c r="AK17">
        <v>439</v>
      </c>
      <c r="AL17">
        <v>463.47090222892678</v>
      </c>
      <c r="AM17">
        <v>342</v>
      </c>
      <c r="AN17">
        <v>355.87917764599899</v>
      </c>
      <c r="AO17">
        <v>424</v>
      </c>
      <c r="AP17">
        <v>260.66984567274329</v>
      </c>
      <c r="AQ17">
        <v>-332</v>
      </c>
      <c r="AR17">
        <v>-199.73220035748611</v>
      </c>
      <c r="AS17">
        <v>15</v>
      </c>
      <c r="AT17">
        <v>202.8010565561834</v>
      </c>
      <c r="AU17">
        <v>10</v>
      </c>
      <c r="AV17">
        <v>156.14697728851289</v>
      </c>
      <c r="AW17">
        <v>4.3991956522033457E-2</v>
      </c>
      <c r="AX17">
        <v>169</v>
      </c>
      <c r="AY17">
        <v>3841.6113617350939</v>
      </c>
      <c r="AZ17">
        <v>5.7174683724952463E-2</v>
      </c>
      <c r="BA17">
        <v>190</v>
      </c>
      <c r="BB17">
        <v>3323.1491216291461</v>
      </c>
      <c r="BC17">
        <v>3.3767299397575029E-2</v>
      </c>
      <c r="BD17">
        <v>56</v>
      </c>
      <c r="BE17">
        <v>1658.4092005895379</v>
      </c>
      <c r="BF17">
        <v>4.3751271196651648E-2</v>
      </c>
      <c r="BG17">
        <v>61</v>
      </c>
      <c r="BH17">
        <v>1394.245203203797</v>
      </c>
      <c r="BI17">
        <v>5.2790053030895172E-2</v>
      </c>
      <c r="BJ17">
        <v>216</v>
      </c>
      <c r="BK17">
        <v>4091.679920715118</v>
      </c>
      <c r="BL17">
        <v>5.0936981895632297E-2</v>
      </c>
      <c r="BM17">
        <v>213</v>
      </c>
      <c r="BN17">
        <v>4181.6376250251324</v>
      </c>
      <c r="BO17">
        <v>7.4116995879781891E-2</v>
      </c>
      <c r="BP17">
        <v>39</v>
      </c>
      <c r="BQ17">
        <v>526.19509920852943</v>
      </c>
      <c r="BR17">
        <v>5.9120773942077522E-2</v>
      </c>
      <c r="BS17">
        <v>34</v>
      </c>
      <c r="BT17">
        <v>575.09395992195346</v>
      </c>
      <c r="BU17">
        <v>6.4562765319790244E-2</v>
      </c>
      <c r="BV17">
        <v>2</v>
      </c>
      <c r="BW17">
        <v>30.97760745057408</v>
      </c>
      <c r="BX17">
        <v>5.6203148660664413E-2</v>
      </c>
      <c r="BY17">
        <v>2</v>
      </c>
      <c r="BZ17">
        <v>35.585194916308403</v>
      </c>
    </row>
    <row r="18" spans="1:78" ht="16.5" thickTop="1" thickBot="1" x14ac:dyDescent="0.5">
      <c r="A18" s="8">
        <v>17</v>
      </c>
      <c r="B18" s="1">
        <v>22</v>
      </c>
      <c r="C18" t="s">
        <v>86</v>
      </c>
      <c r="D18" t="s">
        <v>64</v>
      </c>
      <c r="E18">
        <f>(Table1[[#This Row],[xWins]]*3+Table1[[#This Row],[xDraws]])/Table1[[#This Row],[Matches]]</f>
        <v>1.0385704789496168</v>
      </c>
      <c r="F18" s="19">
        <v>0.99942633127227365</v>
      </c>
      <c r="G18">
        <v>82</v>
      </c>
      <c r="H18">
        <v>82.047067837019739</v>
      </c>
      <c r="I18">
        <v>79</v>
      </c>
      <c r="J18">
        <v>1.0303708890281791</v>
      </c>
      <c r="K18">
        <v>0.90891538536739114</v>
      </c>
      <c r="L18">
        <v>1.0340726037007679</v>
      </c>
      <c r="M18">
        <v>21</v>
      </c>
      <c r="N18">
        <v>19</v>
      </c>
      <c r="O18">
        <v>39</v>
      </c>
      <c r="P18">
        <v>20.381010589115832</v>
      </c>
      <c r="Q18">
        <v>20.904036069672252</v>
      </c>
      <c r="R18">
        <v>37.714953341211917</v>
      </c>
      <c r="S18" s="14">
        <v>-38</v>
      </c>
      <c r="T18">
        <v>-38.085297298760878</v>
      </c>
      <c r="U18">
        <v>-5.161581471866441</v>
      </c>
      <c r="V18">
        <v>5.246878770627319</v>
      </c>
      <c r="W18" s="19">
        <f>Table1[[#This Row],[GSPM%]]-Table1[[#This Row],[GCPM%]]</f>
        <v>-0.19191919191919182</v>
      </c>
      <c r="X18" s="19">
        <f>Table1[[#This Row],[GSPM]]/Table1[[#This Row],[TGPM]]</f>
        <v>0.40404040404040409</v>
      </c>
      <c r="Y18" s="19">
        <f>Table1[[#This Row],[GCPM]]/Table1[[#This Row],[TGPM]]</f>
        <v>0.59595959595959591</v>
      </c>
      <c r="Z18">
        <f>Table1[[#This Row],[GSPM]]+Table1[[#This Row],[GCPM]]</f>
        <v>2.5063291139240507</v>
      </c>
      <c r="AA18">
        <f>Table1[[#This Row],[GoalsF]]/Table1[[#This Row],[Matches]]</f>
        <v>1.0126582278481013</v>
      </c>
      <c r="AB18">
        <f>Table1[[#This Row],[GoalsA]]/Table1[[#This Row],[Matches]]</f>
        <v>1.4936708860759493</v>
      </c>
      <c r="AC18" s="17">
        <f>Table1[[#This Row],[xGSPM%]]-Table1[[#This Row],[xGCPM%]]</f>
        <v>-0.16163695069818595</v>
      </c>
      <c r="AD18" s="15">
        <f>Table1[[#This Row],[xGSPM]]/Table1[[#This Row],[xTGPM]]</f>
        <v>0.41918152465090708</v>
      </c>
      <c r="AE18" s="15">
        <f>Table1[[#This Row],[xGCPM]]/Table1[[#This Row],[xTGPM]]</f>
        <v>0.58081847534909303</v>
      </c>
      <c r="AF18">
        <f>Table1[[#This Row],[xGSPM]]+Table1[[#This Row],[xGCPM]]</f>
        <v>2.5716655882514736</v>
      </c>
      <c r="AG18">
        <f>Table1[[#This Row],[xGoalsF]]/Table1[[#This Row],[Matches]]</f>
        <v>1.0779947021755245</v>
      </c>
      <c r="AH18">
        <f>Table1[[#This Row],[GoalsA]]/Table1[[#This Row],[Matches]]</f>
        <v>1.4936708860759493</v>
      </c>
      <c r="AI18" s="19">
        <v>0.93939072780639243</v>
      </c>
      <c r="AJ18" s="19">
        <v>0.95742789737992318</v>
      </c>
      <c r="AK18">
        <v>80</v>
      </c>
      <c r="AL18">
        <v>85.161581471866441</v>
      </c>
      <c r="AM18">
        <v>118</v>
      </c>
      <c r="AN18">
        <v>123.2468787706273</v>
      </c>
      <c r="AO18">
        <v>72</v>
      </c>
      <c r="AP18">
        <v>47.778473623841641</v>
      </c>
      <c r="AQ18">
        <v>-109</v>
      </c>
      <c r="AR18">
        <v>-69.401977772708193</v>
      </c>
      <c r="AS18">
        <v>8</v>
      </c>
      <c r="AT18">
        <v>37.3831078480248</v>
      </c>
      <c r="AU18">
        <v>9</v>
      </c>
      <c r="AV18">
        <v>53.844900997919133</v>
      </c>
      <c r="AW18">
        <v>0.19408523729102789</v>
      </c>
      <c r="AX18">
        <v>157</v>
      </c>
      <c r="AY18">
        <v>808.92293608390673</v>
      </c>
      <c r="AZ18">
        <v>0.23776259338232381</v>
      </c>
      <c r="BA18">
        <v>236</v>
      </c>
      <c r="BB18">
        <v>992.58675068584284</v>
      </c>
      <c r="BC18">
        <v>0.12201704904876259</v>
      </c>
      <c r="BD18">
        <v>41</v>
      </c>
      <c r="BE18">
        <v>336.01861641166943</v>
      </c>
      <c r="BF18">
        <v>0.16280181792753151</v>
      </c>
      <c r="BG18">
        <v>70</v>
      </c>
      <c r="BH18">
        <v>429.97062865206669</v>
      </c>
      <c r="BI18">
        <v>0.1758331657668232</v>
      </c>
      <c r="BJ18">
        <v>184</v>
      </c>
      <c r="BK18">
        <v>1046.446494878031</v>
      </c>
      <c r="BL18">
        <v>0.20728960493601251</v>
      </c>
      <c r="BM18">
        <v>210</v>
      </c>
      <c r="BN18">
        <v>1013.0754027189359</v>
      </c>
      <c r="BO18">
        <v>0.21350340767929679</v>
      </c>
      <c r="BP18">
        <v>31</v>
      </c>
      <c r="BQ18">
        <v>145.19674574264911</v>
      </c>
      <c r="BR18">
        <v>0.25590092713559498</v>
      </c>
      <c r="BS18">
        <v>33</v>
      </c>
      <c r="BT18">
        <v>128.95615646798419</v>
      </c>
      <c r="BU18">
        <v>0.33412186193591809</v>
      </c>
      <c r="BV18">
        <v>3</v>
      </c>
      <c r="BW18">
        <v>8.9787599728370235</v>
      </c>
      <c r="BX18">
        <v>0.26593645101480118</v>
      </c>
      <c r="BY18">
        <v>2</v>
      </c>
      <c r="BZ18">
        <v>7.520593707136018</v>
      </c>
    </row>
    <row r="19" spans="1:78" ht="16.5" thickTop="1" thickBot="1" x14ac:dyDescent="0.5">
      <c r="A19" s="8">
        <v>18</v>
      </c>
      <c r="B19" s="1">
        <v>16</v>
      </c>
      <c r="C19" t="s">
        <v>80</v>
      </c>
      <c r="D19" t="s">
        <v>64</v>
      </c>
      <c r="E19">
        <f>(Table1[[#This Row],[xWins]]*3+Table1[[#This Row],[xDraws]])/Table1[[#This Row],[Matches]]</f>
        <v>1.2828181634105595</v>
      </c>
      <c r="F19" s="19">
        <v>1.0549525579222689</v>
      </c>
      <c r="G19">
        <v>429</v>
      </c>
      <c r="H19">
        <v>406.65335780114731</v>
      </c>
      <c r="I19">
        <v>317</v>
      </c>
      <c r="J19">
        <v>1.0489850664583029</v>
      </c>
      <c r="K19">
        <v>1.0770901762012299</v>
      </c>
      <c r="L19">
        <v>0.90405415506314057</v>
      </c>
      <c r="M19">
        <v>112</v>
      </c>
      <c r="N19">
        <v>93</v>
      </c>
      <c r="O19">
        <v>112</v>
      </c>
      <c r="P19">
        <v>106.769870783906</v>
      </c>
      <c r="Q19">
        <v>86.343745449429363</v>
      </c>
      <c r="R19">
        <v>123.88638376666469</v>
      </c>
      <c r="S19" s="14">
        <v>3</v>
      </c>
      <c r="T19">
        <v>-36.567131118929922</v>
      </c>
      <c r="U19">
        <v>21.48480739278671</v>
      </c>
      <c r="V19">
        <v>18.082323726143219</v>
      </c>
      <c r="W19" s="19">
        <f>Table1[[#This Row],[GSPM%]]-Table1[[#This Row],[GCPM%]]</f>
        <v>3.6809815950920033E-3</v>
      </c>
      <c r="X19" s="19">
        <f>Table1[[#This Row],[GSPM]]/Table1[[#This Row],[TGPM]]</f>
        <v>0.501840490797546</v>
      </c>
      <c r="Y19" s="19">
        <f>Table1[[#This Row],[GCPM]]/Table1[[#This Row],[TGPM]]</f>
        <v>0.498159509202454</v>
      </c>
      <c r="Z19">
        <f>Table1[[#This Row],[GSPM]]+Table1[[#This Row],[GCPM]]</f>
        <v>2.5709779179810726</v>
      </c>
      <c r="AA19">
        <f>Table1[[#This Row],[GoalsF]]/Table1[[#This Row],[Matches]]</f>
        <v>1.2902208201892744</v>
      </c>
      <c r="AB19">
        <f>Table1[[#This Row],[GoalsA]]/Table1[[#This Row],[Matches]]</f>
        <v>1.2807570977917981</v>
      </c>
      <c r="AC19" s="17">
        <f>Table1[[#This Row],[xGSPM%]]-Table1[[#This Row],[xGCPM%]]</f>
        <v>-2.3294837408282087E-2</v>
      </c>
      <c r="AD19" s="15">
        <f>Table1[[#This Row],[xGSPM]]/Table1[[#This Row],[xTGPM]]</f>
        <v>0.4883525812958589</v>
      </c>
      <c r="AE19" s="15">
        <f>Table1[[#This Row],[xGCPM]]/Table1[[#This Row],[xTGPM]]</f>
        <v>0.51164741870414099</v>
      </c>
      <c r="AF19">
        <f>Table1[[#This Row],[xGSPM]]+Table1[[#This Row],[xGCPM]]</f>
        <v>2.5032025003382126</v>
      </c>
      <c r="AG19">
        <f>Table1[[#This Row],[xGoalsF]]/Table1[[#This Row],[Matches]]</f>
        <v>1.2224454025464142</v>
      </c>
      <c r="AH19">
        <f>Table1[[#This Row],[GoalsA]]/Table1[[#This Row],[Matches]]</f>
        <v>1.2807570977917981</v>
      </c>
      <c r="AI19" s="19">
        <v>1.055442490520788</v>
      </c>
      <c r="AJ19" s="19">
        <v>0.95736128880056759</v>
      </c>
      <c r="AK19">
        <v>409</v>
      </c>
      <c r="AL19">
        <v>387.51519260721329</v>
      </c>
      <c r="AM19">
        <v>406</v>
      </c>
      <c r="AN19">
        <v>424.08232372614322</v>
      </c>
      <c r="AO19">
        <v>403</v>
      </c>
      <c r="AP19">
        <v>217.63602194596501</v>
      </c>
      <c r="AQ19">
        <v>-395</v>
      </c>
      <c r="AR19">
        <v>-238.51702266949729</v>
      </c>
      <c r="AS19">
        <v>6</v>
      </c>
      <c r="AT19">
        <v>169.87917066124831</v>
      </c>
      <c r="AU19">
        <v>11</v>
      </c>
      <c r="AV19">
        <v>185.56530105664589</v>
      </c>
      <c r="AW19">
        <v>6.461532855239141E-2</v>
      </c>
      <c r="AX19">
        <v>225</v>
      </c>
      <c r="AY19">
        <v>3482.1458783973449</v>
      </c>
      <c r="AZ19">
        <v>6.3453971874323153E-2</v>
      </c>
      <c r="BA19">
        <v>232</v>
      </c>
      <c r="BB19">
        <v>3656.1935076262662</v>
      </c>
      <c r="BC19">
        <v>4.7309568938122659E-2</v>
      </c>
      <c r="BD19">
        <v>70</v>
      </c>
      <c r="BE19">
        <v>1479.616102432781</v>
      </c>
      <c r="BF19">
        <v>4.7154388664382443E-2</v>
      </c>
      <c r="BG19">
        <v>74</v>
      </c>
      <c r="BH19">
        <v>1569.31310310667</v>
      </c>
      <c r="BI19">
        <v>5.0430766767491843E-2</v>
      </c>
      <c r="BJ19">
        <v>210</v>
      </c>
      <c r="BK19">
        <v>4164.1246695334412</v>
      </c>
      <c r="BL19">
        <v>3.846562875171828E-2</v>
      </c>
      <c r="BM19">
        <v>159</v>
      </c>
      <c r="BN19">
        <v>4133.5604060000551</v>
      </c>
      <c r="BO19">
        <v>6.4463491726326511E-2</v>
      </c>
      <c r="BP19">
        <v>36</v>
      </c>
      <c r="BQ19">
        <v>558.45563179907322</v>
      </c>
      <c r="BR19">
        <v>4.057944178652461E-2</v>
      </c>
      <c r="BS19">
        <v>22</v>
      </c>
      <c r="BT19">
        <v>542.14644242113832</v>
      </c>
      <c r="BU19">
        <v>0.11671022065391511</v>
      </c>
      <c r="BV19">
        <v>4</v>
      </c>
      <c r="BW19">
        <v>34.272919523143898</v>
      </c>
      <c r="BX19">
        <v>0</v>
      </c>
      <c r="BY19">
        <v>0</v>
      </c>
      <c r="BZ19">
        <v>32.640514176275602</v>
      </c>
    </row>
    <row r="20" spans="1:78" ht="16.5" thickTop="1" thickBot="1" x14ac:dyDescent="0.5">
      <c r="A20" s="8">
        <v>19</v>
      </c>
      <c r="B20" s="1">
        <v>23</v>
      </c>
      <c r="C20" t="s">
        <v>87</v>
      </c>
      <c r="D20" t="s">
        <v>64</v>
      </c>
      <c r="E20">
        <f>(Table1[[#This Row],[xWins]]*3+Table1[[#This Row],[xDraws]])/Table1[[#This Row],[Matches]]</f>
        <v>1.2310713673746347</v>
      </c>
      <c r="F20" s="19">
        <v>0.97373572492666738</v>
      </c>
      <c r="G20">
        <v>380</v>
      </c>
      <c r="H20">
        <v>390.24962345775913</v>
      </c>
      <c r="I20">
        <v>317</v>
      </c>
      <c r="J20">
        <v>0.97243522568449836</v>
      </c>
      <c r="K20">
        <v>0.97820801037497873</v>
      </c>
      <c r="L20">
        <v>1.036582655624805</v>
      </c>
      <c r="M20">
        <v>98</v>
      </c>
      <c r="N20">
        <v>86</v>
      </c>
      <c r="O20">
        <v>133</v>
      </c>
      <c r="P20">
        <v>100.7779206383826</v>
      </c>
      <c r="Q20">
        <v>87.915861542611395</v>
      </c>
      <c r="R20">
        <v>128.30621781900609</v>
      </c>
      <c r="S20" s="14">
        <v>-71</v>
      </c>
      <c r="T20">
        <v>-58.92035027731788</v>
      </c>
      <c r="U20">
        <v>-34.826709253886072</v>
      </c>
      <c r="V20">
        <v>22.747059531203941</v>
      </c>
      <c r="W20" s="19">
        <f>Table1[[#This Row],[GSPM%]]-Table1[[#This Row],[GCPM%]]</f>
        <v>-9.3791281373844237E-2</v>
      </c>
      <c r="X20" s="19">
        <f>Table1[[#This Row],[GSPM]]/Table1[[#This Row],[TGPM]]</f>
        <v>0.45310435931307785</v>
      </c>
      <c r="Y20" s="19">
        <f>Table1[[#This Row],[GCPM]]/Table1[[#This Row],[TGPM]]</f>
        <v>0.54689564068692209</v>
      </c>
      <c r="Z20">
        <f>Table1[[#This Row],[GSPM]]+Table1[[#This Row],[GCPM]]</f>
        <v>2.3880126182965302</v>
      </c>
      <c r="AA20">
        <f>Table1[[#This Row],[GoalsF]]/Table1[[#This Row],[Matches]]</f>
        <v>1.0820189274447949</v>
      </c>
      <c r="AB20">
        <f>Table1[[#This Row],[GoalsA]]/Table1[[#This Row],[Matches]]</f>
        <v>1.3059936908517351</v>
      </c>
      <c r="AC20" s="17">
        <f>Table1[[#This Row],[xGSPM%]]-Table1[[#This Row],[xGCPM%]]</f>
        <v>-4.568334248310324E-2</v>
      </c>
      <c r="AD20" s="15">
        <f>Table1[[#This Row],[xGSPM]]/Table1[[#This Row],[xTGPM]]</f>
        <v>0.47715832875844832</v>
      </c>
      <c r="AE20" s="15">
        <f>Table1[[#This Row],[xGCPM]]/Table1[[#This Row],[xTGPM]]</f>
        <v>0.52284167124155156</v>
      </c>
      <c r="AF20">
        <f>Table1[[#This Row],[xGSPM]]+Table1[[#This Row],[xGCPM]]</f>
        <v>2.4978760544286631</v>
      </c>
      <c r="AG20">
        <f>Table1[[#This Row],[xGoalsF]]/Table1[[#This Row],[Matches]]</f>
        <v>1.1918823635769278</v>
      </c>
      <c r="AH20">
        <f>Table1[[#This Row],[GoalsA]]/Table1[[#This Row],[Matches]]</f>
        <v>1.3059936908517351</v>
      </c>
      <c r="AI20" s="19">
        <v>0.90782359107787758</v>
      </c>
      <c r="AJ20" s="19">
        <v>0.94791708602315439</v>
      </c>
      <c r="AK20">
        <v>343</v>
      </c>
      <c r="AL20">
        <v>377.82670925388612</v>
      </c>
      <c r="AM20">
        <v>414</v>
      </c>
      <c r="AN20">
        <v>436.74705953120389</v>
      </c>
      <c r="AO20">
        <v>333</v>
      </c>
      <c r="AP20">
        <v>212.23535429731061</v>
      </c>
      <c r="AQ20">
        <v>-409</v>
      </c>
      <c r="AR20">
        <v>-245.62882798203341</v>
      </c>
      <c r="AS20">
        <v>10</v>
      </c>
      <c r="AT20">
        <v>165.59135495657549</v>
      </c>
      <c r="AU20">
        <v>5</v>
      </c>
      <c r="AV20">
        <v>191.11823154917059</v>
      </c>
      <c r="AW20">
        <v>6.903954002581475E-2</v>
      </c>
      <c r="AX20">
        <v>237</v>
      </c>
      <c r="AY20">
        <v>3432.8154549028391</v>
      </c>
      <c r="AZ20">
        <v>4.6835824386316192E-2</v>
      </c>
      <c r="BA20">
        <v>174</v>
      </c>
      <c r="BB20">
        <v>3715.1048856276102</v>
      </c>
      <c r="BC20">
        <v>4.7497647122243913E-2</v>
      </c>
      <c r="BD20">
        <v>69</v>
      </c>
      <c r="BE20">
        <v>1452.7035375545199</v>
      </c>
      <c r="BF20">
        <v>2.9449378951756769E-2</v>
      </c>
      <c r="BG20">
        <v>47</v>
      </c>
      <c r="BH20">
        <v>1595.958953056165</v>
      </c>
      <c r="BI20">
        <v>4.7942357798691278E-2</v>
      </c>
      <c r="BJ20">
        <v>200</v>
      </c>
      <c r="BK20">
        <v>4171.6763459943886</v>
      </c>
      <c r="BL20">
        <v>5.2609482200658787E-2</v>
      </c>
      <c r="BM20">
        <v>217</v>
      </c>
      <c r="BN20">
        <v>4124.7317198891315</v>
      </c>
      <c r="BO20">
        <v>4.7879404327794951E-2</v>
      </c>
      <c r="BP20">
        <v>27</v>
      </c>
      <c r="BQ20">
        <v>563.9167900910154</v>
      </c>
      <c r="BR20">
        <v>5.2023695078849408E-2</v>
      </c>
      <c r="BS20">
        <v>28</v>
      </c>
      <c r="BT20">
        <v>538.21628697388678</v>
      </c>
      <c r="BU20">
        <v>2.8781875019649211E-2</v>
      </c>
      <c r="BV20">
        <v>1</v>
      </c>
      <c r="BW20">
        <v>34.744088052543702</v>
      </c>
      <c r="BX20">
        <v>0.1241304941296533</v>
      </c>
      <c r="BY20">
        <v>4</v>
      </c>
      <c r="BZ20">
        <v>32.224152719653489</v>
      </c>
    </row>
    <row r="21" spans="1:78" ht="16.5" thickTop="1" thickBot="1" x14ac:dyDescent="0.5">
      <c r="A21" s="8">
        <v>20</v>
      </c>
      <c r="B21" s="1">
        <v>21</v>
      </c>
      <c r="C21" t="s">
        <v>85</v>
      </c>
      <c r="D21" t="s">
        <v>64</v>
      </c>
      <c r="E21">
        <f>(Table1[[#This Row],[xWins]]*3+Table1[[#This Row],[xDraws]])/Table1[[#This Row],[Matches]]</f>
        <v>1.6603600859725207</v>
      </c>
      <c r="F21" s="19">
        <v>1.0848621602451649</v>
      </c>
      <c r="G21">
        <v>571</v>
      </c>
      <c r="H21">
        <v>526.33414725328907</v>
      </c>
      <c r="I21">
        <v>317</v>
      </c>
      <c r="J21">
        <v>1.099447473507299</v>
      </c>
      <c r="K21">
        <v>1.008376284700554</v>
      </c>
      <c r="L21">
        <v>0.82006266067127331</v>
      </c>
      <c r="M21">
        <v>162</v>
      </c>
      <c r="N21">
        <v>85</v>
      </c>
      <c r="O21">
        <v>70</v>
      </c>
      <c r="P21">
        <v>147.3467390699538</v>
      </c>
      <c r="Q21">
        <v>84.293930043427636</v>
      </c>
      <c r="R21">
        <v>85.359330886618537</v>
      </c>
      <c r="S21" s="14">
        <v>175</v>
      </c>
      <c r="T21">
        <v>132.72543743589711</v>
      </c>
      <c r="U21">
        <v>21.905118957635299</v>
      </c>
      <c r="V21">
        <v>20.369443606467598</v>
      </c>
      <c r="W21" s="19">
        <f>Table1[[#This Row],[GSPM%]]-Table1[[#This Row],[GCPM%]]</f>
        <v>0.21109770808202655</v>
      </c>
      <c r="X21" s="19">
        <f>Table1[[#This Row],[GSPM]]/Table1[[#This Row],[TGPM]]</f>
        <v>0.60554885404101333</v>
      </c>
      <c r="Y21" s="19">
        <f>Table1[[#This Row],[GCPM]]/Table1[[#This Row],[TGPM]]</f>
        <v>0.39445114595898678</v>
      </c>
      <c r="Z21">
        <f>Table1[[#This Row],[GSPM]]+Table1[[#This Row],[GCPM]]</f>
        <v>2.6151419558359619</v>
      </c>
      <c r="AA21">
        <f>Table1[[#This Row],[GoalsF]]/Table1[[#This Row],[Matches]]</f>
        <v>1.5835962145110409</v>
      </c>
      <c r="AB21">
        <f>Table1[[#This Row],[GoalsA]]/Table1[[#This Row],[Matches]]</f>
        <v>1.0315457413249212</v>
      </c>
      <c r="AC21" s="17">
        <f>Table1[[#This Row],[xGSPM%]]-Table1[[#This Row],[xGCPM%]]</f>
        <v>0.18968634870368939</v>
      </c>
      <c r="AD21" s="15">
        <f>Table1[[#This Row],[xGSPM]]/Table1[[#This Row],[xTGPM]]</f>
        <v>0.59484317435184464</v>
      </c>
      <c r="AE21" s="15">
        <f>Table1[[#This Row],[xGCPM]]/Table1[[#This Row],[xTGPM]]</f>
        <v>0.40515682564815525</v>
      </c>
      <c r="AF21">
        <f>Table1[[#This Row],[xGSPM]]+Table1[[#This Row],[xGCPM]]</f>
        <v>2.5460406342030435</v>
      </c>
      <c r="AG21">
        <f>Table1[[#This Row],[xGoalsF]]/Table1[[#This Row],[Matches]]</f>
        <v>1.5144948928781221</v>
      </c>
      <c r="AH21">
        <f>Table1[[#This Row],[GoalsA]]/Table1[[#This Row],[Matches]]</f>
        <v>1.0315457413249212</v>
      </c>
      <c r="AI21" s="19">
        <v>1.0456266455290579</v>
      </c>
      <c r="AJ21" s="19">
        <v>0.94136086526498286</v>
      </c>
      <c r="AK21">
        <v>502</v>
      </c>
      <c r="AL21">
        <v>480.0948810423647</v>
      </c>
      <c r="AM21">
        <v>327</v>
      </c>
      <c r="AN21">
        <v>347.3694436064676</v>
      </c>
      <c r="AO21">
        <v>494</v>
      </c>
      <c r="AP21">
        <v>270.29179596053262</v>
      </c>
      <c r="AQ21">
        <v>-321</v>
      </c>
      <c r="AR21">
        <v>-194.79189508164919</v>
      </c>
      <c r="AS21">
        <v>8</v>
      </c>
      <c r="AT21">
        <v>209.80308508183211</v>
      </c>
      <c r="AU21">
        <v>6</v>
      </c>
      <c r="AV21">
        <v>152.57754852481841</v>
      </c>
      <c r="AW21">
        <v>5.7120131248507421E-2</v>
      </c>
      <c r="AX21">
        <v>224</v>
      </c>
      <c r="AY21">
        <v>3921.5596166168339</v>
      </c>
      <c r="AZ21">
        <v>4.2690211068552433E-2</v>
      </c>
      <c r="BA21">
        <v>140</v>
      </c>
      <c r="BB21">
        <v>3279.4403329415832</v>
      </c>
      <c r="BC21">
        <v>4.5463775046744898E-2</v>
      </c>
      <c r="BD21">
        <v>77</v>
      </c>
      <c r="BE21">
        <v>1693.6561013868779</v>
      </c>
      <c r="BF21">
        <v>3.7272268847229263E-2</v>
      </c>
      <c r="BG21">
        <v>51</v>
      </c>
      <c r="BH21">
        <v>1368.3095120674741</v>
      </c>
      <c r="BI21">
        <v>5.1956880126363417E-2</v>
      </c>
      <c r="BJ21">
        <v>212</v>
      </c>
      <c r="BK21">
        <v>4080.3065827739938</v>
      </c>
      <c r="BL21">
        <v>5.6841932791729971E-2</v>
      </c>
      <c r="BM21">
        <v>238</v>
      </c>
      <c r="BN21">
        <v>4187.0497414652837</v>
      </c>
      <c r="BO21">
        <v>5.1804502695195528E-2</v>
      </c>
      <c r="BP21">
        <v>27</v>
      </c>
      <c r="BQ21">
        <v>521.19021697517508</v>
      </c>
      <c r="BR21">
        <v>5.8617731104239471E-2</v>
      </c>
      <c r="BS21">
        <v>34</v>
      </c>
      <c r="BT21">
        <v>580.02927372842282</v>
      </c>
      <c r="BU21">
        <v>0.13237938773883831</v>
      </c>
      <c r="BV21">
        <v>4</v>
      </c>
      <c r="BW21">
        <v>30.216184470435149</v>
      </c>
      <c r="BX21">
        <v>0.1387605645935093</v>
      </c>
      <c r="BY21">
        <v>5</v>
      </c>
      <c r="BZ21">
        <v>36.033292417389603</v>
      </c>
    </row>
    <row r="22" spans="1:78" ht="16.5" thickTop="1" thickBot="1" x14ac:dyDescent="0.5">
      <c r="A22" s="8">
        <v>21</v>
      </c>
      <c r="B22" s="1">
        <v>9</v>
      </c>
      <c r="C22" t="s">
        <v>73</v>
      </c>
      <c r="D22" t="s">
        <v>64</v>
      </c>
      <c r="E22">
        <f>(Table1[[#This Row],[xWins]]*3+Table1[[#This Row],[xDraws]])/Table1[[#This Row],[Matches]]</f>
        <v>1.2493150928948826</v>
      </c>
      <c r="F22" s="19">
        <v>1.0303988361308229</v>
      </c>
      <c r="G22">
        <v>233</v>
      </c>
      <c r="H22">
        <v>226.12603181397381</v>
      </c>
      <c r="I22">
        <v>181</v>
      </c>
      <c r="J22">
        <v>1.0030919831936129</v>
      </c>
      <c r="K22">
        <v>1.127404207480019</v>
      </c>
      <c r="L22">
        <v>0.9102162822693407</v>
      </c>
      <c r="M22">
        <v>59</v>
      </c>
      <c r="N22">
        <v>56</v>
      </c>
      <c r="O22">
        <v>66</v>
      </c>
      <c r="P22">
        <v>58.818135314129073</v>
      </c>
      <c r="Q22">
        <v>49.671625871586542</v>
      </c>
      <c r="R22">
        <v>72.510238814284406</v>
      </c>
      <c r="S22" s="14">
        <v>-5</v>
      </c>
      <c r="T22">
        <v>-28.62433216708763</v>
      </c>
      <c r="U22">
        <v>9.1064890752573149</v>
      </c>
      <c r="V22">
        <v>14.51784309183031</v>
      </c>
      <c r="W22" s="19">
        <f>Table1[[#This Row],[GSPM%]]-Table1[[#This Row],[GCPM%]]</f>
        <v>-1.0893246187363814E-2</v>
      </c>
      <c r="X22" s="19">
        <f>Table1[[#This Row],[GSPM]]/Table1[[#This Row],[TGPM]]</f>
        <v>0.49455337690631812</v>
      </c>
      <c r="Y22" s="19">
        <f>Table1[[#This Row],[GCPM]]/Table1[[#This Row],[TGPM]]</f>
        <v>0.50544662309368193</v>
      </c>
      <c r="Z22">
        <f>Table1[[#This Row],[GSPM]]+Table1[[#This Row],[GCPM]]</f>
        <v>2.5359116022099446</v>
      </c>
      <c r="AA22">
        <f>Table1[[#This Row],[GoalsF]]/Table1[[#This Row],[Matches]]</f>
        <v>1.2541436464088398</v>
      </c>
      <c r="AB22">
        <f>Table1[[#This Row],[GoalsA]]/Table1[[#This Row],[Matches]]</f>
        <v>1.281767955801105</v>
      </c>
      <c r="AC22" s="17">
        <f>Table1[[#This Row],[xGSPM%]]-Table1[[#This Row],[xGCPM%]]</f>
        <v>-3.1355173463742225E-2</v>
      </c>
      <c r="AD22" s="15">
        <f>Table1[[#This Row],[xGSPM]]/Table1[[#This Row],[xTGPM]]</f>
        <v>0.48432241326812892</v>
      </c>
      <c r="AE22" s="15">
        <f>Table1[[#This Row],[xGCPM]]/Table1[[#This Row],[xTGPM]]</f>
        <v>0.51567758673187114</v>
      </c>
      <c r="AF22">
        <f>Table1[[#This Row],[xGSPM]]+Table1[[#This Row],[xGCPM]]</f>
        <v>2.4855995078715067</v>
      </c>
      <c r="AG22">
        <f>Table1[[#This Row],[xGoalsF]]/Table1[[#This Row],[Matches]]</f>
        <v>1.2038315520704017</v>
      </c>
      <c r="AH22">
        <f>Table1[[#This Row],[GoalsA]]/Table1[[#This Row],[Matches]]</f>
        <v>1.281767955801105</v>
      </c>
      <c r="AI22" s="19">
        <v>1.041793300941406</v>
      </c>
      <c r="AJ22" s="19">
        <v>0.94110834773764318</v>
      </c>
      <c r="AK22">
        <v>227</v>
      </c>
      <c r="AL22">
        <v>217.89351092474271</v>
      </c>
      <c r="AM22">
        <v>232</v>
      </c>
      <c r="AN22">
        <v>246.51784309183029</v>
      </c>
      <c r="AO22">
        <v>223</v>
      </c>
      <c r="AP22">
        <v>122.33651390005591</v>
      </c>
      <c r="AQ22">
        <v>-221</v>
      </c>
      <c r="AR22">
        <v>-138.52005876512149</v>
      </c>
      <c r="AS22">
        <v>4</v>
      </c>
      <c r="AT22">
        <v>95.55699702468678</v>
      </c>
      <c r="AU22">
        <v>11</v>
      </c>
      <c r="AV22">
        <v>107.9977843267088</v>
      </c>
      <c r="AW22">
        <v>0.12602918010964101</v>
      </c>
      <c r="AX22">
        <v>248</v>
      </c>
      <c r="AY22">
        <v>1967.798249454996</v>
      </c>
      <c r="AZ22">
        <v>9.4872814558489921E-2</v>
      </c>
      <c r="BA22">
        <v>200</v>
      </c>
      <c r="BB22">
        <v>2108.0854503025021</v>
      </c>
      <c r="BC22">
        <v>9.4655335169382945E-2</v>
      </c>
      <c r="BD22">
        <v>79</v>
      </c>
      <c r="BE22">
        <v>834.60694379911934</v>
      </c>
      <c r="BF22">
        <v>7.6129483944990362E-2</v>
      </c>
      <c r="BG22">
        <v>69</v>
      </c>
      <c r="BH22">
        <v>906.35055466628432</v>
      </c>
      <c r="BI22">
        <v>0.10350464121185141</v>
      </c>
      <c r="BJ22">
        <v>246</v>
      </c>
      <c r="BK22">
        <v>2376.7050165073451</v>
      </c>
      <c r="BL22">
        <v>7.9050527381416477E-2</v>
      </c>
      <c r="BM22">
        <v>186</v>
      </c>
      <c r="BN22">
        <v>2352.9254789478559</v>
      </c>
      <c r="BO22">
        <v>8.4059355274216457E-2</v>
      </c>
      <c r="BP22">
        <v>27</v>
      </c>
      <c r="BQ22">
        <v>321.20160703019002</v>
      </c>
      <c r="BR22">
        <v>0.100820425927097</v>
      </c>
      <c r="BS22">
        <v>31</v>
      </c>
      <c r="BT22">
        <v>307.47737588825532</v>
      </c>
      <c r="BU22">
        <v>5.0775596510736251E-2</v>
      </c>
      <c r="BV22">
        <v>1</v>
      </c>
      <c r="BW22">
        <v>19.694500285950451</v>
      </c>
      <c r="BX22">
        <v>0.1078044701217825</v>
      </c>
      <c r="BY22">
        <v>2</v>
      </c>
      <c r="BZ22">
        <v>18.55210639911942</v>
      </c>
    </row>
    <row r="23" spans="1:78" ht="16.5" thickTop="1" thickBot="1" x14ac:dyDescent="0.5">
      <c r="A23" s="8">
        <v>22</v>
      </c>
      <c r="B23" s="1">
        <v>4</v>
      </c>
      <c r="C23" s="13" t="s">
        <v>68</v>
      </c>
      <c r="D23" s="7" t="s">
        <v>64</v>
      </c>
      <c r="E23">
        <f>(Table1[[#This Row],[xWins]]*3+Table1[[#This Row],[xDraws]])/Table1[[#This Row],[Matches]]</f>
        <v>1.3450053447496542</v>
      </c>
      <c r="F23" s="20">
        <v>0.94050498168450725</v>
      </c>
      <c r="G23" s="7">
        <v>401</v>
      </c>
      <c r="H23" s="7">
        <v>426.36669428564028</v>
      </c>
      <c r="I23" s="7">
        <v>317</v>
      </c>
      <c r="J23">
        <v>0.88153434370952211</v>
      </c>
      <c r="K23">
        <v>1.1626070808828799</v>
      </c>
      <c r="L23">
        <v>0.98922538535201665</v>
      </c>
      <c r="M23">
        <v>99</v>
      </c>
      <c r="N23">
        <v>104</v>
      </c>
      <c r="O23">
        <v>114</v>
      </c>
      <c r="P23">
        <v>112.3041895150734</v>
      </c>
      <c r="Q23">
        <v>89.454125740420196</v>
      </c>
      <c r="R23">
        <v>115.2416847445064</v>
      </c>
      <c r="S23" s="14">
        <v>-30</v>
      </c>
      <c r="T23">
        <v>-5.1526826607552607</v>
      </c>
      <c r="U23">
        <v>-49.795235445278081</v>
      </c>
      <c r="V23">
        <v>24.947918106033342</v>
      </c>
      <c r="W23" s="19">
        <f>Table1[[#This Row],[GSPM%]]-Table1[[#This Row],[GCPM%]]</f>
        <v>-4.0871934604904625E-2</v>
      </c>
      <c r="X23" s="19">
        <f>Table1[[#This Row],[GSPM]]/Table1[[#This Row],[TGPM]]</f>
        <v>0.47956403269754772</v>
      </c>
      <c r="Y23" s="19">
        <f>Table1[[#This Row],[GCPM]]/Table1[[#This Row],[TGPM]]</f>
        <v>0.52043596730245234</v>
      </c>
      <c r="Z23">
        <f>Table1[[#This Row],[GSPM]]+Table1[[#This Row],[GCPM]]</f>
        <v>2.3154574132492112</v>
      </c>
      <c r="AA23">
        <f>Table1[[#This Row],[GoalsF]]/Table1[[#This Row],[Matches]]</f>
        <v>1.110410094637224</v>
      </c>
      <c r="AB23">
        <f>Table1[[#This Row],[GoalsA]]/Table1[[#This Row],[Matches]]</f>
        <v>1.2050473186119874</v>
      </c>
      <c r="AC23" s="17">
        <f>Table1[[#This Row],[xGSPM%]]-Table1[[#This Row],[xGCPM%]]</f>
        <v>2.5255621047546084E-2</v>
      </c>
      <c r="AD23" s="15">
        <f>Table1[[#This Row],[xGSPM]]/Table1[[#This Row],[xTGPM]]</f>
        <v>0.51262781052377304</v>
      </c>
      <c r="AE23" s="15">
        <f>Table1[[#This Row],[xGCPM]]/Table1[[#This Row],[xTGPM]]</f>
        <v>0.48737218947622696</v>
      </c>
      <c r="AF23">
        <f>Table1[[#This Row],[xGSPM]]+Table1[[#This Row],[xGCPM]]</f>
        <v>2.4725401749062401</v>
      </c>
      <c r="AG23">
        <f>Table1[[#This Row],[xGoalsF]]/Table1[[#This Row],[Matches]]</f>
        <v>1.2674928562942527</v>
      </c>
      <c r="AH23">
        <f>Table1[[#This Row],[GoalsA]]/Table1[[#This Row],[Matches]]</f>
        <v>1.2050473186119874</v>
      </c>
      <c r="AI23" s="20">
        <v>0.87606812860761296</v>
      </c>
      <c r="AJ23" s="20">
        <v>0.938695059008674</v>
      </c>
      <c r="AK23">
        <v>352</v>
      </c>
      <c r="AL23">
        <v>401.79523544527808</v>
      </c>
      <c r="AM23">
        <v>382</v>
      </c>
      <c r="AN23">
        <v>406.94791810603328</v>
      </c>
      <c r="AO23">
        <v>349</v>
      </c>
      <c r="AP23">
        <v>225.7446505536395</v>
      </c>
      <c r="AQ23">
        <v>-376</v>
      </c>
      <c r="AR23">
        <v>-228.7901850465486</v>
      </c>
      <c r="AS23">
        <v>3</v>
      </c>
      <c r="AT23">
        <v>176.05058489163861</v>
      </c>
      <c r="AU23">
        <v>6</v>
      </c>
      <c r="AV23">
        <v>178.1577330594848</v>
      </c>
      <c r="AW23">
        <v>5.8045939252482172E-2</v>
      </c>
      <c r="AX23">
        <v>206</v>
      </c>
      <c r="AY23">
        <v>3548.913199663506</v>
      </c>
      <c r="AZ23">
        <v>5.207845570342496E-2</v>
      </c>
      <c r="BA23">
        <v>186</v>
      </c>
      <c r="BB23">
        <v>3571.5344759688719</v>
      </c>
      <c r="BC23">
        <v>4.6793087722887788E-2</v>
      </c>
      <c r="BD23">
        <v>71</v>
      </c>
      <c r="BE23">
        <v>1517.3181222933481</v>
      </c>
      <c r="BF23">
        <v>3.4663314884530318E-2</v>
      </c>
      <c r="BG23">
        <v>53</v>
      </c>
      <c r="BH23">
        <v>1528.99398619412</v>
      </c>
      <c r="BI23">
        <v>5.6670978916145309E-2</v>
      </c>
      <c r="BJ23">
        <v>235</v>
      </c>
      <c r="BK23">
        <v>4146.7432625034389</v>
      </c>
      <c r="BL23">
        <v>5.4545173822958939E-2</v>
      </c>
      <c r="BM23">
        <v>226</v>
      </c>
      <c r="BN23">
        <v>4143.3546574357597</v>
      </c>
      <c r="BO23">
        <v>7.0713226012705591E-2</v>
      </c>
      <c r="BP23">
        <v>39</v>
      </c>
      <c r="BQ23">
        <v>551.52341646798254</v>
      </c>
      <c r="BR23">
        <v>6.3861134501588215E-2</v>
      </c>
      <c r="BS23">
        <v>35</v>
      </c>
      <c r="BT23">
        <v>548.06417507552351</v>
      </c>
      <c r="BU23">
        <v>5.9450354955248183E-2</v>
      </c>
      <c r="BV23">
        <v>2</v>
      </c>
      <c r="BW23">
        <v>33.641514865731573</v>
      </c>
      <c r="BX23">
        <v>5.9859216316109347E-2</v>
      </c>
      <c r="BY23">
        <v>2</v>
      </c>
      <c r="BZ23">
        <v>33.411730441612193</v>
      </c>
    </row>
    <row r="24" spans="1:78" ht="16.5" thickTop="1" thickBot="1" x14ac:dyDescent="0.5">
      <c r="A24" s="8">
        <v>23</v>
      </c>
      <c r="B24" s="1">
        <v>17</v>
      </c>
      <c r="C24" t="s">
        <v>81</v>
      </c>
      <c r="D24" t="s">
        <v>64</v>
      </c>
      <c r="E24">
        <f>(Table1[[#This Row],[xWins]]*3+Table1[[#This Row],[xDraws]])/Table1[[#This Row],[Matches]]</f>
        <v>1.1356251906573198</v>
      </c>
      <c r="F24" s="19">
        <v>1.044464215460462</v>
      </c>
      <c r="G24">
        <v>376</v>
      </c>
      <c r="H24">
        <v>359.99318543837029</v>
      </c>
      <c r="I24">
        <v>317</v>
      </c>
      <c r="J24">
        <v>1.020132801349164</v>
      </c>
      <c r="K24">
        <v>1.1213952969207019</v>
      </c>
      <c r="L24">
        <v>0.91146569838980118</v>
      </c>
      <c r="M24">
        <v>93</v>
      </c>
      <c r="N24">
        <v>97</v>
      </c>
      <c r="O24">
        <v>127</v>
      </c>
      <c r="P24">
        <v>91.16460119408373</v>
      </c>
      <c r="Q24">
        <v>86.499381856119186</v>
      </c>
      <c r="R24">
        <v>139.33601694979711</v>
      </c>
      <c r="S24" s="14">
        <v>-65</v>
      </c>
      <c r="T24">
        <v>-101.6868212936148</v>
      </c>
      <c r="U24">
        <v>0.12361496665982941</v>
      </c>
      <c r="V24">
        <v>36.563206326954969</v>
      </c>
      <c r="W24" s="19">
        <f>Table1[[#This Row],[GSPM%]]-Table1[[#This Row],[GCPM%]]</f>
        <v>-8.3014048531289908E-2</v>
      </c>
      <c r="X24" s="19">
        <f>Table1[[#This Row],[GSPM]]/Table1[[#This Row],[TGPM]]</f>
        <v>0.4584929757343551</v>
      </c>
      <c r="Y24" s="19">
        <f>Table1[[#This Row],[GCPM]]/Table1[[#This Row],[TGPM]]</f>
        <v>0.54150702426564501</v>
      </c>
      <c r="Z24">
        <f>Table1[[#This Row],[GSPM]]+Table1[[#This Row],[GCPM]]</f>
        <v>2.4700315457413247</v>
      </c>
      <c r="AA24">
        <f>Table1[[#This Row],[GoalsF]]/Table1[[#This Row],[Matches]]</f>
        <v>1.1324921135646688</v>
      </c>
      <c r="AB24">
        <f>Table1[[#This Row],[GoalsA]]/Table1[[#This Row],[Matches]]</f>
        <v>1.3375394321766561</v>
      </c>
      <c r="AC24" s="17">
        <f>Table1[[#This Row],[xGSPM%]]-Table1[[#This Row],[xGCPM%]]</f>
        <v>-8.3185054769389088E-2</v>
      </c>
      <c r="AD24" s="15">
        <f>Table1[[#This Row],[xGSPM]]/Table1[[#This Row],[xTGPM]]</f>
        <v>0.45840747261530546</v>
      </c>
      <c r="AE24" s="15">
        <f>Table1[[#This Row],[xGCPM]]/Table1[[#This Row],[xTGPM]]</f>
        <v>0.54159252738469454</v>
      </c>
      <c r="AF24">
        <f>Table1[[#This Row],[xGSPM]]+Table1[[#This Row],[xGCPM]]</f>
        <v>2.469641593165111</v>
      </c>
      <c r="AG24">
        <f>Table1[[#This Row],[xGoalsF]]/Table1[[#This Row],[Matches]]</f>
        <v>1.132102160988455</v>
      </c>
      <c r="AH24">
        <f>Table1[[#This Row],[GoalsA]]/Table1[[#This Row],[Matches]]</f>
        <v>1.3375394321766561</v>
      </c>
      <c r="AI24" s="19">
        <v>1.0003444499883949</v>
      </c>
      <c r="AJ24" s="19">
        <v>0.92061196851014049</v>
      </c>
      <c r="AK24">
        <v>359</v>
      </c>
      <c r="AL24">
        <v>358.87638503334023</v>
      </c>
      <c r="AM24">
        <v>424</v>
      </c>
      <c r="AN24">
        <v>460.56320632695503</v>
      </c>
      <c r="AO24">
        <v>355</v>
      </c>
      <c r="AP24">
        <v>201.23374751884191</v>
      </c>
      <c r="AQ24">
        <v>-417</v>
      </c>
      <c r="AR24">
        <v>-259.00783679189982</v>
      </c>
      <c r="AS24">
        <v>4</v>
      </c>
      <c r="AT24">
        <v>157.64263751449829</v>
      </c>
      <c r="AU24">
        <v>7</v>
      </c>
      <c r="AV24">
        <v>201.55536953505509</v>
      </c>
      <c r="AW24">
        <v>6.6187360472150514E-2</v>
      </c>
      <c r="AX24">
        <v>221</v>
      </c>
      <c r="AY24">
        <v>3339.0060945698178</v>
      </c>
      <c r="AZ24">
        <v>5.3747435463762087E-2</v>
      </c>
      <c r="BA24">
        <v>206</v>
      </c>
      <c r="BB24">
        <v>3832.7410084317521</v>
      </c>
      <c r="BC24">
        <v>4.7120920785663462E-2</v>
      </c>
      <c r="BD24">
        <v>66</v>
      </c>
      <c r="BE24">
        <v>1400.6517466033999</v>
      </c>
      <c r="BF24">
        <v>3.4534402025961038E-2</v>
      </c>
      <c r="BG24">
        <v>57</v>
      </c>
      <c r="BH24">
        <v>1650.528072185833</v>
      </c>
      <c r="BI24">
        <v>6.0752165053420508E-2</v>
      </c>
      <c r="BJ24">
        <v>254</v>
      </c>
      <c r="BK24">
        <v>4180.9209560951949</v>
      </c>
      <c r="BL24">
        <v>5.2213342194289497E-2</v>
      </c>
      <c r="BM24">
        <v>214</v>
      </c>
      <c r="BN24">
        <v>4098.5692738015314</v>
      </c>
      <c r="BO24">
        <v>5.7517004255533508E-2</v>
      </c>
      <c r="BP24">
        <v>33</v>
      </c>
      <c r="BQ24">
        <v>573.74337254056798</v>
      </c>
      <c r="BR24">
        <v>5.5010195873751083E-2</v>
      </c>
      <c r="BS24">
        <v>29</v>
      </c>
      <c r="BT24">
        <v>527.17499982285597</v>
      </c>
      <c r="BU24">
        <v>0.14104185362637989</v>
      </c>
      <c r="BV24">
        <v>5</v>
      </c>
      <c r="BW24">
        <v>35.450469994849954</v>
      </c>
      <c r="BX24">
        <v>0.1624107719439794</v>
      </c>
      <c r="BY24">
        <v>5</v>
      </c>
      <c r="BZ24">
        <v>30.786135304649971</v>
      </c>
    </row>
    <row r="25" spans="1:78" ht="16.5" thickTop="1" thickBot="1" x14ac:dyDescent="0.5">
      <c r="A25" s="8">
        <v>24</v>
      </c>
      <c r="B25" s="1">
        <v>12</v>
      </c>
      <c r="C25" t="s">
        <v>76</v>
      </c>
      <c r="D25" t="s">
        <v>64</v>
      </c>
      <c r="E25">
        <f>(Table1[[#This Row],[xWins]]*3+Table1[[#This Row],[xDraws]])/Table1[[#This Row],[Matches]]</f>
        <v>1.6934316155273399</v>
      </c>
      <c r="F25" s="19">
        <v>0.96867126718021035</v>
      </c>
      <c r="G25">
        <v>520</v>
      </c>
      <c r="H25">
        <v>536.81782212216672</v>
      </c>
      <c r="I25">
        <v>317</v>
      </c>
      <c r="J25">
        <v>0.92258496525283362</v>
      </c>
      <c r="K25">
        <v>1.214237012016089</v>
      </c>
      <c r="L25">
        <v>0.92013884097747989</v>
      </c>
      <c r="M25">
        <v>139</v>
      </c>
      <c r="N25">
        <v>103</v>
      </c>
      <c r="O25">
        <v>75</v>
      </c>
      <c r="P25">
        <v>150.66363016430381</v>
      </c>
      <c r="Q25">
        <v>84.826931629255299</v>
      </c>
      <c r="R25">
        <v>81.509438206440848</v>
      </c>
      <c r="S25" s="14">
        <v>166</v>
      </c>
      <c r="T25">
        <v>149.87608437498889</v>
      </c>
      <c r="U25">
        <v>-23.381548951626709</v>
      </c>
      <c r="V25">
        <v>39.505464576637848</v>
      </c>
      <c r="W25" s="19">
        <f>Table1[[#This Row],[GSPM%]]-Table1[[#This Row],[GCPM%]]</f>
        <v>0.21614583333333331</v>
      </c>
      <c r="X25" s="19">
        <f>Table1[[#This Row],[GSPM]]/Table1[[#This Row],[TGPM]]</f>
        <v>0.60807291666666663</v>
      </c>
      <c r="Y25" s="19">
        <f>Table1[[#This Row],[GCPM]]/Table1[[#This Row],[TGPM]]</f>
        <v>0.39192708333333331</v>
      </c>
      <c r="Z25">
        <f>Table1[[#This Row],[GSPM]]+Table1[[#This Row],[GCPM]]</f>
        <v>2.4227129337539433</v>
      </c>
      <c r="AA25">
        <f>Table1[[#This Row],[GoalsF]]/Table1[[#This Row],[Matches]]</f>
        <v>1.473186119873817</v>
      </c>
      <c r="AB25">
        <f>Table1[[#This Row],[GoalsA]]/Table1[[#This Row],[Matches]]</f>
        <v>0.94952681388012616</v>
      </c>
      <c r="AC25" s="17">
        <f>Table1[[#This Row],[xGSPM%]]-Table1[[#This Row],[xGCPM%]]</f>
        <v>0.23930498405289791</v>
      </c>
      <c r="AD25" s="15">
        <f>Table1[[#This Row],[xGSPM]]/Table1[[#This Row],[xTGPM]]</f>
        <v>0.6196524920264489</v>
      </c>
      <c r="AE25" s="15">
        <f>Table1[[#This Row],[xGCPM]]/Table1[[#This Row],[xTGPM]]</f>
        <v>0.38034750797355099</v>
      </c>
      <c r="AF25">
        <f>Table1[[#This Row],[xGSPM]]+Table1[[#This Row],[xGCPM]]</f>
        <v>2.4964717632543429</v>
      </c>
      <c r="AG25">
        <f>Table1[[#This Row],[xGoalsF]]/Table1[[#This Row],[Matches]]</f>
        <v>1.5469449493742167</v>
      </c>
      <c r="AH25">
        <f>Table1[[#This Row],[GoalsA]]/Table1[[#This Row],[Matches]]</f>
        <v>0.94952681388012616</v>
      </c>
      <c r="AI25" s="19">
        <v>0.95231968045777116</v>
      </c>
      <c r="AJ25" s="19">
        <v>0.88397993957084842</v>
      </c>
      <c r="AK25">
        <v>467</v>
      </c>
      <c r="AL25">
        <v>490.38154895162671</v>
      </c>
      <c r="AM25">
        <v>301</v>
      </c>
      <c r="AN25">
        <v>340.50546457663779</v>
      </c>
      <c r="AO25">
        <v>453</v>
      </c>
      <c r="AP25">
        <v>276.21946417833391</v>
      </c>
      <c r="AQ25">
        <v>-294</v>
      </c>
      <c r="AR25">
        <v>-191.0613474814248</v>
      </c>
      <c r="AS25">
        <v>14</v>
      </c>
      <c r="AT25">
        <v>214.16208477329289</v>
      </c>
      <c r="AU25">
        <v>7</v>
      </c>
      <c r="AV25">
        <v>149.44411709521299</v>
      </c>
      <c r="AW25">
        <v>5.7054142403363532E-2</v>
      </c>
      <c r="AX25">
        <v>227</v>
      </c>
      <c r="AY25">
        <v>3978.6769275252068</v>
      </c>
      <c r="AZ25">
        <v>6.1860489197577938E-2</v>
      </c>
      <c r="BA25">
        <v>201</v>
      </c>
      <c r="BB25">
        <v>3249.246855420437</v>
      </c>
      <c r="BC25">
        <v>4.4231511963921021E-2</v>
      </c>
      <c r="BD25">
        <v>76</v>
      </c>
      <c r="BE25">
        <v>1718.232016621816</v>
      </c>
      <c r="BF25">
        <v>4.816913602540341E-2</v>
      </c>
      <c r="BG25">
        <v>65</v>
      </c>
      <c r="BH25">
        <v>1349.4117886133629</v>
      </c>
      <c r="BI25">
        <v>5.2317239984962197E-2</v>
      </c>
      <c r="BJ25">
        <v>213</v>
      </c>
      <c r="BK25">
        <v>4071.3156898418879</v>
      </c>
      <c r="BL25">
        <v>4.9392845708569173E-2</v>
      </c>
      <c r="BM25">
        <v>207</v>
      </c>
      <c r="BN25">
        <v>4190.8903411104238</v>
      </c>
      <c r="BO25">
        <v>5.4092555138532408E-2</v>
      </c>
      <c r="BP25">
        <v>28</v>
      </c>
      <c r="BQ25">
        <v>517.63130671663203</v>
      </c>
      <c r="BR25">
        <v>5.6507865024160768E-2</v>
      </c>
      <c r="BS25">
        <v>33</v>
      </c>
      <c r="BT25">
        <v>583.9895028044391</v>
      </c>
      <c r="BU25">
        <v>0.1013676779269677</v>
      </c>
      <c r="BV25">
        <v>3</v>
      </c>
      <c r="BW25">
        <v>29.59523253715458</v>
      </c>
      <c r="BX25">
        <v>8.3300955153522538E-2</v>
      </c>
      <c r="BY25">
        <v>3</v>
      </c>
      <c r="BZ25">
        <v>36.013992810419047</v>
      </c>
    </row>
    <row r="26" spans="1:78" ht="16.5" hidden="1" thickTop="1" thickBot="1" x14ac:dyDescent="0.5">
      <c r="A26" s="8">
        <v>25</v>
      </c>
      <c r="B26" s="1">
        <v>0</v>
      </c>
      <c r="C26" s="5" t="s">
        <v>63</v>
      </c>
      <c r="D26" t="s">
        <v>64</v>
      </c>
      <c r="E26">
        <f>(Table1[[#This Row],[xWins]]*3+Table1[[#This Row],[xDraws]])/Table1[[#This Row],[Matches]]</f>
        <v>1.0893469124890547</v>
      </c>
      <c r="F26" s="19">
        <v>0.94498066034241901</v>
      </c>
      <c r="G26">
        <v>35</v>
      </c>
      <c r="H26">
        <v>37.037795024627862</v>
      </c>
      <c r="I26">
        <v>34</v>
      </c>
      <c r="J26">
        <v>0.87747635113652589</v>
      </c>
      <c r="K26">
        <v>1.135585789087822</v>
      </c>
      <c r="L26">
        <v>0.98708143204003806</v>
      </c>
      <c r="M26">
        <v>8</v>
      </c>
      <c r="N26">
        <v>11</v>
      </c>
      <c r="O26">
        <v>15</v>
      </c>
      <c r="P26">
        <v>9.1170548239143212</v>
      </c>
      <c r="Q26">
        <v>9.6866305528848979</v>
      </c>
      <c r="R26">
        <v>15.196314623200781</v>
      </c>
      <c r="S26" s="14">
        <v>-12</v>
      </c>
      <c r="T26">
        <v>-12.89439728219619</v>
      </c>
      <c r="U26">
        <v>-14.59350025637481</v>
      </c>
      <c r="V26">
        <v>15.487897538571</v>
      </c>
      <c r="W26" s="19">
        <f>Table1[[#This Row],[GSPM%]]-Table1[[#This Row],[GCPM%]]</f>
        <v>-0.2068965517241379</v>
      </c>
      <c r="X26" s="19">
        <f>Table1[[#This Row],[GSPM]]/Table1[[#This Row],[TGPM]]</f>
        <v>0.39655172413793105</v>
      </c>
      <c r="Y26" s="19">
        <f>Table1[[#This Row],[GCPM]]/Table1[[#This Row],[TGPM]]</f>
        <v>0.60344827586206895</v>
      </c>
      <c r="Z26">
        <f>Table1[[#This Row],[GSPM]]+Table1[[#This Row],[GCPM]]</f>
        <v>1.7058823529411764</v>
      </c>
      <c r="AA26">
        <f>Table1[[#This Row],[GoalsF]]/Table1[[#This Row],[Matches]]</f>
        <v>0.67647058823529416</v>
      </c>
      <c r="AB26">
        <f>Table1[[#This Row],[GoalsA]]/Table1[[#This Row],[Matches]]</f>
        <v>1.0294117647058822</v>
      </c>
      <c r="AC26" s="19">
        <f>Table1[[#This Row],[xGSPM%]]-Table1[[#This Row],[xGCPM%]]</f>
        <v>3.5726342540523315E-2</v>
      </c>
      <c r="AD26" s="19">
        <f>Table1[[#This Row],[xGSPM]]/Table1[[#This Row],[xTGPM]]</f>
        <v>0.51786317127026171</v>
      </c>
      <c r="AE26" s="19">
        <f>Table1[[#This Row],[xGCPM]]/Table1[[#This Row],[xTGPM]]</f>
        <v>0.4821368287297384</v>
      </c>
      <c r="AF26">
        <f>Table1[[#This Row],[xGSPM]]+Table1[[#This Row],[xGCPM]]</f>
        <v>2.1351029487169058</v>
      </c>
      <c r="AG26">
        <f>Table1[[#This Row],[xGoalsF]]/Table1[[#This Row],[Matches]]</f>
        <v>1.1056911840110237</v>
      </c>
      <c r="AH26">
        <f>Table1[[#This Row],[GoalsA]]/Table1[[#This Row],[Matches]]</f>
        <v>1.0294117647058822</v>
      </c>
      <c r="AI26" s="19">
        <v>0.6118078881494905</v>
      </c>
      <c r="AJ26" s="19">
        <v>0.69323544267735082</v>
      </c>
      <c r="AK26">
        <v>23</v>
      </c>
      <c r="AL26">
        <v>37.59350025637481</v>
      </c>
      <c r="AM26">
        <v>35</v>
      </c>
      <c r="AN26">
        <v>50.487897538570998</v>
      </c>
      <c r="AO26">
        <v>23</v>
      </c>
      <c r="AP26">
        <v>21.065553164164751</v>
      </c>
      <c r="AQ26">
        <v>-35</v>
      </c>
      <c r="AR26">
        <v>-28.406130507812161</v>
      </c>
      <c r="AS26">
        <v>0</v>
      </c>
      <c r="AT26">
        <v>16.527947092210059</v>
      </c>
      <c r="AU26">
        <v>0</v>
      </c>
      <c r="AV26">
        <v>22.08176703075884</v>
      </c>
      <c r="AW26">
        <v>0</v>
      </c>
      <c r="AX26">
        <v>0</v>
      </c>
      <c r="AY26">
        <v>352.11795386980242</v>
      </c>
      <c r="AZ26">
        <v>0</v>
      </c>
      <c r="BA26">
        <v>0</v>
      </c>
      <c r="BB26">
        <v>414.2421580048445</v>
      </c>
      <c r="BC26">
        <v>0</v>
      </c>
      <c r="BD26">
        <v>0</v>
      </c>
      <c r="BE26">
        <v>148.4642927935852</v>
      </c>
      <c r="BF26">
        <v>0</v>
      </c>
      <c r="BG26">
        <v>0</v>
      </c>
      <c r="BH26">
        <v>180.2985828149059</v>
      </c>
      <c r="BI26">
        <v>0</v>
      </c>
      <c r="BJ26">
        <v>0</v>
      </c>
      <c r="BK26">
        <v>448.36460580852139</v>
      </c>
      <c r="BL26">
        <v>0</v>
      </c>
      <c r="BM26">
        <v>0</v>
      </c>
      <c r="BN26">
        <v>437.11319161670781</v>
      </c>
      <c r="BO26">
        <v>0</v>
      </c>
      <c r="BP26">
        <v>0</v>
      </c>
      <c r="BQ26">
        <v>61.642575784607459</v>
      </c>
      <c r="BR26">
        <v>0</v>
      </c>
      <c r="BS26">
        <v>0</v>
      </c>
      <c r="BT26">
        <v>55.821761359676401</v>
      </c>
      <c r="BU26">
        <v>0</v>
      </c>
      <c r="BV26">
        <v>0</v>
      </c>
      <c r="BW26">
        <v>3.8159230121442049</v>
      </c>
      <c r="BX26">
        <v>0</v>
      </c>
      <c r="BY26">
        <v>0</v>
      </c>
      <c r="BZ26">
        <v>3.264999948623085</v>
      </c>
    </row>
    <row r="27" spans="1:78" ht="14.65" thickTop="1" x14ac:dyDescent="0.45">
      <c r="B27" s="2"/>
      <c r="C27" s="3">
        <f>SUBTOTAL(103,Table1[Club])</f>
        <v>18</v>
      </c>
      <c r="D27" s="3"/>
      <c r="E27" s="4"/>
      <c r="F27" s="3"/>
      <c r="G27" s="3"/>
      <c r="H27" s="3"/>
      <c r="I27" s="3">
        <f>SUM(Table1[Matches])</f>
        <v>5722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f>SUBTOTAL(109,Table1[GoalsF])</f>
        <v>6425</v>
      </c>
      <c r="AL27" s="3">
        <f>SUBTOTAL(109,Table1[xGoalsF])</f>
        <v>6413.9803547678566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9" spans="1:78" x14ac:dyDescent="0.45">
      <c r="W29" t="s">
        <v>109</v>
      </c>
      <c r="AM29">
        <v>352</v>
      </c>
    </row>
    <row r="30" spans="1:78" x14ac:dyDescent="0.45">
      <c r="W30" t="s">
        <v>110</v>
      </c>
      <c r="AK30">
        <f>502/7425</f>
        <v>6.7609427609427605E-2</v>
      </c>
      <c r="AM30">
        <v>402</v>
      </c>
    </row>
    <row r="31" spans="1:78" x14ac:dyDescent="0.45">
      <c r="AM31">
        <f>AM29-AM30</f>
        <v>-50</v>
      </c>
    </row>
    <row r="32" spans="1:78" x14ac:dyDescent="0.45">
      <c r="AK32" t="s">
        <v>91</v>
      </c>
    </row>
    <row r="33" spans="37:40" x14ac:dyDescent="0.45">
      <c r="AK33" t="s">
        <v>92</v>
      </c>
      <c r="AL33" t="s">
        <v>93</v>
      </c>
    </row>
    <row r="34" spans="37:40" x14ac:dyDescent="0.45">
      <c r="AK34">
        <f>AK24-AL24</f>
        <v>0.12361496665977256</v>
      </c>
      <c r="AL34">
        <f>AM24-AN24</f>
        <v>-36.563206326955026</v>
      </c>
      <c r="AN34">
        <f>70/19</f>
        <v>3.6842105263157894</v>
      </c>
    </row>
    <row r="36" spans="37:40" x14ac:dyDescent="0.45">
      <c r="AK36" t="s">
        <v>94</v>
      </c>
      <c r="AL36" t="s">
        <v>95</v>
      </c>
    </row>
    <row r="37" spans="37:40" x14ac:dyDescent="0.45">
      <c r="AK37">
        <f>-(AK34+AL34)</f>
        <v>36.439591360295253</v>
      </c>
      <c r="AL37" s="6">
        <f>AK37/7425</f>
        <v>4.9076890720936364E-3</v>
      </c>
    </row>
  </sheetData>
  <phoneticPr fontId="9" type="noConversion"/>
  <conditionalFormatting sqref="AJ3:A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2021-12-12T17:36:09Z</dcterms:created>
  <dcterms:modified xsi:type="dcterms:W3CDTF">2022-05-23T13:50:39Z</dcterms:modified>
</cp:coreProperties>
</file>