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23_México_Sub20_eliminado\"/>
    </mc:Choice>
  </mc:AlternateContent>
  <xr:revisionPtr revIDLastSave="0" documentId="13_ncr:1_{211575CF-FE25-413C-BDCE-906278B9D1ED}" xr6:coauthVersionLast="47" xr6:coauthVersionMax="47" xr10:uidLastSave="{00000000-0000-0000-0000-000000000000}"/>
  <bookViews>
    <workbookView xWindow="-98" yWindow="-98" windowWidth="22695" windowHeight="14595" activeTab="2" xr2:uid="{7C490D60-FA19-4261-BCE6-27BCBDDE87D3}"/>
  </bookViews>
  <sheets>
    <sheet name="85%" sheetId="1" r:id="rId1"/>
    <sheet name="Descripción_largo_plazo" sheetId="4" r:id="rId2"/>
    <sheet name="Descripción_MEX_vs_GUA" sheetId="5" r:id="rId3"/>
    <sheet name="Muestras_Posibles" sheetId="3" r:id="rId4"/>
    <sheet name="Muestras_Finales" sheetId="6" r:id="rId5"/>
    <sheet name="62%" sheetId="2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24" i="3" l="1"/>
  <c r="AW23" i="3"/>
  <c r="AS4" i="3"/>
  <c r="AS3" i="3"/>
  <c r="AW4" i="3"/>
  <c r="AW3" i="3"/>
  <c r="W4" i="3"/>
  <c r="W3" i="3"/>
  <c r="X4" i="3"/>
  <c r="X3" i="3"/>
  <c r="Y4" i="3"/>
  <c r="Y3" i="3"/>
  <c r="AB4" i="3"/>
  <c r="AB3" i="3"/>
  <c r="AC4" i="3"/>
  <c r="AC3" i="3"/>
  <c r="AD4" i="3"/>
  <c r="AD3" i="3"/>
  <c r="AE4" i="3"/>
  <c r="AE3" i="3"/>
  <c r="X18" i="3"/>
  <c r="Y18" i="3"/>
  <c r="Z18" i="3"/>
  <c r="AB18" i="3"/>
  <c r="AC18" i="3"/>
  <c r="AD18" i="3"/>
  <c r="AE18" i="3"/>
  <c r="W18" i="3"/>
  <c r="Z17" i="3"/>
  <c r="AA17" i="3"/>
  <c r="AB17" i="3"/>
  <c r="AC17" i="3"/>
  <c r="AD17" i="3"/>
  <c r="AE17" i="3"/>
  <c r="Z16" i="3"/>
  <c r="AA16" i="3"/>
  <c r="AB16" i="3"/>
  <c r="AC16" i="3"/>
  <c r="AD16" i="3"/>
  <c r="AE16" i="3"/>
  <c r="Y17" i="3"/>
  <c r="Y16" i="3"/>
  <c r="X17" i="3"/>
  <c r="X16" i="3"/>
  <c r="W17" i="3"/>
  <c r="W16" i="3"/>
  <c r="AE14" i="3"/>
  <c r="AD14" i="3"/>
  <c r="AC14" i="3"/>
  <c r="AA14" i="3"/>
  <c r="Z14" i="3"/>
  <c r="Y14" i="3"/>
  <c r="X14" i="3"/>
  <c r="W14" i="3"/>
  <c r="AB13" i="3"/>
  <c r="AB12" i="3"/>
  <c r="R67" i="3"/>
  <c r="H76" i="3"/>
  <c r="R76" i="3"/>
  <c r="J76" i="3"/>
  <c r="I76" i="3"/>
  <c r="D76" i="3"/>
  <c r="C76" i="3"/>
  <c r="B76" i="3"/>
  <c r="J67" i="3"/>
  <c r="I67" i="3"/>
  <c r="H67" i="3"/>
  <c r="D67" i="3"/>
  <c r="C67" i="3"/>
  <c r="B67" i="3"/>
  <c r="AB44" i="3"/>
  <c r="AB40" i="3" s="1"/>
  <c r="AB43" i="3"/>
  <c r="AB39" i="3" s="1"/>
  <c r="AE40" i="3"/>
  <c r="AD40" i="3"/>
  <c r="AC40" i="3"/>
  <c r="Y40" i="3"/>
  <c r="X40" i="3"/>
  <c r="W40" i="3"/>
  <c r="AE39" i="3"/>
  <c r="AD39" i="3"/>
  <c r="AC39" i="3"/>
  <c r="Y39" i="3"/>
  <c r="X39" i="3"/>
  <c r="W39" i="3"/>
  <c r="AB35" i="3"/>
  <c r="AB34" i="3"/>
  <c r="AB30" i="3" s="1"/>
  <c r="AE31" i="3"/>
  <c r="AD31" i="3"/>
  <c r="AC31" i="3"/>
  <c r="AB31" i="3"/>
  <c r="Y31" i="3"/>
  <c r="X31" i="3"/>
  <c r="W31" i="3"/>
  <c r="AE30" i="3"/>
  <c r="AD30" i="3"/>
  <c r="AC30" i="3"/>
  <c r="Y30" i="3"/>
  <c r="X30" i="3"/>
  <c r="W30" i="3"/>
  <c r="AE27" i="3"/>
  <c r="AD27" i="3"/>
  <c r="AC27" i="3"/>
  <c r="AC22" i="3" s="1"/>
  <c r="AB27" i="3"/>
  <c r="AA27" i="3"/>
  <c r="Z27" i="3"/>
  <c r="Y27" i="3"/>
  <c r="X27" i="3"/>
  <c r="X22" i="3" s="1"/>
  <c r="W27" i="3"/>
  <c r="AB26" i="3"/>
  <c r="AB25" i="3"/>
  <c r="AE22" i="3"/>
  <c r="AD22" i="3"/>
  <c r="AB22" i="3"/>
  <c r="Y22" i="3"/>
  <c r="W22" i="3"/>
  <c r="AE21" i="3"/>
  <c r="AD21" i="3"/>
  <c r="AC21" i="3"/>
  <c r="AB21" i="3"/>
  <c r="Y21" i="3"/>
  <c r="X21" i="3"/>
  <c r="W21" i="3"/>
  <c r="W9" i="3"/>
  <c r="X9" i="3"/>
  <c r="Y9" i="3"/>
  <c r="Z9" i="3"/>
  <c r="AA9" i="3"/>
  <c r="AB8" i="3"/>
  <c r="AB7" i="3"/>
  <c r="AC9" i="3"/>
  <c r="AD9" i="3"/>
  <c r="AE9" i="3"/>
  <c r="R58" i="3"/>
  <c r="R49" i="3"/>
  <c r="R39" i="3"/>
  <c r="R30" i="3"/>
  <c r="R21" i="3"/>
  <c r="R12" i="3"/>
  <c r="R3" i="3"/>
  <c r="J58" i="3"/>
  <c r="I58" i="3"/>
  <c r="H58" i="3"/>
  <c r="D58" i="3"/>
  <c r="C58" i="3"/>
  <c r="B58" i="3"/>
  <c r="J49" i="3"/>
  <c r="I49" i="3"/>
  <c r="H49" i="3"/>
  <c r="D49" i="3"/>
  <c r="C49" i="3"/>
  <c r="B49" i="3"/>
  <c r="J40" i="3"/>
  <c r="I40" i="3"/>
  <c r="H40" i="3"/>
  <c r="D40" i="3"/>
  <c r="C40" i="3"/>
  <c r="B40" i="3"/>
  <c r="J13" i="3"/>
  <c r="I13" i="3"/>
  <c r="H13" i="3"/>
  <c r="J4" i="3"/>
  <c r="I4" i="3"/>
  <c r="H4" i="3"/>
  <c r="I36" i="3"/>
  <c r="J36" i="3"/>
  <c r="I32" i="3"/>
  <c r="J32" i="3"/>
  <c r="J22" i="3"/>
  <c r="I22" i="3"/>
  <c r="H22" i="3"/>
  <c r="J31" i="3"/>
  <c r="I31" i="3"/>
  <c r="H31" i="3"/>
  <c r="C36" i="3"/>
  <c r="D36" i="3"/>
  <c r="B36" i="3"/>
  <c r="F35" i="3"/>
  <c r="C35" i="3"/>
  <c r="D35" i="3"/>
  <c r="B35" i="3"/>
  <c r="F32" i="3"/>
  <c r="B32" i="3"/>
  <c r="C32" i="3"/>
  <c r="D32" i="3"/>
  <c r="F31" i="3"/>
  <c r="C31" i="3"/>
  <c r="D31" i="3"/>
  <c r="B31" i="3"/>
  <c r="C22" i="3"/>
  <c r="D22" i="3"/>
  <c r="B22" i="3"/>
  <c r="C13" i="3"/>
  <c r="D13" i="3"/>
  <c r="B13" i="3"/>
  <c r="C4" i="3"/>
  <c r="D4" i="3"/>
  <c r="B4" i="3"/>
  <c r="AA18" i="3" l="1"/>
  <c r="AB14" i="3"/>
  <c r="L76" i="3"/>
  <c r="F76" i="3"/>
  <c r="F67" i="3"/>
  <c r="C68" i="3" s="1"/>
  <c r="C71" i="3" s="1"/>
  <c r="L67" i="3"/>
  <c r="AB9" i="3"/>
  <c r="F58" i="3"/>
  <c r="D59" i="3" s="1"/>
  <c r="D62" i="3" s="1"/>
  <c r="C59" i="3"/>
  <c r="C62" i="3" s="1"/>
  <c r="F49" i="3"/>
  <c r="C50" i="3" s="1"/>
  <c r="C53" i="3" s="1"/>
  <c r="L49" i="3"/>
  <c r="I50" i="3" s="1"/>
  <c r="I53" i="3" s="1"/>
  <c r="L58" i="3"/>
  <c r="L40" i="3"/>
  <c r="F40" i="3"/>
  <c r="B41" i="3" s="1"/>
  <c r="L4" i="3"/>
  <c r="L13" i="3"/>
  <c r="J14" i="3" s="1"/>
  <c r="J17" i="3" s="1"/>
  <c r="L22" i="3"/>
  <c r="L31" i="3"/>
  <c r="F4" i="3"/>
  <c r="C5" i="3" s="1"/>
  <c r="C8" i="3" s="1"/>
  <c r="F22" i="3"/>
  <c r="D23" i="3" s="1"/>
  <c r="D26" i="3" s="1"/>
  <c r="F13" i="3"/>
  <c r="D14" i="3" s="1"/>
  <c r="D17" i="3" s="1"/>
  <c r="B8" i="1"/>
  <c r="C8" i="1"/>
  <c r="D8" i="1"/>
  <c r="J77" i="3" l="1"/>
  <c r="J80" i="3" s="1"/>
  <c r="H77" i="3"/>
  <c r="I77" i="3"/>
  <c r="I80" i="3" s="1"/>
  <c r="D77" i="3"/>
  <c r="D80" i="3" s="1"/>
  <c r="C77" i="3"/>
  <c r="C80" i="3" s="1"/>
  <c r="B77" i="3"/>
  <c r="B80" i="3" s="1"/>
  <c r="B68" i="3"/>
  <c r="B71" i="3" s="1"/>
  <c r="D68" i="3"/>
  <c r="D71" i="3" s="1"/>
  <c r="I68" i="3"/>
  <c r="I71" i="3" s="1"/>
  <c r="J68" i="3"/>
  <c r="J71" i="3" s="1"/>
  <c r="H68" i="3"/>
  <c r="B59" i="3"/>
  <c r="B62" i="3" s="1"/>
  <c r="F62" i="3" s="1"/>
  <c r="C63" i="3" s="1"/>
  <c r="D50" i="3"/>
  <c r="D53" i="3" s="1"/>
  <c r="B50" i="3"/>
  <c r="J50" i="3"/>
  <c r="J53" i="3" s="1"/>
  <c r="J59" i="3"/>
  <c r="J62" i="3" s="1"/>
  <c r="I59" i="3"/>
  <c r="I62" i="3" s="1"/>
  <c r="H59" i="3"/>
  <c r="H62" i="3" s="1"/>
  <c r="H50" i="3"/>
  <c r="H53" i="3" s="1"/>
  <c r="F59" i="3"/>
  <c r="F50" i="3"/>
  <c r="B53" i="3"/>
  <c r="I41" i="3"/>
  <c r="I44" i="3" s="1"/>
  <c r="J41" i="3"/>
  <c r="J44" i="3" s="1"/>
  <c r="H41" i="3"/>
  <c r="H44" i="3" s="1"/>
  <c r="D41" i="3"/>
  <c r="D44" i="3" s="1"/>
  <c r="C41" i="3"/>
  <c r="C44" i="3" s="1"/>
  <c r="I5" i="3"/>
  <c r="I8" i="3" s="1"/>
  <c r="J5" i="3"/>
  <c r="J8" i="3" s="1"/>
  <c r="H5" i="3"/>
  <c r="I14" i="3"/>
  <c r="I17" i="3" s="1"/>
  <c r="H14" i="3"/>
  <c r="H17" i="3" s="1"/>
  <c r="H23" i="3"/>
  <c r="H26" i="3" s="1"/>
  <c r="J23" i="3"/>
  <c r="J26" i="3" s="1"/>
  <c r="I23" i="3"/>
  <c r="H32" i="3"/>
  <c r="J35" i="3"/>
  <c r="I35" i="3"/>
  <c r="B5" i="3"/>
  <c r="B8" i="3" s="1"/>
  <c r="D5" i="3"/>
  <c r="D8" i="3" s="1"/>
  <c r="C23" i="3"/>
  <c r="C26" i="3" s="1"/>
  <c r="B23" i="3"/>
  <c r="B26" i="3" s="1"/>
  <c r="B14" i="3"/>
  <c r="B17" i="3" s="1"/>
  <c r="C14" i="3"/>
  <c r="C17" i="3" s="1"/>
  <c r="F8" i="1"/>
  <c r="D9" i="1" s="1"/>
  <c r="CF12" i="5"/>
  <c r="CF11" i="5"/>
  <c r="CC24" i="5"/>
  <c r="CC23" i="5"/>
  <c r="CC20" i="5"/>
  <c r="CF20" i="5" s="1"/>
  <c r="CC19" i="5"/>
  <c r="CF19" i="5" s="1"/>
  <c r="CC16" i="5"/>
  <c r="CC15" i="5"/>
  <c r="CF16" i="5"/>
  <c r="CF15" i="5"/>
  <c r="AQ14" i="5"/>
  <c r="AO14" i="5"/>
  <c r="AM14" i="5"/>
  <c r="AJ17" i="5" s="1"/>
  <c r="AI14" i="5"/>
  <c r="AH18" i="5" s="1"/>
  <c r="AG14" i="5"/>
  <c r="AG17" i="5" s="1"/>
  <c r="AE14" i="5"/>
  <c r="AF17" i="5" s="1"/>
  <c r="V13" i="5"/>
  <c r="CC12" i="5"/>
  <c r="CC11" i="5"/>
  <c r="AR11" i="5"/>
  <c r="AQ11" i="5"/>
  <c r="AL17" i="5" s="1"/>
  <c r="AP11" i="5"/>
  <c r="AO11" i="5"/>
  <c r="AN11" i="5"/>
  <c r="AM11" i="5"/>
  <c r="AL11" i="5"/>
  <c r="AK11" i="5"/>
  <c r="AJ11" i="5"/>
  <c r="AI11" i="5"/>
  <c r="AH11" i="5"/>
  <c r="AG11" i="5"/>
  <c r="AF11" i="5"/>
  <c r="AE11" i="5"/>
  <c r="AB7" i="5"/>
  <c r="AA7" i="5"/>
  <c r="Z7" i="5"/>
  <c r="Y7" i="5"/>
  <c r="AL5" i="5"/>
  <c r="AK5" i="5"/>
  <c r="AL4" i="5"/>
  <c r="AK4" i="5"/>
  <c r="CC16" i="4"/>
  <c r="CC15" i="4"/>
  <c r="CC12" i="4"/>
  <c r="CC11" i="4"/>
  <c r="BZ24" i="4"/>
  <c r="BZ23" i="4"/>
  <c r="BZ20" i="4"/>
  <c r="CC20" i="4" s="1"/>
  <c r="BZ19" i="4"/>
  <c r="CC19" i="4" s="1"/>
  <c r="BZ16" i="4"/>
  <c r="BZ15" i="4"/>
  <c r="BZ12" i="4"/>
  <c r="BZ11" i="4"/>
  <c r="AQ14" i="4"/>
  <c r="AO14" i="4"/>
  <c r="AM14" i="4"/>
  <c r="AJ17" i="4" s="1"/>
  <c r="AI14" i="4"/>
  <c r="AH18" i="4" s="1"/>
  <c r="AG14" i="4"/>
  <c r="AG18" i="4" s="1"/>
  <c r="AE14" i="4"/>
  <c r="AF18" i="4" s="1"/>
  <c r="V13" i="4"/>
  <c r="AR11" i="4"/>
  <c r="AQ11" i="4"/>
  <c r="AL17" i="4" s="1"/>
  <c r="AP11" i="4"/>
  <c r="AK18" i="4" s="1"/>
  <c r="AO11" i="4"/>
  <c r="AN11" i="4"/>
  <c r="AM11" i="4"/>
  <c r="AL11" i="4"/>
  <c r="AK11" i="4"/>
  <c r="AJ11" i="4"/>
  <c r="AI11" i="4"/>
  <c r="AH11" i="4"/>
  <c r="AG11" i="4"/>
  <c r="AF11" i="4"/>
  <c r="AE11" i="4"/>
  <c r="AB7" i="4"/>
  <c r="AA7" i="4"/>
  <c r="Z7" i="4"/>
  <c r="Y7" i="4"/>
  <c r="AL5" i="4"/>
  <c r="AK5" i="4"/>
  <c r="AL4" i="4"/>
  <c r="AK4" i="4"/>
  <c r="AK14" i="4" s="1"/>
  <c r="L77" i="3" l="1"/>
  <c r="H80" i="3"/>
  <c r="L80" i="3" s="1"/>
  <c r="J81" i="3" s="1"/>
  <c r="F80" i="3"/>
  <c r="C81" i="3" s="1"/>
  <c r="F77" i="3"/>
  <c r="F71" i="3"/>
  <c r="C72" i="3" s="1"/>
  <c r="F68" i="3"/>
  <c r="H71" i="3"/>
  <c r="L68" i="3"/>
  <c r="D63" i="3"/>
  <c r="B63" i="3"/>
  <c r="L62" i="3"/>
  <c r="L50" i="3"/>
  <c r="L59" i="3"/>
  <c r="L53" i="3"/>
  <c r="I54" i="3" s="1"/>
  <c r="F53" i="3"/>
  <c r="L44" i="3"/>
  <c r="J45" i="3" s="1"/>
  <c r="L41" i="3"/>
  <c r="H8" i="3"/>
  <c r="L5" i="3"/>
  <c r="L17" i="3"/>
  <c r="I18" i="3" s="1"/>
  <c r="L14" i="3"/>
  <c r="F23" i="3"/>
  <c r="F26" i="3"/>
  <c r="D27" i="3" s="1"/>
  <c r="I26" i="3"/>
  <c r="L23" i="3"/>
  <c r="L32" i="3"/>
  <c r="H35" i="3"/>
  <c r="F5" i="3"/>
  <c r="F14" i="3"/>
  <c r="F8" i="3"/>
  <c r="B9" i="3" s="1"/>
  <c r="F17" i="3"/>
  <c r="D18" i="3" s="1"/>
  <c r="AK17" i="5"/>
  <c r="AL18" i="4"/>
  <c r="AK17" i="4"/>
  <c r="AK18" i="5"/>
  <c r="AL18" i="5"/>
  <c r="AJ18" i="5"/>
  <c r="AH17" i="5"/>
  <c r="C9" i="1"/>
  <c r="B9" i="1"/>
  <c r="AF18" i="5"/>
  <c r="AK14" i="5"/>
  <c r="AI18" i="5" s="1"/>
  <c r="AG18" i="5"/>
  <c r="AJ18" i="4"/>
  <c r="AF17" i="4"/>
  <c r="AG17" i="4"/>
  <c r="AH17" i="4"/>
  <c r="AI18" i="4"/>
  <c r="AI17" i="4"/>
  <c r="H81" i="3" l="1"/>
  <c r="I81" i="3"/>
  <c r="D81" i="3"/>
  <c r="B81" i="3"/>
  <c r="B72" i="3"/>
  <c r="D72" i="3"/>
  <c r="L71" i="3"/>
  <c r="I63" i="3"/>
  <c r="J54" i="3"/>
  <c r="H63" i="3"/>
  <c r="H54" i="3"/>
  <c r="J63" i="3"/>
  <c r="D54" i="3"/>
  <c r="C54" i="3"/>
  <c r="B54" i="3"/>
  <c r="H45" i="3"/>
  <c r="I45" i="3"/>
  <c r="L8" i="3"/>
  <c r="H9" i="3" s="1"/>
  <c r="H18" i="3"/>
  <c r="J18" i="3"/>
  <c r="B27" i="3"/>
  <c r="F27" i="3" s="1"/>
  <c r="L26" i="3"/>
  <c r="I27" i="3" s="1"/>
  <c r="C27" i="3"/>
  <c r="L35" i="3"/>
  <c r="H36" i="3" s="1"/>
  <c r="B18" i="3"/>
  <c r="C9" i="3"/>
  <c r="D9" i="3"/>
  <c r="C18" i="3"/>
  <c r="F9" i="1"/>
  <c r="AI17" i="5"/>
  <c r="J72" i="3" l="1"/>
  <c r="I72" i="3"/>
  <c r="H72" i="3"/>
  <c r="I9" i="3"/>
  <c r="J9" i="3"/>
  <c r="H27" i="3"/>
  <c r="J27" i="3"/>
  <c r="L27" i="3" l="1"/>
  <c r="F4" i="2" l="1"/>
  <c r="D5" i="2" s="1"/>
  <c r="C4" i="2"/>
  <c r="D4" i="2"/>
  <c r="B4" i="2"/>
  <c r="B5" i="2" l="1"/>
  <c r="F5" i="2" s="1"/>
  <c r="C5" i="2"/>
  <c r="F33" i="1" l="1"/>
  <c r="C37" i="1" s="1"/>
  <c r="C25" i="1"/>
  <c r="B25" i="1"/>
  <c r="E25" i="1" l="1"/>
  <c r="C29" i="1" s="1"/>
  <c r="B37" i="1"/>
  <c r="D37" i="1"/>
  <c r="B29" i="1" l="1"/>
  <c r="F41" i="3" l="1"/>
  <c r="B44" i="3"/>
  <c r="F44" i="3" l="1"/>
  <c r="B45" i="3" s="1"/>
  <c r="D45" i="3" l="1"/>
  <c r="C45" i="3"/>
</calcChain>
</file>

<file path=xl/sharedStrings.xml><?xml version="1.0" encoding="utf-8"?>
<sst xmlns="http://schemas.openxmlformats.org/spreadsheetml/2006/main" count="698" uniqueCount="150">
  <si>
    <t>México</t>
  </si>
  <si>
    <t>Empate</t>
  </si>
  <si>
    <t>Guatemala</t>
  </si>
  <si>
    <t>Favorito</t>
  </si>
  <si>
    <t>No-favorito</t>
  </si>
  <si>
    <t>No-Favorito</t>
  </si>
  <si>
    <t>GOLES</t>
  </si>
  <si>
    <t>Observación</t>
  </si>
  <si>
    <t>Casi el triple</t>
  </si>
  <si>
    <t>100 partidos</t>
  </si>
  <si>
    <t>Total</t>
  </si>
  <si>
    <t>Marcador típico</t>
  </si>
  <si>
    <t>3-1</t>
  </si>
  <si>
    <t>RECORD</t>
  </si>
  <si>
    <t>Victoria de México</t>
  </si>
  <si>
    <t>Victoria de Guatemala</t>
  </si>
  <si>
    <t>+480</t>
  </si>
  <si>
    <t>-1000</t>
  </si>
  <si>
    <t>+1800</t>
  </si>
  <si>
    <t>Victoria del Favorito</t>
  </si>
  <si>
    <t>Victoria del no-Favorito</t>
  </si>
  <si>
    <t>No Favorito</t>
  </si>
  <si>
    <t>RECORD REAL</t>
  </si>
  <si>
    <t>RECORD CASAS DE APUESTAS</t>
  </si>
  <si>
    <t>VICTORIAS DEL FAVORITO</t>
  </si>
  <si>
    <t>EMPATES</t>
  </si>
  <si>
    <t>170 (87%)</t>
  </si>
  <si>
    <t>7 (4%)</t>
  </si>
  <si>
    <r>
      <rPr>
        <b/>
        <sz val="13"/>
        <color theme="9" tint="-0.249977111117893"/>
        <rFont val="Calibri"/>
        <family val="2"/>
        <scheme val="minor"/>
      </rPr>
      <t>Probabilidades</t>
    </r>
    <r>
      <rPr>
        <b/>
        <sz val="13"/>
        <color rgb="FF002060"/>
        <rFont val="Calibri"/>
        <family val="2"/>
        <scheme val="minor"/>
      </rPr>
      <t xml:space="preserve"> según Casas de Apuestas</t>
    </r>
  </si>
  <si>
    <t>18 (9%)</t>
  </si>
  <si>
    <r>
      <rPr>
        <b/>
        <sz val="13"/>
        <color theme="9" tint="-0.249977111117893"/>
        <rFont val="Calibri"/>
        <family val="2"/>
        <scheme val="minor"/>
      </rPr>
      <t>Resultados reales</t>
    </r>
    <r>
      <rPr>
        <b/>
        <sz val="13"/>
        <color rgb="FF002060"/>
        <rFont val="Calibri"/>
        <family val="2"/>
        <scheme val="minor"/>
      </rPr>
      <t xml:space="preserve"> 2000 a 2020</t>
    </r>
  </si>
  <si>
    <t>Escenario</t>
  </si>
  <si>
    <t>OddH</t>
  </si>
  <si>
    <t>OddD</t>
  </si>
  <si>
    <t>OddA</t>
  </si>
  <si>
    <t>ProbH</t>
  </si>
  <si>
    <t>ProbD</t>
  </si>
  <si>
    <t>ProbA</t>
  </si>
  <si>
    <t>xPHome</t>
  </si>
  <si>
    <t>xPAway</t>
  </si>
  <si>
    <t>xGoals</t>
  </si>
  <si>
    <t>FTHG</t>
  </si>
  <si>
    <t>FTAG</t>
  </si>
  <si>
    <t>HTHG</t>
  </si>
  <si>
    <t>HTAG</t>
  </si>
  <si>
    <t>HS</t>
  </si>
  <si>
    <t>AS</t>
  </si>
  <si>
    <t>HST</t>
  </si>
  <si>
    <t>AST</t>
  </si>
  <si>
    <t>HSM</t>
  </si>
  <si>
    <t>ASM</t>
  </si>
  <si>
    <t>HF</t>
  </si>
  <si>
    <t>AF</t>
  </si>
  <si>
    <t>HY</t>
  </si>
  <si>
    <t>AY</t>
  </si>
  <si>
    <t>HR</t>
  </si>
  <si>
    <t>AR</t>
  </si>
  <si>
    <t>Goles Local</t>
  </si>
  <si>
    <t>Goles Visitante</t>
  </si>
  <si>
    <t>Disparos del Local</t>
  </si>
  <si>
    <t>Disparos del Visitante</t>
  </si>
  <si>
    <t>Disparos a puerta del Local</t>
  </si>
  <si>
    <t>Disparos a puerta del Visitante</t>
  </si>
  <si>
    <t>Disparos desviados del Local</t>
  </si>
  <si>
    <t>Disparos desviados del Visitante</t>
  </si>
  <si>
    <t>Faltas del Local</t>
  </si>
  <si>
    <t>Faltas del Visitante</t>
  </si>
  <si>
    <t>Tarjetas Amarillas del Local</t>
  </si>
  <si>
    <t>Tarjetas Amarillas del Visitante</t>
  </si>
  <si>
    <t>Tarjetas Rojas del Local</t>
  </si>
  <si>
    <t>Tarjetas Rojas del Visitante</t>
  </si>
  <si>
    <t>Puntos Local</t>
  </si>
  <si>
    <t>Puntos Visitante</t>
  </si>
  <si>
    <t>Escenario 48%</t>
  </si>
  <si>
    <t>Goles</t>
  </si>
  <si>
    <t>Disparos</t>
  </si>
  <si>
    <t>Disparos a puerta</t>
  </si>
  <si>
    <t>Disparos desviados</t>
  </si>
  <si>
    <t>Faltas</t>
  </si>
  <si>
    <t>Tarjetas Amarilas</t>
  </si>
  <si>
    <t>Tarjetas Rojas</t>
  </si>
  <si>
    <t>Local 48%</t>
  </si>
  <si>
    <t>Local 58%</t>
  </si>
  <si>
    <t>Local</t>
  </si>
  <si>
    <t>Barcelona</t>
  </si>
  <si>
    <t>Visitante</t>
  </si>
  <si>
    <t>Real Madrid</t>
  </si>
  <si>
    <t>Local 38%</t>
  </si>
  <si>
    <t>TOTALES</t>
  </si>
  <si>
    <t>Goles Totales</t>
  </si>
  <si>
    <t>Disparos Totales</t>
  </si>
  <si>
    <t>Disparos a puerta totales</t>
  </si>
  <si>
    <t>Disparos desviados totales</t>
  </si>
  <si>
    <t>Faltas local</t>
  </si>
  <si>
    <t>Tarjetas amarillas</t>
  </si>
  <si>
    <t>Tarjetas rojas</t>
  </si>
  <si>
    <t>Disparos fallados</t>
  </si>
  <si>
    <t>Escenario 85%</t>
  </si>
  <si>
    <t>L</t>
  </si>
  <si>
    <t>V</t>
  </si>
  <si>
    <t>Totales</t>
  </si>
  <si>
    <t>Amarillas</t>
  </si>
  <si>
    <t>Rojas</t>
  </si>
  <si>
    <t>F</t>
  </si>
  <si>
    <t>N</t>
  </si>
  <si>
    <t>Posesión del balón</t>
  </si>
  <si>
    <t>0.2% de partidos fueron clasificados como el México vs Guatemala sub20</t>
  </si>
  <si>
    <t>México vs Guatemala sub20 según                        Las Casas de Apuestas</t>
  </si>
  <si>
    <t>Posesión de balón</t>
  </si>
  <si>
    <t>Pases</t>
  </si>
  <si>
    <t>Probabilidades</t>
  </si>
  <si>
    <t>Momios</t>
  </si>
  <si>
    <t>Jamaica</t>
  </si>
  <si>
    <t>Italia</t>
  </si>
  <si>
    <t>Macedonia</t>
  </si>
  <si>
    <t>México F</t>
  </si>
  <si>
    <t>Jamaica F</t>
  </si>
  <si>
    <t>Guatemala u20</t>
  </si>
  <si>
    <t>México u20</t>
  </si>
  <si>
    <t>Margen L1</t>
  </si>
  <si>
    <t>Margen D1</t>
  </si>
  <si>
    <t>Margen A1</t>
  </si>
  <si>
    <t>Margen L2</t>
  </si>
  <si>
    <t>Margen D2</t>
  </si>
  <si>
    <t>Margen A2</t>
  </si>
  <si>
    <t>Margen L3</t>
  </si>
  <si>
    <t>Margen D3</t>
  </si>
  <si>
    <t>Margen A3</t>
  </si>
  <si>
    <t>Margen L4</t>
  </si>
  <si>
    <t>Margen D4</t>
  </si>
  <si>
    <t>Margen A4</t>
  </si>
  <si>
    <t>Manchester City</t>
  </si>
  <si>
    <t>Olympique Lyon</t>
  </si>
  <si>
    <t>Menor</t>
  </si>
  <si>
    <t>Mayor</t>
  </si>
  <si>
    <t>Francia</t>
  </si>
  <si>
    <t>Suiza</t>
  </si>
  <si>
    <t>El Salvador</t>
  </si>
  <si>
    <t>Honduras</t>
  </si>
  <si>
    <t>Probabilities</t>
  </si>
  <si>
    <t>Muestra</t>
  </si>
  <si>
    <t>Muestra%</t>
  </si>
  <si>
    <t>Muestra71-73%</t>
  </si>
  <si>
    <t>Muestra79-82%</t>
  </si>
  <si>
    <t>Muestra85-88%</t>
  </si>
  <si>
    <t>Muestra58-61%</t>
  </si>
  <si>
    <t>Brasil</t>
  </si>
  <si>
    <t>Argentina</t>
  </si>
  <si>
    <t>Overall</t>
  </si>
  <si>
    <t>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</si>
</sst>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"/>
    <numFmt numFmtId="165" formatCode="0.0"/>
    <numFmt numFmtId="169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FEEBE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F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44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10" fillId="0" borderId="4" applyNumberFormat="0" applyFill="0" applyAlignment="0" applyProtection="0"/>
  </cellStyleXfs>
  <cellXfs count="118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" fontId="0" fillId="0" borderId="0" xfId="0" quotePrefix="1" applyNumberFormat="1"/>
    <xf numFmtId="0" fontId="0" fillId="3" borderId="0" xfId="0" applyFill="1"/>
    <xf numFmtId="0" fontId="6" fillId="3" borderId="1" xfId="2" applyFont="1" applyFill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 wrapText="1"/>
    </xf>
    <xf numFmtId="0" fontId="12" fillId="0" borderId="1" xfId="2" applyFont="1" applyAlignment="1">
      <alignment horizontal="center" vertical="center" wrapText="1"/>
    </xf>
    <xf numFmtId="9" fontId="12" fillId="2" borderId="2" xfId="3" applyNumberFormat="1" applyFont="1" applyAlignment="1">
      <alignment horizontal="center" vertical="center"/>
    </xf>
    <xf numFmtId="0" fontId="7" fillId="0" borderId="1" xfId="2" applyFont="1" applyAlignment="1">
      <alignment horizontal="center" vertical="center"/>
    </xf>
    <xf numFmtId="0" fontId="12" fillId="2" borderId="2" xfId="3" quotePrefix="1" applyFont="1" applyAlignment="1">
      <alignment horizontal="center" vertical="center"/>
    </xf>
    <xf numFmtId="9" fontId="12" fillId="2" borderId="2" xfId="3" quotePrefix="1" applyNumberFormat="1" applyFont="1" applyAlignment="1">
      <alignment horizontal="center" vertical="center"/>
    </xf>
    <xf numFmtId="0" fontId="15" fillId="0" borderId="3" xfId="5" applyFont="1" applyAlignment="1">
      <alignment horizontal="center" vertical="center" wrapText="1"/>
    </xf>
    <xf numFmtId="0" fontId="8" fillId="5" borderId="3" xfId="5" applyFill="1" applyAlignment="1">
      <alignment horizontal="center" vertical="center" wrapText="1"/>
    </xf>
    <xf numFmtId="0" fontId="8" fillId="6" borderId="3" xfId="5" applyFill="1" applyAlignment="1">
      <alignment horizontal="center" vertical="center" wrapText="1"/>
    </xf>
    <xf numFmtId="0" fontId="15" fillId="0" borderId="0" xfId="5" applyFont="1" applyBorder="1" applyAlignment="1">
      <alignment horizontal="center" vertical="center" wrapText="1"/>
    </xf>
    <xf numFmtId="0" fontId="8" fillId="5" borderId="0" xfId="5" applyFill="1" applyBorder="1" applyAlignment="1">
      <alignment horizontal="center" vertical="center" wrapText="1"/>
    </xf>
    <xf numFmtId="0" fontId="8" fillId="6" borderId="0" xfId="5" applyFill="1" applyBorder="1" applyAlignment="1">
      <alignment horizontal="center" vertical="center" wrapText="1"/>
    </xf>
    <xf numFmtId="0" fontId="16" fillId="0" borderId="5" xfId="5" applyFont="1" applyBorder="1" applyAlignment="1">
      <alignment horizontal="center" vertical="center" wrapText="1"/>
    </xf>
    <xf numFmtId="0" fontId="5" fillId="0" borderId="5" xfId="5" applyFont="1" applyBorder="1" applyAlignment="1">
      <alignment horizontal="center" vertical="center" wrapText="1"/>
    </xf>
    <xf numFmtId="0" fontId="17" fillId="0" borderId="5" xfId="5" applyFont="1" applyBorder="1" applyAlignment="1">
      <alignment horizontal="center" vertical="center" wrapText="1"/>
    </xf>
    <xf numFmtId="0" fontId="8" fillId="0" borderId="5" xfId="5" applyBorder="1" applyAlignment="1">
      <alignment horizontal="center" vertical="center" wrapText="1"/>
    </xf>
    <xf numFmtId="0" fontId="18" fillId="0" borderId="5" xfId="5" applyFont="1" applyBorder="1" applyAlignment="1">
      <alignment horizontal="center" vertical="center" wrapText="1"/>
    </xf>
    <xf numFmtId="0" fontId="18" fillId="0" borderId="4" xfId="6" applyFont="1" applyAlignment="1">
      <alignment horizontal="center" vertical="center" wrapText="1"/>
    </xf>
    <xf numFmtId="164" fontId="10" fillId="7" borderId="4" xfId="6" applyNumberFormat="1" applyFill="1" applyAlignment="1">
      <alignment horizontal="center" vertical="center" wrapText="1"/>
    </xf>
    <xf numFmtId="164" fontId="10" fillId="8" borderId="4" xfId="6" applyNumberFormat="1" applyFill="1" applyAlignment="1">
      <alignment horizontal="center" vertical="center" wrapText="1"/>
    </xf>
    <xf numFmtId="0" fontId="18" fillId="2" borderId="14" xfId="3" applyFont="1" applyBorder="1" applyAlignment="1">
      <alignment horizontal="center" vertical="center" wrapText="1"/>
    </xf>
    <xf numFmtId="165" fontId="3" fillId="7" borderId="14" xfId="3" applyNumberFormat="1" applyFill="1" applyBorder="1" applyAlignment="1">
      <alignment horizontal="center" vertical="center" wrapText="1"/>
    </xf>
    <xf numFmtId="165" fontId="3" fillId="8" borderId="14" xfId="3" applyNumberFormat="1" applyFill="1" applyBorder="1" applyAlignment="1">
      <alignment horizontal="center" vertical="center" wrapText="1"/>
    </xf>
    <xf numFmtId="1" fontId="3" fillId="7" borderId="14" xfId="3" applyNumberFormat="1" applyFill="1" applyBorder="1" applyAlignment="1">
      <alignment horizontal="center" vertical="center" wrapText="1"/>
    </xf>
    <xf numFmtId="1" fontId="3" fillId="8" borderId="14" xfId="3" applyNumberFormat="1" applyFill="1" applyBorder="1" applyAlignment="1">
      <alignment horizontal="center" vertical="center" wrapText="1"/>
    </xf>
    <xf numFmtId="1" fontId="10" fillId="7" borderId="4" xfId="6" applyNumberFormat="1" applyFill="1" applyAlignment="1">
      <alignment horizontal="center" vertical="center" wrapText="1"/>
    </xf>
    <xf numFmtId="1" fontId="10" fillId="8" borderId="4" xfId="6" applyNumberFormat="1" applyFill="1" applyAlignment="1">
      <alignment horizontal="center" vertical="center" wrapText="1"/>
    </xf>
    <xf numFmtId="0" fontId="19" fillId="2" borderId="15" xfId="3" applyFont="1" applyBorder="1" applyAlignment="1">
      <alignment horizontal="center" vertical="center"/>
    </xf>
    <xf numFmtId="1" fontId="19" fillId="2" borderId="15" xfId="3" applyNumberFormat="1" applyFont="1" applyBorder="1" applyAlignment="1">
      <alignment horizontal="center" vertical="center"/>
    </xf>
    <xf numFmtId="9" fontId="19" fillId="2" borderId="15" xfId="1" applyFont="1" applyFill="1" applyBorder="1" applyAlignment="1">
      <alignment horizontal="center" vertical="center"/>
    </xf>
    <xf numFmtId="0" fontId="18" fillId="2" borderId="16" xfId="3" applyFont="1" applyBorder="1" applyAlignment="1">
      <alignment horizontal="center" vertical="center" wrapText="1"/>
    </xf>
    <xf numFmtId="165" fontId="3" fillId="7" borderId="16" xfId="3" applyNumberFormat="1" applyFill="1" applyBorder="1" applyAlignment="1">
      <alignment horizontal="center" vertical="center" wrapText="1"/>
    </xf>
    <xf numFmtId="165" fontId="3" fillId="8" borderId="16" xfId="3" applyNumberFormat="1" applyFill="1" applyBorder="1" applyAlignment="1">
      <alignment horizontal="center" vertical="center" wrapText="1"/>
    </xf>
    <xf numFmtId="1" fontId="3" fillId="7" borderId="16" xfId="3" applyNumberFormat="1" applyFill="1" applyBorder="1" applyAlignment="1">
      <alignment horizontal="center" vertical="center" wrapText="1"/>
    </xf>
    <xf numFmtId="1" fontId="3" fillId="8" borderId="16" xfId="3" applyNumberFormat="1" applyFill="1" applyBorder="1" applyAlignment="1">
      <alignment horizontal="center" vertical="center" wrapText="1"/>
    </xf>
    <xf numFmtId="0" fontId="20" fillId="2" borderId="2" xfId="3" applyFont="1" applyAlignment="1">
      <alignment horizontal="center" vertical="center"/>
    </xf>
    <xf numFmtId="1" fontId="20" fillId="2" borderId="2" xfId="3" applyNumberFormat="1" applyFont="1" applyAlignment="1">
      <alignment horizontal="center" vertical="center"/>
    </xf>
    <xf numFmtId="9" fontId="20" fillId="2" borderId="2" xfId="1" applyFont="1" applyFill="1" applyBorder="1" applyAlignment="1">
      <alignment horizontal="center" vertical="center"/>
    </xf>
    <xf numFmtId="0" fontId="18" fillId="2" borderId="0" xfId="3" applyFont="1" applyBorder="1" applyAlignment="1">
      <alignment horizontal="center" vertical="center" wrapText="1"/>
    </xf>
    <xf numFmtId="165" fontId="3" fillId="7" borderId="0" xfId="3" applyNumberFormat="1" applyFill="1" applyBorder="1" applyAlignment="1">
      <alignment horizontal="center" vertical="center" wrapText="1"/>
    </xf>
    <xf numFmtId="165" fontId="3" fillId="8" borderId="0" xfId="3" applyNumberFormat="1" applyFill="1" applyBorder="1" applyAlignment="1">
      <alignment horizontal="center" vertical="center" wrapText="1"/>
    </xf>
    <xf numFmtId="1" fontId="3" fillId="7" borderId="0" xfId="3" applyNumberFormat="1" applyFill="1" applyBorder="1" applyAlignment="1">
      <alignment horizontal="center" vertical="center" wrapText="1"/>
    </xf>
    <xf numFmtId="1" fontId="3" fillId="8" borderId="0" xfId="3" applyNumberFormat="1" applyFill="1" applyBorder="1" applyAlignment="1">
      <alignment horizontal="center" vertical="center" wrapText="1"/>
    </xf>
    <xf numFmtId="0" fontId="10" fillId="2" borderId="4" xfId="6" applyFill="1" applyAlignment="1">
      <alignment horizontal="center" vertical="center" wrapText="1"/>
    </xf>
    <xf numFmtId="1" fontId="4" fillId="0" borderId="4" xfId="6" applyNumberFormat="1" applyFont="1" applyAlignment="1">
      <alignment horizontal="center" vertical="center"/>
    </xf>
    <xf numFmtId="0" fontId="9" fillId="0" borderId="0" xfId="0" applyFont="1"/>
    <xf numFmtId="0" fontId="21" fillId="3" borderId="0" xfId="0" applyFont="1" applyFill="1" applyAlignment="1">
      <alignment horizontal="center" wrapText="1"/>
    </xf>
    <xf numFmtId="0" fontId="8" fillId="4" borderId="5" xfId="5" applyFill="1" applyBorder="1" applyAlignment="1">
      <alignment horizontal="center" vertical="center" wrapText="1"/>
    </xf>
    <xf numFmtId="0" fontId="8" fillId="9" borderId="5" xfId="5" applyFill="1" applyBorder="1" applyAlignment="1">
      <alignment horizontal="center" vertical="center" wrapText="1"/>
    </xf>
    <xf numFmtId="0" fontId="22" fillId="4" borderId="5" xfId="5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3" fillId="3" borderId="1" xfId="2" applyFont="1" applyFill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1" fillId="13" borderId="0" xfId="0" applyFont="1" applyFill="1" applyAlignment="1">
      <alignment horizontal="center" vertical="center"/>
    </xf>
    <xf numFmtId="44" fontId="11" fillId="14" borderId="0" xfId="4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 vertic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0" fontId="11" fillId="16" borderId="0" xfId="0" applyFont="1" applyFill="1"/>
    <xf numFmtId="169" fontId="0" fillId="0" borderId="0" xfId="1" applyNumberFormat="1" applyFont="1"/>
    <xf numFmtId="169" fontId="0" fillId="0" borderId="0" xfId="0" applyNumberFormat="1"/>
    <xf numFmtId="0" fontId="11" fillId="17" borderId="0" xfId="0" applyFont="1" applyFill="1"/>
    <xf numFmtId="0" fontId="11" fillId="11" borderId="0" xfId="0" applyFont="1" applyFill="1"/>
    <xf numFmtId="0" fontId="11" fillId="18" borderId="0" xfId="0" applyFont="1" applyFill="1"/>
    <xf numFmtId="9" fontId="0" fillId="12" borderId="6" xfId="0" applyNumberFormat="1" applyFill="1" applyBorder="1" applyAlignment="1">
      <alignment horizontal="center"/>
    </xf>
    <xf numFmtId="9" fontId="11" fillId="13" borderId="6" xfId="0" applyNumberFormat="1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/>
    </xf>
    <xf numFmtId="0" fontId="0" fillId="0" borderId="17" xfId="0" applyBorder="1"/>
    <xf numFmtId="0" fontId="0" fillId="0" borderId="8" xfId="0" applyBorder="1"/>
    <xf numFmtId="0" fontId="0" fillId="12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1" fillId="13" borderId="0" xfId="0" applyFont="1" applyFill="1" applyBorder="1" applyAlignment="1">
      <alignment horizontal="center"/>
    </xf>
    <xf numFmtId="10" fontId="0" fillId="0" borderId="13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9" fontId="0" fillId="0" borderId="12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1" fillId="11" borderId="7" xfId="0" applyFont="1" applyFill="1" applyBorder="1" applyAlignment="1">
      <alignment horizontal="center"/>
    </xf>
    <xf numFmtId="0" fontId="11" fillId="11" borderId="17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9" xfId="1" applyNumberFormat="1" applyFont="1" applyBorder="1" applyAlignment="1">
      <alignment horizontal="center"/>
    </xf>
    <xf numFmtId="9" fontId="0" fillId="0" borderId="11" xfId="1" applyNumberFormat="1" applyFont="1" applyBorder="1" applyAlignment="1">
      <alignment horizontal="center"/>
    </xf>
  </cellXfs>
  <cellStyles count="7">
    <cellStyle name="Currency" xfId="4" builtinId="4"/>
    <cellStyle name="Heading 2" xfId="2" builtinId="17"/>
    <cellStyle name="Heading 3" xfId="5" builtinId="18"/>
    <cellStyle name="Normal" xfId="0" builtinId="0"/>
    <cellStyle name="Output" xfId="3" builtinId="21"/>
    <cellStyle name="Percent" xfId="1" builtinId="5"/>
    <cellStyle name="Total" xfId="6" builtinId="25"/>
  </cellStyles>
  <dxfs count="0"/>
  <tableStyles count="0" defaultTableStyle="TableStyleMedium2" defaultPivotStyle="PivotStyleLight16"/>
  <colors>
    <mruColors>
      <color rgb="FFF7FFEF"/>
      <color rgb="FFCC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Descripción_largo_plazo!$BC$4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Descripción_largo_plazo!$BD$3:$BJ$3</c:f>
              <c:strCache>
                <c:ptCount val="7"/>
                <c:pt idx="0">
                  <c:v>Goles</c:v>
                </c:pt>
                <c:pt idx="1">
                  <c:v>Disparos</c:v>
                </c:pt>
                <c:pt idx="2">
                  <c:v>Disparos a puerta</c:v>
                </c:pt>
                <c:pt idx="3">
                  <c:v>Disparos desviados</c:v>
                </c:pt>
                <c:pt idx="4">
                  <c:v>Faltas</c:v>
                </c:pt>
                <c:pt idx="5">
                  <c:v>Tarjetas Amarilas</c:v>
                </c:pt>
                <c:pt idx="6">
                  <c:v>Tarjetas Rojas</c:v>
                </c:pt>
              </c:strCache>
            </c:strRef>
          </c:cat>
          <c:val>
            <c:numRef>
              <c:f>Descripción_largo_plazo!$BD$4:$BJ$4</c:f>
              <c:numCache>
                <c:formatCode>0%</c:formatCode>
                <c:ptCount val="7"/>
                <c:pt idx="0">
                  <c:v>0.59161272164368139</c:v>
                </c:pt>
                <c:pt idx="1">
                  <c:v>0.56725052483133276</c:v>
                </c:pt>
                <c:pt idx="2">
                  <c:v>0.57242033547496873</c:v>
                </c:pt>
                <c:pt idx="3">
                  <c:v>0.56419280795715376</c:v>
                </c:pt>
                <c:pt idx="4">
                  <c:v>0.49029673040452865</c:v>
                </c:pt>
                <c:pt idx="5">
                  <c:v>0.45082123758594345</c:v>
                </c:pt>
                <c:pt idx="6">
                  <c:v>0.40194489465153971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7-46E0-A8BA-44008B672B63}"/>
            </c:ext>
          </c:extLst>
        </c:ser>
        <c:ser>
          <c:idx val="1"/>
          <c:order val="1"/>
          <c:tx>
            <c:strRef>
              <c:f>Descripción_largo_plazo!$BC$5</c:f>
              <c:strCache>
                <c:ptCount val="1"/>
                <c:pt idx="0">
                  <c:v>Real Madrid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Descripción_largo_plazo!$BD$3:$BJ$3</c:f>
              <c:strCache>
                <c:ptCount val="7"/>
                <c:pt idx="0">
                  <c:v>Goles</c:v>
                </c:pt>
                <c:pt idx="1">
                  <c:v>Disparos</c:v>
                </c:pt>
                <c:pt idx="2">
                  <c:v>Disparos a puerta</c:v>
                </c:pt>
                <c:pt idx="3">
                  <c:v>Disparos desviados</c:v>
                </c:pt>
                <c:pt idx="4">
                  <c:v>Faltas</c:v>
                </c:pt>
                <c:pt idx="5">
                  <c:v>Tarjetas Amarilas</c:v>
                </c:pt>
                <c:pt idx="6">
                  <c:v>Tarjetas Rojas</c:v>
                </c:pt>
              </c:strCache>
            </c:strRef>
          </c:cat>
          <c:val>
            <c:numRef>
              <c:f>Descripción_largo_plazo!$BD$5:$BJ$5</c:f>
              <c:numCache>
                <c:formatCode>0%</c:formatCode>
                <c:ptCount val="7"/>
                <c:pt idx="0">
                  <c:v>0.40838727835631866</c:v>
                </c:pt>
                <c:pt idx="1">
                  <c:v>0.43274947516866713</c:v>
                </c:pt>
                <c:pt idx="2">
                  <c:v>0.42757966452503121</c:v>
                </c:pt>
                <c:pt idx="3">
                  <c:v>0.43580719204284618</c:v>
                </c:pt>
                <c:pt idx="4">
                  <c:v>0.5097032695954713</c:v>
                </c:pt>
                <c:pt idx="5">
                  <c:v>0.54917876241405661</c:v>
                </c:pt>
                <c:pt idx="6">
                  <c:v>0.59805510534846029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7-46E0-A8BA-44008B67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582720"/>
        <c:axId val="535584800"/>
      </c:barChart>
      <c:catAx>
        <c:axId val="5355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584800"/>
        <c:crosses val="autoZero"/>
        <c:auto val="1"/>
        <c:lblAlgn val="ctr"/>
        <c:lblOffset val="100"/>
        <c:noMultiLvlLbl val="0"/>
      </c:catAx>
      <c:valAx>
        <c:axId val="5355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5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Estadísticas de partidos clasificados:</a:t>
            </a:r>
            <a:br>
              <a:rPr lang="es-MX"/>
            </a:br>
            <a:r>
              <a:rPr lang="es-MX" sz="1200" baseline="0"/>
              <a:t>Favorito 85% | Empate 10% | No Favorito 5%</a:t>
            </a:r>
            <a:endParaRPr lang="es-MX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Descripción_largo_plazo!$BL$4</c:f>
              <c:strCache>
                <c:ptCount val="1"/>
                <c:pt idx="0">
                  <c:v>Favorito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Descripción_largo_plazo!$BM$3:$BU$3</c15:sqref>
                  </c15:fullRef>
                </c:ext>
              </c:extLst>
              <c:f>(Descripción_largo_plazo!$BM$3:$BQ$3,Descripción_largo_plazo!$BS$3:$BU$3)</c:f>
              <c:strCache>
                <c:ptCount val="8"/>
                <c:pt idx="0">
                  <c:v>Tarjetas Rojas</c:v>
                </c:pt>
                <c:pt idx="1">
                  <c:v>Tarjetas Amarilas</c:v>
                </c:pt>
                <c:pt idx="2">
                  <c:v>Faltas</c:v>
                </c:pt>
                <c:pt idx="3">
                  <c:v>Pases</c:v>
                </c:pt>
                <c:pt idx="4">
                  <c:v>Posesión de balón</c:v>
                </c:pt>
                <c:pt idx="5">
                  <c:v>Disparos a puerta</c:v>
                </c:pt>
                <c:pt idx="6">
                  <c:v>Disparos</c:v>
                </c:pt>
                <c:pt idx="7">
                  <c:v>Goles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Descripción_largo_plazo!$BM$4:$BU$4</c15:sqref>
                  </c15:fullRef>
                </c:ext>
              </c:extLst>
              <c:f>(Descripción_largo_plazo!$BM$4:$BQ$4,Descripción_largo_plazo!$BS$4:$BU$4)</c:f>
              <c:numCache>
                <c:formatCode>0%</c:formatCode>
                <c:ptCount val="8"/>
                <c:pt idx="0">
                  <c:v>0.29166666666666663</c:v>
                </c:pt>
                <c:pt idx="1">
                  <c:v>0.37851239669421483</c:v>
                </c:pt>
                <c:pt idx="2">
                  <c:v>0.47168080715432242</c:v>
                </c:pt>
                <c:pt idx="3">
                  <c:v>0.69</c:v>
                </c:pt>
                <c:pt idx="4">
                  <c:v>0.69</c:v>
                </c:pt>
                <c:pt idx="5">
                  <c:v>0.76519337016574585</c:v>
                </c:pt>
                <c:pt idx="6">
                  <c:v>0.73470576811031263</c:v>
                </c:pt>
                <c:pt idx="7">
                  <c:v>0.85182186234817814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4D8-BB2C-A5CA88624DEC}"/>
            </c:ext>
          </c:extLst>
        </c:ser>
        <c:ser>
          <c:idx val="1"/>
          <c:order val="1"/>
          <c:tx>
            <c:strRef>
              <c:f>Descripción_largo_plazo!$BL$5</c:f>
              <c:strCache>
                <c:ptCount val="1"/>
                <c:pt idx="0">
                  <c:v>No Favorito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Descripción_largo_plazo!$BM$3:$BU$3</c15:sqref>
                  </c15:fullRef>
                </c:ext>
              </c:extLst>
              <c:f>(Descripción_largo_plazo!$BM$3:$BQ$3,Descripción_largo_plazo!$BS$3:$BU$3)</c:f>
              <c:strCache>
                <c:ptCount val="8"/>
                <c:pt idx="0">
                  <c:v>Tarjetas Rojas</c:v>
                </c:pt>
                <c:pt idx="1">
                  <c:v>Tarjetas Amarilas</c:v>
                </c:pt>
                <c:pt idx="2">
                  <c:v>Faltas</c:v>
                </c:pt>
                <c:pt idx="3">
                  <c:v>Pases</c:v>
                </c:pt>
                <c:pt idx="4">
                  <c:v>Posesión de balón</c:v>
                </c:pt>
                <c:pt idx="5">
                  <c:v>Disparos a puerta</c:v>
                </c:pt>
                <c:pt idx="6">
                  <c:v>Disparos</c:v>
                </c:pt>
                <c:pt idx="7">
                  <c:v>Goles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Descripción_largo_plazo!$BM$5:$BU$5</c15:sqref>
                  </c15:fullRef>
                </c:ext>
              </c:extLst>
              <c:f>(Descripción_largo_plazo!$BM$5:$BQ$5,Descripción_largo_plazo!$BS$5:$BU$5)</c:f>
              <c:numCache>
                <c:formatCode>0%</c:formatCode>
                <c:ptCount val="8"/>
                <c:pt idx="0">
                  <c:v>0.70833333333333337</c:v>
                </c:pt>
                <c:pt idx="1">
                  <c:v>0.62148760330578512</c:v>
                </c:pt>
                <c:pt idx="2">
                  <c:v>0.52831919284567752</c:v>
                </c:pt>
                <c:pt idx="3">
                  <c:v>0.31</c:v>
                </c:pt>
                <c:pt idx="4">
                  <c:v>0.31</c:v>
                </c:pt>
                <c:pt idx="5">
                  <c:v>0.23480662983425418</c:v>
                </c:pt>
                <c:pt idx="6">
                  <c:v>0.26529423188968737</c:v>
                </c:pt>
                <c:pt idx="7">
                  <c:v>0.14817813765182186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4D8-BB2C-A5CA88624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Descripción_MEX_vs_GUA!$BC$4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Descripción_MEX_vs_GUA!$BD$3:$BJ$3</c:f>
              <c:strCache>
                <c:ptCount val="7"/>
                <c:pt idx="0">
                  <c:v>Goles</c:v>
                </c:pt>
                <c:pt idx="1">
                  <c:v>Disparos</c:v>
                </c:pt>
                <c:pt idx="2">
                  <c:v>Disparos a puerta</c:v>
                </c:pt>
                <c:pt idx="3">
                  <c:v>Disparos desviados</c:v>
                </c:pt>
                <c:pt idx="4">
                  <c:v>Faltas</c:v>
                </c:pt>
                <c:pt idx="5">
                  <c:v>Tarjetas Amarilas</c:v>
                </c:pt>
                <c:pt idx="6">
                  <c:v>Tarjetas Rojas</c:v>
                </c:pt>
              </c:strCache>
            </c:strRef>
          </c:cat>
          <c:val>
            <c:numRef>
              <c:f>Descripción_MEX_vs_GUA!$BD$4:$BJ$4</c:f>
              <c:numCache>
                <c:formatCode>0%</c:formatCode>
                <c:ptCount val="7"/>
                <c:pt idx="0">
                  <c:v>0.59161272164368139</c:v>
                </c:pt>
                <c:pt idx="1">
                  <c:v>0.56725052483133276</c:v>
                </c:pt>
                <c:pt idx="2">
                  <c:v>0.57242033547496873</c:v>
                </c:pt>
                <c:pt idx="3">
                  <c:v>0.56419280795715376</c:v>
                </c:pt>
                <c:pt idx="4">
                  <c:v>0.49029673040452865</c:v>
                </c:pt>
                <c:pt idx="5">
                  <c:v>0.45082123758594345</c:v>
                </c:pt>
                <c:pt idx="6">
                  <c:v>0.40194489465153971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2-4CE9-B8A7-99113024B85B}"/>
            </c:ext>
          </c:extLst>
        </c:ser>
        <c:ser>
          <c:idx val="1"/>
          <c:order val="1"/>
          <c:tx>
            <c:strRef>
              <c:f>Descripción_MEX_vs_GUA!$BC$5</c:f>
              <c:strCache>
                <c:ptCount val="1"/>
                <c:pt idx="0">
                  <c:v>Real Madrid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Descripción_MEX_vs_GUA!$BD$3:$BJ$3</c:f>
              <c:strCache>
                <c:ptCount val="7"/>
                <c:pt idx="0">
                  <c:v>Goles</c:v>
                </c:pt>
                <c:pt idx="1">
                  <c:v>Disparos</c:v>
                </c:pt>
                <c:pt idx="2">
                  <c:v>Disparos a puerta</c:v>
                </c:pt>
                <c:pt idx="3">
                  <c:v>Disparos desviados</c:v>
                </c:pt>
                <c:pt idx="4">
                  <c:v>Faltas</c:v>
                </c:pt>
                <c:pt idx="5">
                  <c:v>Tarjetas Amarilas</c:v>
                </c:pt>
                <c:pt idx="6">
                  <c:v>Tarjetas Rojas</c:v>
                </c:pt>
              </c:strCache>
            </c:strRef>
          </c:cat>
          <c:val>
            <c:numRef>
              <c:f>Descripción_MEX_vs_GUA!$BD$5:$BJ$5</c:f>
              <c:numCache>
                <c:formatCode>0%</c:formatCode>
                <c:ptCount val="7"/>
                <c:pt idx="0">
                  <c:v>0.40838727835631866</c:v>
                </c:pt>
                <c:pt idx="1">
                  <c:v>0.43274947516866713</c:v>
                </c:pt>
                <c:pt idx="2">
                  <c:v>0.42757966452503121</c:v>
                </c:pt>
                <c:pt idx="3">
                  <c:v>0.43580719204284618</c:v>
                </c:pt>
                <c:pt idx="4">
                  <c:v>0.5097032695954713</c:v>
                </c:pt>
                <c:pt idx="5">
                  <c:v>0.54917876241405661</c:v>
                </c:pt>
                <c:pt idx="6">
                  <c:v>0.59805510534846029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2-4CE9-B8A7-99113024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582720"/>
        <c:axId val="535584800"/>
      </c:barChart>
      <c:catAx>
        <c:axId val="5355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584800"/>
        <c:crosses val="autoZero"/>
        <c:auto val="1"/>
        <c:lblAlgn val="ctr"/>
        <c:lblOffset val="100"/>
        <c:noMultiLvlLbl val="0"/>
      </c:catAx>
      <c:valAx>
        <c:axId val="5355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5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solidFill>
                  <a:srgbClr val="FF0000"/>
                </a:solidFill>
                <a:effectLst/>
              </a:rPr>
              <a:t>Estadísticas con 30 o más ocurrencias</a:t>
            </a:r>
            <a:br>
              <a:rPr lang="es-MX"/>
            </a:br>
            <a:r>
              <a:rPr lang="es-MX"/>
              <a:t>Escenario:</a:t>
            </a:r>
            <a:br>
              <a:rPr lang="es-MX"/>
            </a:br>
            <a:r>
              <a:rPr lang="es-MX" sz="1200" baseline="0"/>
              <a:t>México 85% | Empate 10% | Guatemala 5%</a:t>
            </a:r>
            <a:endParaRPr lang="es-MX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Descripción_MEX_vs_GUA!$BL$4</c:f>
              <c:strCache>
                <c:ptCount val="1"/>
                <c:pt idx="0">
                  <c:v>México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Descripción_MEX_vs_GUA!$BM$3:$BX$3</c15:sqref>
                  </c15:fullRef>
                </c:ext>
              </c:extLst>
              <c:f>(Descripción_MEX_vs_GUA!$BO$3,Descripción_MEX_vs_GUA!$BQ$3,Descripción_MEX_vs_GUA!$BS$3,Descripción_MEX_vs_GUA!$BU$3,Descripción_MEX_vs_GUA!$BW$3)</c:f>
              <c:strCache>
                <c:ptCount val="5"/>
                <c:pt idx="0">
                  <c:v>Faltas</c:v>
                </c:pt>
                <c:pt idx="1">
                  <c:v>Pases</c:v>
                </c:pt>
                <c:pt idx="2">
                  <c:v>Posesión del balón</c:v>
                </c:pt>
                <c:pt idx="3">
                  <c:v>Disparos a puerta</c:v>
                </c:pt>
                <c:pt idx="4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Descripción_MEX_vs_GUA!$BM$4:$BX$4</c15:sqref>
                  </c15:fullRef>
                </c:ext>
              </c:extLst>
              <c:f>(Descripción_MEX_vs_GUA!$BO$4,Descripción_MEX_vs_GUA!$BQ$4,Descripción_MEX_vs_GUA!$BS$4,Descripción_MEX_vs_GUA!$BU$4,Descripción_MEX_vs_GUA!$BW$4)</c:f>
              <c:numCache>
                <c:formatCode>0%</c:formatCode>
                <c:ptCount val="5"/>
                <c:pt idx="0">
                  <c:v>0.47619047619047616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0.80487804878048785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81-A242-CAEF1870CAB0}"/>
            </c:ext>
          </c:extLst>
        </c:ser>
        <c:ser>
          <c:idx val="1"/>
          <c:order val="1"/>
          <c:tx>
            <c:strRef>
              <c:f>Descripción_MEX_vs_GUA!$BL$5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Descripción_MEX_vs_GUA!$BM$3:$BX$3</c15:sqref>
                  </c15:fullRef>
                </c:ext>
              </c:extLst>
              <c:f>(Descripción_MEX_vs_GUA!$BO$3,Descripción_MEX_vs_GUA!$BQ$3,Descripción_MEX_vs_GUA!$BS$3,Descripción_MEX_vs_GUA!$BU$3,Descripción_MEX_vs_GUA!$BW$3)</c:f>
              <c:strCache>
                <c:ptCount val="5"/>
                <c:pt idx="0">
                  <c:v>Faltas</c:v>
                </c:pt>
                <c:pt idx="1">
                  <c:v>Pases</c:v>
                </c:pt>
                <c:pt idx="2">
                  <c:v>Posesión del balón</c:v>
                </c:pt>
                <c:pt idx="3">
                  <c:v>Disparos a puerta</c:v>
                </c:pt>
                <c:pt idx="4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Descripción_MEX_vs_GUA!$BM$5:$BX$5</c15:sqref>
                  </c15:fullRef>
                </c:ext>
              </c:extLst>
              <c:f>(Descripción_MEX_vs_GUA!$BO$5,Descripción_MEX_vs_GUA!$BQ$5,Descripción_MEX_vs_GUA!$BS$5,Descripción_MEX_vs_GUA!$BU$5,Descripción_MEX_vs_GUA!$BW$5)</c:f>
              <c:numCache>
                <c:formatCode>0%</c:formatCode>
                <c:ptCount val="5"/>
                <c:pt idx="0">
                  <c:v>0.52380952380952384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A81-A242-CAEF1870CA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solidFill>
                  <a:srgbClr val="FF0000"/>
                </a:solidFill>
                <a:effectLst/>
              </a:rPr>
              <a:t>Comparación entre un el largo plazo y un partido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/>
              <a:t>Escenario:</a:t>
            </a:r>
            <a:br>
              <a:rPr lang="es-MX"/>
            </a:br>
            <a:r>
              <a:rPr lang="es-MX"/>
              <a:t>Favorito</a:t>
            </a:r>
            <a:r>
              <a:rPr lang="es-MX" baseline="0"/>
              <a:t> 85% |     </a:t>
            </a:r>
            <a:r>
              <a:rPr lang="es-MX" sz="1200" baseline="0"/>
              <a:t>México 85%</a:t>
            </a:r>
            <a:endParaRPr lang="es-MX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Descripción_MEX_vs_GUA!$BL$4</c:f>
              <c:strCache>
                <c:ptCount val="1"/>
                <c:pt idx="0">
                  <c:v>México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F4-4260-B025-50F56F151B79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DE-4A81-A242-CAEF1870CAB0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6F4-4260-B025-50F56F151B7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DE-4A81-A242-CAEF1870CAB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260-B025-50F56F151B7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6F4-4260-B025-50F56F151B79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6F4-4260-B025-50F56F151B79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260-B025-50F56F151B7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260-B025-50F56F151B7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260-B025-50F56F151B79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6F4-4260-B025-50F56F151B79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Descripción_MEX_vs_GUA!$BM$3:$BX$3</c:f>
              <c:strCache>
                <c:ptCount val="12"/>
                <c:pt idx="0">
                  <c:v>Tarjetas Amarilas</c:v>
                </c:pt>
                <c:pt idx="1">
                  <c:v>Tarjetas Amarilas</c:v>
                </c:pt>
                <c:pt idx="2">
                  <c:v>Faltas</c:v>
                </c:pt>
                <c:pt idx="3">
                  <c:v>Faltas</c:v>
                </c:pt>
                <c:pt idx="4">
                  <c:v>Pases</c:v>
                </c:pt>
                <c:pt idx="5">
                  <c:v>Pases</c:v>
                </c:pt>
                <c:pt idx="6">
                  <c:v>Posesión del balón</c:v>
                </c:pt>
                <c:pt idx="7">
                  <c:v>Posesión de balón</c:v>
                </c:pt>
                <c:pt idx="8">
                  <c:v>Disparos a puerta</c:v>
                </c:pt>
                <c:pt idx="9">
                  <c:v>Disparos a puerta</c:v>
                </c:pt>
                <c:pt idx="10">
                  <c:v>Disparos</c:v>
                </c:pt>
                <c:pt idx="11">
                  <c:v>Disparos</c:v>
                </c:pt>
              </c:strCache>
            </c:strRef>
          </c:cat>
          <c:val>
            <c:numRef>
              <c:f>Descripción_MEX_vs_GUA!$BM$4:$BX$4</c:f>
              <c:numCache>
                <c:formatCode>0%</c:formatCode>
                <c:ptCount val="12"/>
                <c:pt idx="0">
                  <c:v>0.37851239669421483</c:v>
                </c:pt>
                <c:pt idx="1">
                  <c:v>0.3</c:v>
                </c:pt>
                <c:pt idx="2">
                  <c:v>0.47619047619047616</c:v>
                </c:pt>
                <c:pt idx="3">
                  <c:v>0.47168080715432242</c:v>
                </c:pt>
                <c:pt idx="4">
                  <c:v>0.7</c:v>
                </c:pt>
                <c:pt idx="5">
                  <c:v>0.69</c:v>
                </c:pt>
                <c:pt idx="6">
                  <c:v>0.7</c:v>
                </c:pt>
                <c:pt idx="7">
                  <c:v>0.69</c:v>
                </c:pt>
                <c:pt idx="8">
                  <c:v>0.8</c:v>
                </c:pt>
                <c:pt idx="9">
                  <c:v>0.76519337016574585</c:v>
                </c:pt>
                <c:pt idx="10">
                  <c:v>0.80487804878048785</c:v>
                </c:pt>
                <c:pt idx="11">
                  <c:v>0.85182186234817814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81-A242-CAEF1870CA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432389152"/>
        <c:axId val="432389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Descripción_MEX_vs_GUA!$BL$5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31000">
                        <a:schemeClr val="accent5">
                          <a:lumMod val="20000"/>
                          <a:lumOff val="80000"/>
                        </a:schemeClr>
                      </a:gs>
                      <a:gs pos="100000">
                        <a:schemeClr val="bg1"/>
                      </a:gs>
                    </a:gsLst>
                    <a:lin ang="108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bg1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8DE-4A81-A242-CAEF1870CAB0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bg1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28DE-4A81-A242-CAEF1870CAB0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bg1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6F4-4260-B025-50F56F151B79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bg1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6F4-4260-B025-50F56F151B79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bg1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Descripción_MEX_vs_GUA!$BM$3:$BX$3</c15:sqref>
                        </c15:formulaRef>
                      </c:ext>
                    </c:extLst>
                    <c:strCache>
                      <c:ptCount val="12"/>
                      <c:pt idx="0">
                        <c:v>Tarjetas Amarilas</c:v>
                      </c:pt>
                      <c:pt idx="1">
                        <c:v>Tarjetas Amarilas</c:v>
                      </c:pt>
                      <c:pt idx="2">
                        <c:v>Faltas</c:v>
                      </c:pt>
                      <c:pt idx="3">
                        <c:v>Faltas</c:v>
                      </c:pt>
                      <c:pt idx="4">
                        <c:v>Pases</c:v>
                      </c:pt>
                      <c:pt idx="5">
                        <c:v>Pases</c:v>
                      </c:pt>
                      <c:pt idx="6">
                        <c:v>Posesión del balón</c:v>
                      </c:pt>
                      <c:pt idx="7">
                        <c:v>Posesión de balón</c:v>
                      </c:pt>
                      <c:pt idx="8">
                        <c:v>Disparos a puerta</c:v>
                      </c:pt>
                      <c:pt idx="9">
                        <c:v>Disparos a puerta</c:v>
                      </c:pt>
                      <c:pt idx="10">
                        <c:v>Disparos</c:v>
                      </c:pt>
                      <c:pt idx="11">
                        <c:v>Disparos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Descripción_MEX_vs_GUA!$BM$5:$BX$5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0.62148760330578512</c:v>
                      </c:pt>
                      <c:pt idx="1">
                        <c:v>0.7</c:v>
                      </c:pt>
                      <c:pt idx="2">
                        <c:v>0.52380952380952384</c:v>
                      </c:pt>
                      <c:pt idx="3">
                        <c:v>0.52831919284567752</c:v>
                      </c:pt>
                      <c:pt idx="4">
                        <c:v>0.3</c:v>
                      </c:pt>
                      <c:pt idx="5">
                        <c:v>0.31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0.2</c:v>
                      </c:pt>
                      <c:pt idx="9">
                        <c:v>0.23480662983425418</c:v>
                      </c:pt>
                      <c:pt idx="10">
                        <c:v>0.1951219512195122</c:v>
                      </c:pt>
                      <c:pt idx="11">
                        <c:v>0.14817813765182186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8DE-4A81-A242-CAEF1870CAB0}"/>
                  </c:ext>
                </c:extLst>
              </c15:ser>
            </c15:filteredBarSeries>
          </c:ext>
        </c:extLst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Estadísticas de partidos clasificados:</a:t>
            </a:r>
            <a:br>
              <a:rPr lang="es-MX" sz="1400" b="0" i="0" baseline="0">
                <a:effectLst/>
              </a:rPr>
            </a:br>
            <a:r>
              <a:rPr lang="es-MX" sz="1400" b="0" i="0" baseline="0">
                <a:effectLst/>
              </a:rPr>
              <a:t>Favorito 85% | Empate 10% | No Favorito 5%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Muestras_Posibles!$V$3</c:f>
              <c:strCache>
                <c:ptCount val="1"/>
                <c:pt idx="0">
                  <c:v>Favorito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Muestras_Posibles!$W$2:$AE$2</c15:sqref>
                  </c15:fullRef>
                </c:ext>
              </c:extLst>
              <c:f>(Muestras_Posibles!$W$2:$AA$2,Muestras_Posibles!$AC$2:$AE$2)</c:f>
              <c:strCache>
                <c:ptCount val="8"/>
                <c:pt idx="0">
                  <c:v>Tarjetas Rojas</c:v>
                </c:pt>
                <c:pt idx="1">
                  <c:v>Tarjetas Amarilas</c:v>
                </c:pt>
                <c:pt idx="2">
                  <c:v>Faltas</c:v>
                </c:pt>
                <c:pt idx="3">
                  <c:v>Pases</c:v>
                </c:pt>
                <c:pt idx="4">
                  <c:v>Posesión de balón</c:v>
                </c:pt>
                <c:pt idx="5">
                  <c:v>Disparos a puerta</c:v>
                </c:pt>
                <c:pt idx="6">
                  <c:v>Disparos</c:v>
                </c:pt>
                <c:pt idx="7">
                  <c:v>Goles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Muestras_Posibles!$W$3:$AE$3</c15:sqref>
                  </c15:fullRef>
                </c:ext>
              </c:extLst>
              <c:f>(Muestras_Posibles!$W$3:$AA$3,Muestras_Posibles!$AC$3:$AE$3)</c:f>
              <c:numCache>
                <c:formatCode>0%</c:formatCode>
                <c:ptCount val="8"/>
                <c:pt idx="0">
                  <c:v>0.40151816230824261</c:v>
                </c:pt>
                <c:pt idx="1">
                  <c:v>0.42751468804637172</c:v>
                </c:pt>
                <c:pt idx="2">
                  <c:v>0.46549512474409244</c:v>
                </c:pt>
                <c:pt idx="3">
                  <c:v>0.61</c:v>
                </c:pt>
                <c:pt idx="4">
                  <c:v>0.62</c:v>
                </c:pt>
                <c:pt idx="5">
                  <c:v>0.68966600927312249</c:v>
                </c:pt>
                <c:pt idx="6">
                  <c:v>0.65840576664881123</c:v>
                </c:pt>
                <c:pt idx="7">
                  <c:v>0.74991794497993836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4D8-BB2C-A5CA88624DEC}"/>
            </c:ext>
          </c:extLst>
        </c:ser>
        <c:ser>
          <c:idx val="1"/>
          <c:order val="1"/>
          <c:tx>
            <c:strRef>
              <c:f>Muestras_Posibles!$V$4</c:f>
              <c:strCache>
                <c:ptCount val="1"/>
                <c:pt idx="0">
                  <c:v>No Favorito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Muestras_Posibles!$W$2:$AE$2</c15:sqref>
                  </c15:fullRef>
                </c:ext>
              </c:extLst>
              <c:f>(Muestras_Posibles!$W$2:$AA$2,Muestras_Posibles!$AC$2:$AE$2)</c:f>
              <c:strCache>
                <c:ptCount val="8"/>
                <c:pt idx="0">
                  <c:v>Tarjetas Rojas</c:v>
                </c:pt>
                <c:pt idx="1">
                  <c:v>Tarjetas Amarilas</c:v>
                </c:pt>
                <c:pt idx="2">
                  <c:v>Faltas</c:v>
                </c:pt>
                <c:pt idx="3">
                  <c:v>Pases</c:v>
                </c:pt>
                <c:pt idx="4">
                  <c:v>Posesión de balón</c:v>
                </c:pt>
                <c:pt idx="5">
                  <c:v>Disparos a puerta</c:v>
                </c:pt>
                <c:pt idx="6">
                  <c:v>Disparos</c:v>
                </c:pt>
                <c:pt idx="7">
                  <c:v>Goles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Muestras_Posibles!$W$4:$AE$4</c15:sqref>
                  </c15:fullRef>
                </c:ext>
              </c:extLst>
              <c:f>(Muestras_Posibles!$W$4:$AA$4,Muestras_Posibles!$AC$4:$AE$4)</c:f>
              <c:numCache>
                <c:formatCode>0%</c:formatCode>
                <c:ptCount val="8"/>
                <c:pt idx="0">
                  <c:v>0.59848183769175745</c:v>
                </c:pt>
                <c:pt idx="1">
                  <c:v>0.57248531195362828</c:v>
                </c:pt>
                <c:pt idx="2">
                  <c:v>0.53450487525590751</c:v>
                </c:pt>
                <c:pt idx="3">
                  <c:v>0.39</c:v>
                </c:pt>
                <c:pt idx="4">
                  <c:v>0.38</c:v>
                </c:pt>
                <c:pt idx="5">
                  <c:v>0.3103339907268774</c:v>
                </c:pt>
                <c:pt idx="6">
                  <c:v>0.34159423335118883</c:v>
                </c:pt>
                <c:pt idx="7">
                  <c:v>0.25008205502006153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4D8-BB2C-A5CA88624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Muestras_Posibles!$AQ$3</c:f>
              <c:strCache>
                <c:ptCount val="1"/>
                <c:pt idx="0">
                  <c:v>México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Muestras_Posibles!$AR$2:$AZ$2</c15:sqref>
                  </c15:fullRef>
                </c:ext>
              </c:extLst>
              <c:f>(Muestras_Posibles!$AT$2:$AV$2,Muestras_Posibles!$AY$2)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Muestras_Posibles!$AR$3:$AZ$3</c15:sqref>
                  </c15:fullRef>
                </c:ext>
              </c:extLst>
              <c:f>(Muestras_Posibles!$AT$3:$AV$3,Muestras_Posibles!$AY$3)</c:f>
              <c:numCache>
                <c:formatCode>0%</c:formatCode>
                <c:ptCount val="4"/>
                <c:pt idx="0">
                  <c:v>0.37</c:v>
                </c:pt>
                <c:pt idx="1">
                  <c:v>0.64</c:v>
                </c:pt>
                <c:pt idx="2">
                  <c:v>0.66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4D8-BB2C-A5CA88624DEC}"/>
            </c:ext>
          </c:extLst>
        </c:ser>
        <c:ser>
          <c:idx val="1"/>
          <c:order val="1"/>
          <c:tx>
            <c:strRef>
              <c:f>Muestras_Posibles!$AQ$4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Muestras_Posibles!$AR$2:$AZ$2</c15:sqref>
                  </c15:fullRef>
                </c:ext>
              </c:extLst>
              <c:f>(Muestras_Posibles!$AT$2:$AV$2,Muestras_Posibles!$AY$2)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Muestras_Posibles!$AR$4:$AZ$4</c15:sqref>
                  </c15:fullRef>
                </c:ext>
              </c:extLst>
              <c:f>(Muestras_Posibles!$AT$4:$AV$4,Muestras_Posibles!$AY$4)</c:f>
              <c:numCache>
                <c:formatCode>0%</c:formatCode>
                <c:ptCount val="4"/>
                <c:pt idx="0">
                  <c:v>0.63</c:v>
                </c:pt>
                <c:pt idx="1">
                  <c:v>0.36</c:v>
                </c:pt>
                <c:pt idx="2">
                  <c:v>0.34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4D8-BB2C-A5CA88624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Muestras_Posibles!$AQ$23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Muestras_Posibles!$AR$2:$AZ$2</c15:sqref>
                  </c15:fullRef>
                </c:ext>
              </c:extLst>
              <c:f>(Muestras_Posibles!$AT$2:$AV$2,Muestras_Posibles!$AY$2)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Muestras_Posibles!$AR$23:$AZ$23</c15:sqref>
                  </c15:fullRef>
                </c:ext>
              </c:extLst>
              <c:f>(Muestras_Posibles!$AT$23:$AV$23,Muestras_Posibles!$AY$23)</c:f>
              <c:numCache>
                <c:formatCode>0%</c:formatCode>
                <c:ptCount val="4"/>
                <c:pt idx="0">
                  <c:v>0.42</c:v>
                </c:pt>
                <c:pt idx="1">
                  <c:v>0.53</c:v>
                </c:pt>
                <c:pt idx="2">
                  <c:v>0.54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4D8-BB2C-A5CA88624DEC}"/>
            </c:ext>
          </c:extLst>
        </c:ser>
        <c:ser>
          <c:idx val="1"/>
          <c:order val="1"/>
          <c:tx>
            <c:strRef>
              <c:f>Muestras_Posibles!$AQ$24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Muestras_Posibles!$AR$2:$AZ$2</c15:sqref>
                  </c15:fullRef>
                </c:ext>
              </c:extLst>
              <c:f>(Muestras_Posibles!$AT$2:$AV$2,Muestras_Posibles!$AY$2)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Muestras_Posibles!$AR$24:$AZ$24</c15:sqref>
                  </c15:fullRef>
                </c:ext>
              </c:extLst>
              <c:f>(Muestras_Posibles!$AT$24:$AV$24,Muestras_Posibles!$AY$24)</c:f>
              <c:numCache>
                <c:formatCode>0%</c:formatCode>
                <c:ptCount val="4"/>
                <c:pt idx="0">
                  <c:v>0.57999999999999996</c:v>
                </c:pt>
                <c:pt idx="1">
                  <c:v>0.47</c:v>
                </c:pt>
                <c:pt idx="2">
                  <c:v>0.46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4D8-BB2C-A5CA88624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Estadísticas de partidos clasificados:</a:t>
            </a:r>
            <a:br>
              <a:rPr lang="es-MX" sz="1400" b="0" i="0" baseline="0">
                <a:effectLst/>
              </a:rPr>
            </a:br>
            <a:r>
              <a:rPr lang="es-MX" sz="1400" b="0" i="0" baseline="0">
                <a:effectLst/>
              </a:rPr>
              <a:t>Favorito 85% | Empate 10% | No Favorito 5%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Muestras_Posibles!$V$3</c:f>
              <c:strCache>
                <c:ptCount val="1"/>
                <c:pt idx="0">
                  <c:v>Favorito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Muestras_Posibles!$W$2:$AE$2</c15:sqref>
                  </c15:fullRef>
                </c:ext>
              </c:extLst>
              <c:f>(Muestras_Posibles!$Y$2:$AA$2,Muestras_Posibles!$AD$2)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Muestras_Posibles!$W$3:$AE$3</c15:sqref>
                  </c15:fullRef>
                </c:ext>
              </c:extLst>
              <c:f>(Muestras_Posibles!$Y$3:$AA$3,Muestras_Posibles!$AD$3)</c:f>
              <c:numCache>
                <c:formatCode>0%</c:formatCode>
                <c:ptCount val="4"/>
                <c:pt idx="0">
                  <c:v>0.46549512474409244</c:v>
                </c:pt>
                <c:pt idx="1">
                  <c:v>0.61</c:v>
                </c:pt>
                <c:pt idx="2">
                  <c:v>0.62</c:v>
                </c:pt>
                <c:pt idx="3">
                  <c:v>0.65840576664881123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4D8-BB2C-A5CA88624DEC}"/>
            </c:ext>
          </c:extLst>
        </c:ser>
        <c:ser>
          <c:idx val="1"/>
          <c:order val="1"/>
          <c:tx>
            <c:strRef>
              <c:f>Muestras_Posibles!$V$4</c:f>
              <c:strCache>
                <c:ptCount val="1"/>
                <c:pt idx="0">
                  <c:v>No Favorito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Muestras_Posibles!$W$2:$AE$2</c15:sqref>
                  </c15:fullRef>
                </c:ext>
              </c:extLst>
              <c:f>(Muestras_Posibles!$Y$2:$AA$2,Muestras_Posibles!$AD$2)</c:f>
              <c:strCache>
                <c:ptCount val="4"/>
                <c:pt idx="0">
                  <c:v>Faltas</c:v>
                </c:pt>
                <c:pt idx="1">
                  <c:v>Pases</c:v>
                </c:pt>
                <c:pt idx="2">
                  <c:v>Posesión de balón</c:v>
                </c:pt>
                <c:pt idx="3">
                  <c:v>Disparos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Muestras_Posibles!$W$4:$AE$4</c15:sqref>
                  </c15:fullRef>
                </c:ext>
              </c:extLst>
              <c:f>(Muestras_Posibles!$Y$4:$AA$4,Muestras_Posibles!$AD$4)</c:f>
              <c:numCache>
                <c:formatCode>0%</c:formatCode>
                <c:ptCount val="4"/>
                <c:pt idx="0">
                  <c:v>0.53450487525590751</c:v>
                </c:pt>
                <c:pt idx="1">
                  <c:v>0.39</c:v>
                </c:pt>
                <c:pt idx="2">
                  <c:v>0.38</c:v>
                </c:pt>
                <c:pt idx="3">
                  <c:v>0.34159423335118883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4D8-BB2C-A5CA88624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32389152"/>
        <c:axId val="432389568"/>
      </c:barChart>
      <c:catAx>
        <c:axId val="4323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89568"/>
        <c:crosses val="autoZero"/>
        <c:auto val="1"/>
        <c:lblAlgn val="ctr"/>
        <c:lblOffset val="100"/>
        <c:noMultiLvlLbl val="0"/>
      </c:catAx>
      <c:valAx>
        <c:axId val="432389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s/lupa-vidrio-icono-nero-vector-1093183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23</xdr:row>
      <xdr:rowOff>161919</xdr:rowOff>
    </xdr:from>
    <xdr:to>
      <xdr:col>8</xdr:col>
      <xdr:colOff>514349</xdr:colOff>
      <xdr:row>26</xdr:row>
      <xdr:rowOff>28576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AA0C9DC-EBBF-6013-0D1E-525E35E7D61A}"/>
            </a:ext>
          </a:extLst>
        </xdr:cNvPr>
        <xdr:cNvSpPr/>
      </xdr:nvSpPr>
      <xdr:spPr>
        <a:xfrm>
          <a:off x="5362574" y="4929182"/>
          <a:ext cx="333375" cy="409582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576263</xdr:colOff>
      <xdr:row>23</xdr:row>
      <xdr:rowOff>161919</xdr:rowOff>
    </xdr:from>
    <xdr:to>
      <xdr:col>10</xdr:col>
      <xdr:colOff>261938</xdr:colOff>
      <xdr:row>26</xdr:row>
      <xdr:rowOff>28576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FAE526B-EFDA-4B63-8575-91DE996DDF84}"/>
            </a:ext>
          </a:extLst>
        </xdr:cNvPr>
        <xdr:cNvSpPr/>
      </xdr:nvSpPr>
      <xdr:spPr>
        <a:xfrm>
          <a:off x="6405563" y="4929182"/>
          <a:ext cx="333375" cy="409582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314324</xdr:colOff>
      <xdr:row>23</xdr:row>
      <xdr:rowOff>166681</xdr:rowOff>
    </xdr:from>
    <xdr:to>
      <xdr:col>11</xdr:col>
      <xdr:colOff>647699</xdr:colOff>
      <xdr:row>26</xdr:row>
      <xdr:rowOff>33337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7A805AB2-CF76-4B4F-A209-582EC0076453}"/>
            </a:ext>
          </a:extLst>
        </xdr:cNvPr>
        <xdr:cNvSpPr/>
      </xdr:nvSpPr>
      <xdr:spPr>
        <a:xfrm>
          <a:off x="7439024" y="4933944"/>
          <a:ext cx="333375" cy="409581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461963</xdr:colOff>
      <xdr:row>20</xdr:row>
      <xdr:rowOff>147638</xdr:rowOff>
    </xdr:from>
    <xdr:to>
      <xdr:col>10</xdr:col>
      <xdr:colOff>33338</xdr:colOff>
      <xdr:row>23</xdr:row>
      <xdr:rowOff>100021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380E30D2-DA90-40BC-8A3B-F47E9639D8B7}"/>
            </a:ext>
          </a:extLst>
        </xdr:cNvPr>
        <xdr:cNvSpPr/>
      </xdr:nvSpPr>
      <xdr:spPr>
        <a:xfrm>
          <a:off x="6291263" y="5591176"/>
          <a:ext cx="219075" cy="495308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209552</xdr:colOff>
      <xdr:row>20</xdr:row>
      <xdr:rowOff>147638</xdr:rowOff>
    </xdr:from>
    <xdr:to>
      <xdr:col>11</xdr:col>
      <xdr:colOff>428627</xdr:colOff>
      <xdr:row>23</xdr:row>
      <xdr:rowOff>100021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1479FCE9-85A1-49F1-8EC1-2E727073F917}"/>
            </a:ext>
          </a:extLst>
        </xdr:cNvPr>
        <xdr:cNvSpPr/>
      </xdr:nvSpPr>
      <xdr:spPr>
        <a:xfrm>
          <a:off x="7334252" y="5591176"/>
          <a:ext cx="219075" cy="495308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1243013</xdr:colOff>
      <xdr:row>20</xdr:row>
      <xdr:rowOff>142875</xdr:rowOff>
    </xdr:from>
    <xdr:to>
      <xdr:col>11</xdr:col>
      <xdr:colOff>1462088</xdr:colOff>
      <xdr:row>23</xdr:row>
      <xdr:rowOff>95257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F0895D71-446F-45B2-A453-8336FEDC7B32}"/>
            </a:ext>
          </a:extLst>
        </xdr:cNvPr>
        <xdr:cNvSpPr/>
      </xdr:nvSpPr>
      <xdr:spPr>
        <a:xfrm>
          <a:off x="8367713" y="5586413"/>
          <a:ext cx="219075" cy="495307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16</xdr:col>
      <xdr:colOff>213941</xdr:colOff>
      <xdr:row>5</xdr:row>
      <xdr:rowOff>61905</xdr:rowOff>
    </xdr:from>
    <xdr:to>
      <xdr:col>19</xdr:col>
      <xdr:colOff>542924</xdr:colOff>
      <xdr:row>8</xdr:row>
      <xdr:rowOff>43365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988BD2B-FB97-BE80-1ACA-536243FEE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379" y="1443030"/>
          <a:ext cx="2429246" cy="1272098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12</xdr:col>
      <xdr:colOff>338137</xdr:colOff>
      <xdr:row>21</xdr:row>
      <xdr:rowOff>80960</xdr:rowOff>
    </xdr:from>
    <xdr:to>
      <xdr:col>12</xdr:col>
      <xdr:colOff>557212</xdr:colOff>
      <xdr:row>23</xdr:row>
      <xdr:rowOff>61916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B2A4A759-3E88-42CC-B998-742C66432450}"/>
            </a:ext>
          </a:extLst>
        </xdr:cNvPr>
        <xdr:cNvSpPr/>
      </xdr:nvSpPr>
      <xdr:spPr>
        <a:xfrm>
          <a:off x="9053512" y="4491035"/>
          <a:ext cx="219075" cy="342906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338138</xdr:colOff>
      <xdr:row>21</xdr:row>
      <xdr:rowOff>80960</xdr:rowOff>
    </xdr:from>
    <xdr:to>
      <xdr:col>13</xdr:col>
      <xdr:colOff>557213</xdr:colOff>
      <xdr:row>23</xdr:row>
      <xdr:rowOff>61916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03233841-8919-4B2E-BBE8-BE5F95E60832}"/>
            </a:ext>
          </a:extLst>
        </xdr:cNvPr>
        <xdr:cNvSpPr/>
      </xdr:nvSpPr>
      <xdr:spPr>
        <a:xfrm>
          <a:off x="10096501" y="4491035"/>
          <a:ext cx="219075" cy="342906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328612</xdr:colOff>
      <xdr:row>21</xdr:row>
      <xdr:rowOff>61910</xdr:rowOff>
    </xdr:from>
    <xdr:to>
      <xdr:col>14</xdr:col>
      <xdr:colOff>547687</xdr:colOff>
      <xdr:row>23</xdr:row>
      <xdr:rowOff>42865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219161F1-EFE8-4024-AF0F-978FC531DC1C}"/>
            </a:ext>
          </a:extLst>
        </xdr:cNvPr>
        <xdr:cNvSpPr/>
      </xdr:nvSpPr>
      <xdr:spPr>
        <a:xfrm>
          <a:off x="11129962" y="4471985"/>
          <a:ext cx="219075" cy="342905"/>
        </a:xfrm>
        <a:prstGeom prst="downArrow">
          <a:avLst/>
        </a:prstGeom>
        <a:solidFill>
          <a:schemeClr val="accent1"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428622</xdr:colOff>
      <xdr:row>4</xdr:row>
      <xdr:rowOff>180973</xdr:rowOff>
    </xdr:from>
    <xdr:to>
      <xdr:col>19</xdr:col>
      <xdr:colOff>361953</xdr:colOff>
      <xdr:row>7</xdr:row>
      <xdr:rowOff>147639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404A1AF6-D829-9DBF-DC93-315C0479F26E}"/>
            </a:ext>
          </a:extLst>
        </xdr:cNvPr>
        <xdr:cNvCxnSpPr/>
      </xdr:nvCxnSpPr>
      <xdr:spPr>
        <a:xfrm rot="16200000" flipH="1">
          <a:off x="13954123" y="1571622"/>
          <a:ext cx="962029" cy="581031"/>
        </a:xfrm>
        <a:prstGeom prst="curvedConnector3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176484</xdr:colOff>
      <xdr:row>7</xdr:row>
      <xdr:rowOff>51631</xdr:rowOff>
    </xdr:from>
    <xdr:to>
      <xdr:col>20</xdr:col>
      <xdr:colOff>152128</xdr:colOff>
      <xdr:row>8</xdr:row>
      <xdr:rowOff>180219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5806730-8A95-193C-5632-B1E84001A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6727246">
          <a:off x="14549437" y="2237891"/>
          <a:ext cx="604838" cy="623344"/>
        </a:xfrm>
        <a:prstGeom prst="rect">
          <a:avLst/>
        </a:prstGeom>
      </xdr:spPr>
    </xdr:pic>
    <xdr:clientData/>
  </xdr:twoCellAnchor>
  <xdr:twoCellAnchor>
    <xdr:from>
      <xdr:col>13</xdr:col>
      <xdr:colOff>742951</xdr:colOff>
      <xdr:row>15</xdr:row>
      <xdr:rowOff>323850</xdr:rowOff>
    </xdr:from>
    <xdr:to>
      <xdr:col>21</xdr:col>
      <xdr:colOff>271464</xdr:colOff>
      <xdr:row>24</xdr:row>
      <xdr:rowOff>47625</xdr:rowOff>
    </xdr:to>
    <xdr:sp macro="" textlink="">
      <xdr:nvSpPr>
        <xdr:cNvPr id="40" name="Callout: Right Arrow 39">
          <a:extLst>
            <a:ext uri="{FF2B5EF4-FFF2-40B4-BE49-F238E27FC236}">
              <a16:creationId xmlns:a16="http://schemas.microsoft.com/office/drawing/2014/main" id="{8E22D5AE-155A-024F-6C0F-71025FDDC55E}"/>
            </a:ext>
          </a:extLst>
        </xdr:cNvPr>
        <xdr:cNvSpPr/>
      </xdr:nvSpPr>
      <xdr:spPr>
        <a:xfrm>
          <a:off x="10501314" y="4424363"/>
          <a:ext cx="5429250" cy="2019300"/>
        </a:xfrm>
        <a:prstGeom prst="rightArrowCallout">
          <a:avLst>
            <a:gd name="adj1" fmla="val 6301"/>
            <a:gd name="adj2" fmla="val 8004"/>
            <a:gd name="adj3" fmla="val 6300"/>
            <a:gd name="adj4" fmla="val 92499"/>
          </a:avLst>
        </a:prstGeom>
        <a:solidFill>
          <a:schemeClr val="accent6">
            <a:lumMod val="20000"/>
            <a:lumOff val="80000"/>
            <a:alpha val="2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85736</xdr:colOff>
      <xdr:row>1</xdr:row>
      <xdr:rowOff>28575</xdr:rowOff>
    </xdr:from>
    <xdr:to>
      <xdr:col>16</xdr:col>
      <xdr:colOff>100024</xdr:colOff>
      <xdr:row>9</xdr:row>
      <xdr:rowOff>71438</xdr:rowOff>
    </xdr:to>
    <xdr:sp macro="" textlink="">
      <xdr:nvSpPr>
        <xdr:cNvPr id="51" name="Right Brace 50">
          <a:extLst>
            <a:ext uri="{FF2B5EF4-FFF2-40B4-BE49-F238E27FC236}">
              <a16:creationId xmlns:a16="http://schemas.microsoft.com/office/drawing/2014/main" id="{CE1F9DAC-CBD0-1FF9-410B-BAF0B88AA21A}"/>
            </a:ext>
          </a:extLst>
        </xdr:cNvPr>
        <xdr:cNvSpPr/>
      </xdr:nvSpPr>
      <xdr:spPr>
        <a:xfrm>
          <a:off x="11930074" y="214313"/>
          <a:ext cx="781050" cy="2714625"/>
        </a:xfrm>
        <a:prstGeom prst="rightBrace">
          <a:avLst>
            <a:gd name="adj1" fmla="val 27056"/>
            <a:gd name="adj2" fmla="val 48234"/>
          </a:avLst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16667</xdr:colOff>
      <xdr:row>6</xdr:row>
      <xdr:rowOff>7142</xdr:rowOff>
    </xdr:from>
    <xdr:to>
      <xdr:col>62</xdr:col>
      <xdr:colOff>4762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6E727-4866-44C6-80BC-8CA8117EE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7143</xdr:colOff>
      <xdr:row>6</xdr:row>
      <xdr:rowOff>7142</xdr:rowOff>
    </xdr:from>
    <xdr:to>
      <xdr:col>73</xdr:col>
      <xdr:colOff>1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683FA-444D-4670-B96D-61096344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16667</xdr:colOff>
      <xdr:row>6</xdr:row>
      <xdr:rowOff>7142</xdr:rowOff>
    </xdr:from>
    <xdr:to>
      <xdr:col>62</xdr:col>
      <xdr:colOff>4762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10241-B2B8-4593-A5FA-F4B3378A4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7143</xdr:colOff>
      <xdr:row>6</xdr:row>
      <xdr:rowOff>7142</xdr:rowOff>
    </xdr:from>
    <xdr:to>
      <xdr:col>73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8A51E-EBD5-49DD-A7D9-FFD7F388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27</xdr:row>
      <xdr:rowOff>0</xdr:rowOff>
    </xdr:from>
    <xdr:to>
      <xdr:col>73</xdr:col>
      <xdr:colOff>2383</xdr:colOff>
      <xdr:row>47</xdr:row>
      <xdr:rowOff>50008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B5C6D-E05F-66AB-8BF6-03B5973D8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</xdr:row>
      <xdr:rowOff>0</xdr:rowOff>
    </xdr:from>
    <xdr:to>
      <xdr:col>40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11769-BD63-1C51-033C-6601AFF99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176212</xdr:rowOff>
    </xdr:from>
    <xdr:to>
      <xdr:col>48</xdr:col>
      <xdr:colOff>38100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982ED-75F9-7614-5E78-DDE1C84C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5</xdr:row>
      <xdr:rowOff>0</xdr:rowOff>
    </xdr:from>
    <xdr:to>
      <xdr:col>55</xdr:col>
      <xdr:colOff>38100</xdr:colOff>
      <xdr:row>20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3EBCA1-7568-8AB6-68C8-404A049F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142875</xdr:colOff>
      <xdr:row>19</xdr:row>
      <xdr:rowOff>176213</xdr:rowOff>
    </xdr:from>
    <xdr:to>
      <xdr:col>51</xdr:col>
      <xdr:colOff>142875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36816C-2198-B58D-92D4-26B6E004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La%20Cima%20del%20&#201;xito/Futbol/Articulos/Art&#237;culos/C02_La_Caja_de_Pandora/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etra"/>
      <sheetName val="Leicester"/>
      <sheetName val="LeicesterGraphs"/>
      <sheetName val="AthMadrid"/>
      <sheetName val="AthMadridGraphs"/>
      <sheetName val="RealMadrid"/>
      <sheetName val="RealMadridGraphs"/>
      <sheetName val="Sheet4"/>
      <sheetName val="Barcelona"/>
      <sheetName val="Sevilla"/>
      <sheetName val="GraphsTop4SP1_2020-2021"/>
      <sheetName val="Teams"/>
      <sheetName val="GraphSP1_2020-2021"/>
      <sheetName val="Sheet5"/>
    </sheetNames>
    <sheetDataSet>
      <sheetData sheetId="0" refreshError="1"/>
      <sheetData sheetId="1" refreshError="1"/>
      <sheetData sheetId="2">
        <row r="3">
          <cell r="BD3" t="str">
            <v>Goles</v>
          </cell>
          <cell r="BE3" t="str">
            <v>Disparos</v>
          </cell>
          <cell r="BF3" t="str">
            <v>Disparos a puerta</v>
          </cell>
          <cell r="BG3" t="str">
            <v>Disparos desviados</v>
          </cell>
          <cell r="BH3" t="str">
            <v>Faltas</v>
          </cell>
          <cell r="BI3" t="str">
            <v>Tarjetas Amarilas</v>
          </cell>
          <cell r="BJ3" t="str">
            <v>Tarjetas Rojas</v>
          </cell>
          <cell r="BM3" t="str">
            <v>Tarjetas Rojas</v>
          </cell>
          <cell r="BN3" t="str">
            <v>Tarjetas Amarilas</v>
          </cell>
          <cell r="BO3" t="str">
            <v>Faltas</v>
          </cell>
          <cell r="BP3" t="str">
            <v>Disparos desviados</v>
          </cell>
          <cell r="BQ3" t="str">
            <v>Disparos a puerta</v>
          </cell>
          <cell r="BR3" t="str">
            <v>Disparos</v>
          </cell>
          <cell r="BS3" t="str">
            <v>Goles</v>
          </cell>
        </row>
        <row r="4">
          <cell r="BC4" t="str">
            <v>Barcelona</v>
          </cell>
          <cell r="BD4">
            <v>0.59161272164368139</v>
          </cell>
          <cell r="BE4">
            <v>0.56725052483133276</v>
          </cell>
          <cell r="BF4">
            <v>0.57242033547496873</v>
          </cell>
          <cell r="BG4">
            <v>0.56419280795715376</v>
          </cell>
          <cell r="BH4">
            <v>0.49029673040452865</v>
          </cell>
          <cell r="BI4">
            <v>0.45082123758594345</v>
          </cell>
          <cell r="BJ4">
            <v>0.40194489465153971</v>
          </cell>
          <cell r="BL4" t="str">
            <v>Local</v>
          </cell>
          <cell r="BM4">
            <v>0.40194489465153971</v>
          </cell>
          <cell r="BN4">
            <v>0.45082123758594345</v>
          </cell>
          <cell r="BO4">
            <v>0.49029673040452865</v>
          </cell>
          <cell r="BP4">
            <v>0.56419280795715376</v>
          </cell>
          <cell r="BQ4">
            <v>0.57242033547496873</v>
          </cell>
          <cell r="BR4">
            <v>0.56725052483133276</v>
          </cell>
          <cell r="BS4">
            <v>0.59161272164368139</v>
          </cell>
        </row>
        <row r="5">
          <cell r="BC5" t="str">
            <v>Real Madrid</v>
          </cell>
          <cell r="BD5">
            <v>0.40838727835631866</v>
          </cell>
          <cell r="BE5">
            <v>0.43274947516866713</v>
          </cell>
          <cell r="BF5">
            <v>0.42757966452503121</v>
          </cell>
          <cell r="BG5">
            <v>0.43580719204284618</v>
          </cell>
          <cell r="BH5">
            <v>0.5097032695954713</v>
          </cell>
          <cell r="BI5">
            <v>0.54917876241405661</v>
          </cell>
          <cell r="BJ5">
            <v>0.59805510534846029</v>
          </cell>
          <cell r="BL5" t="str">
            <v>Visitante</v>
          </cell>
          <cell r="BM5">
            <v>0.59805510534846029</v>
          </cell>
          <cell r="BN5">
            <v>0.54917876241405661</v>
          </cell>
          <cell r="BO5">
            <v>0.5097032695954713</v>
          </cell>
          <cell r="BP5">
            <v>0.43580719204284618</v>
          </cell>
          <cell r="BQ5">
            <v>0.42757966452503121</v>
          </cell>
          <cell r="BR5">
            <v>0.43274947516866713</v>
          </cell>
          <cell r="BS5">
            <v>0.40838727835631866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EFA7-B617-4234-B58B-9EF9ADED424F}">
  <dimension ref="B1:V37"/>
  <sheetViews>
    <sheetView workbookViewId="0">
      <selection activeCell="H1" sqref="H1"/>
    </sheetView>
  </sheetViews>
  <sheetFormatPr defaultRowHeight="14.25" x14ac:dyDescent="0.45"/>
  <cols>
    <col min="10" max="10" width="9.06640625" customWidth="1"/>
    <col min="12" max="12" width="22.265625" customWidth="1"/>
    <col min="13" max="15" width="14.59765625" customWidth="1"/>
    <col min="16" max="16" width="10.73046875" style="5" customWidth="1"/>
    <col min="17" max="17" width="11.265625" customWidth="1"/>
  </cols>
  <sheetData>
    <row r="1" spans="2:22" ht="14.65" thickBot="1" x14ac:dyDescent="0.5">
      <c r="K1" s="5"/>
      <c r="L1" s="5"/>
      <c r="M1" s="5"/>
      <c r="N1" s="5"/>
      <c r="O1" s="5"/>
      <c r="Q1" s="5"/>
      <c r="R1" s="5"/>
      <c r="S1" s="5"/>
      <c r="T1" s="5"/>
      <c r="U1" s="5"/>
      <c r="V1" s="5"/>
    </row>
    <row r="2" spans="2:22" ht="51.4" customHeight="1" x14ac:dyDescent="0.7">
      <c r="K2" s="5"/>
      <c r="L2" s="55" t="s">
        <v>107</v>
      </c>
      <c r="M2" s="55"/>
      <c r="N2" s="55"/>
      <c r="O2" s="55"/>
      <c r="Q2" s="5"/>
      <c r="R2" s="59" t="s">
        <v>106</v>
      </c>
      <c r="S2" s="60"/>
      <c r="T2" s="5"/>
      <c r="U2" s="5"/>
      <c r="V2" s="5"/>
    </row>
    <row r="3" spans="2:22" x14ac:dyDescent="0.45">
      <c r="K3" s="5"/>
      <c r="L3" s="5"/>
      <c r="M3" s="5"/>
      <c r="N3" s="5"/>
      <c r="O3" s="5"/>
      <c r="Q3" s="5"/>
      <c r="R3" s="61"/>
      <c r="S3" s="62"/>
      <c r="T3" s="5"/>
      <c r="U3" s="5"/>
      <c r="V3" s="5"/>
    </row>
    <row r="4" spans="2:22" x14ac:dyDescent="0.45">
      <c r="K4" s="5"/>
      <c r="L4" s="5"/>
      <c r="M4" s="5"/>
      <c r="N4" s="5"/>
      <c r="O4" s="5"/>
      <c r="Q4" s="5"/>
      <c r="R4" s="61"/>
      <c r="S4" s="62"/>
      <c r="T4" s="5"/>
      <c r="U4" s="5"/>
      <c r="V4" s="5"/>
    </row>
    <row r="5" spans="2:22" ht="14.25" customHeight="1" thickBot="1" x14ac:dyDescent="0.5">
      <c r="K5" s="5"/>
      <c r="L5" s="5"/>
      <c r="M5" s="9" t="s">
        <v>14</v>
      </c>
      <c r="N5" s="7" t="s">
        <v>1</v>
      </c>
      <c r="O5" s="9" t="s">
        <v>15</v>
      </c>
      <c r="Q5" s="5"/>
      <c r="R5" s="63"/>
      <c r="S5" s="64"/>
      <c r="T5" s="5"/>
      <c r="U5" s="5"/>
      <c r="V5" s="5"/>
    </row>
    <row r="6" spans="2:22" ht="29.65" customHeight="1" thickBot="1" x14ac:dyDescent="0.5">
      <c r="B6" t="s">
        <v>0</v>
      </c>
      <c r="C6" t="s">
        <v>1</v>
      </c>
      <c r="D6" t="s">
        <v>2</v>
      </c>
      <c r="H6" t="s">
        <v>0</v>
      </c>
      <c r="I6" t="s">
        <v>1</v>
      </c>
      <c r="J6" t="s">
        <v>2</v>
      </c>
      <c r="K6" s="5"/>
      <c r="L6" s="5"/>
      <c r="M6" s="10"/>
      <c r="N6" s="12"/>
      <c r="O6" s="10"/>
      <c r="Q6" s="5"/>
      <c r="R6" s="5"/>
      <c r="S6" s="5"/>
      <c r="T6" s="5"/>
      <c r="U6" s="5"/>
      <c r="V6" s="5"/>
    </row>
    <row r="7" spans="2:22" ht="34.5" customHeight="1" thickTop="1" thickBot="1" x14ac:dyDescent="0.5">
      <c r="B7">
        <v>1.1000000000000001</v>
      </c>
      <c r="C7">
        <v>9.4</v>
      </c>
      <c r="D7">
        <v>19</v>
      </c>
      <c r="H7">
        <v>0.85112466641250484</v>
      </c>
      <c r="I7">
        <v>9.9599695005718664E-2</v>
      </c>
      <c r="J7">
        <v>4.9275638581776596E-2</v>
      </c>
      <c r="K7" s="5"/>
      <c r="L7" s="65" t="s">
        <v>111</v>
      </c>
      <c r="M7" s="13" t="s">
        <v>17</v>
      </c>
      <c r="N7" s="13" t="s">
        <v>16</v>
      </c>
      <c r="O7" s="13" t="s">
        <v>18</v>
      </c>
      <c r="Q7" s="5"/>
      <c r="R7" s="5"/>
      <c r="S7" s="5"/>
      <c r="T7" s="5"/>
      <c r="U7" s="5"/>
      <c r="V7" s="5"/>
    </row>
    <row r="8" spans="2:22" ht="37.5" customHeight="1" thickTop="1" thickBot="1" x14ac:dyDescent="0.5">
      <c r="B8">
        <f>1/B7</f>
        <v>0.90909090909090906</v>
      </c>
      <c r="C8">
        <f>1/C7</f>
        <v>0.10638297872340426</v>
      </c>
      <c r="D8">
        <f>1/D7</f>
        <v>5.2631578947368418E-2</v>
      </c>
      <c r="F8">
        <f>SUM(B8:D8)</f>
        <v>1.0681054667616816</v>
      </c>
      <c r="K8" s="5"/>
      <c r="L8" s="65" t="s">
        <v>110</v>
      </c>
      <c r="M8" s="14">
        <v>0.85</v>
      </c>
      <c r="N8" s="14">
        <v>0.1</v>
      </c>
      <c r="O8" s="14">
        <v>0.05</v>
      </c>
      <c r="Q8" s="5"/>
      <c r="R8" s="5"/>
      <c r="S8" s="5"/>
      <c r="T8" s="5"/>
      <c r="U8" s="5"/>
      <c r="V8" s="5"/>
    </row>
    <row r="9" spans="2:22" ht="14.65" thickTop="1" x14ac:dyDescent="0.45">
      <c r="B9">
        <f>B8/$F$8</f>
        <v>0.85112466641250484</v>
      </c>
      <c r="C9">
        <f>C8/$F$8</f>
        <v>9.9599695005718664E-2</v>
      </c>
      <c r="D9">
        <f>D8/$F$8</f>
        <v>4.9275638581776596E-2</v>
      </c>
      <c r="F9">
        <f>SUM(B9:D9)</f>
        <v>1</v>
      </c>
      <c r="K9" s="5"/>
      <c r="L9" s="5"/>
      <c r="M9" s="5"/>
      <c r="N9" s="5"/>
      <c r="O9" s="5"/>
      <c r="Q9" s="5"/>
      <c r="R9" s="5"/>
      <c r="S9" s="5"/>
      <c r="T9" s="5"/>
      <c r="U9" s="5"/>
      <c r="V9" s="5"/>
    </row>
    <row r="10" spans="2:22" x14ac:dyDescent="0.45"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</row>
    <row r="11" spans="2:22" x14ac:dyDescent="0.45">
      <c r="K11" s="5"/>
      <c r="Q11" s="5"/>
      <c r="R11" s="5"/>
      <c r="S11" s="5"/>
      <c r="T11" s="5"/>
      <c r="U11" s="5"/>
      <c r="V11" s="5"/>
    </row>
    <row r="12" spans="2:22" ht="23.65" customHeight="1" x14ac:dyDescent="0.45">
      <c r="B12" t="s">
        <v>3</v>
      </c>
      <c r="C12" t="s">
        <v>1</v>
      </c>
      <c r="D12" t="s">
        <v>4</v>
      </c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</row>
    <row r="13" spans="2:22" x14ac:dyDescent="0.45">
      <c r="B13" s="1">
        <v>0.85112466641250484</v>
      </c>
      <c r="C13" s="1">
        <v>9.9599695005718664E-2</v>
      </c>
      <c r="D13" s="1">
        <v>4.9275638581776596E-2</v>
      </c>
      <c r="K13" s="5"/>
      <c r="L13" s="5"/>
      <c r="M13" s="5"/>
      <c r="N13" s="5"/>
      <c r="O13" s="5"/>
      <c r="Q13" s="5"/>
      <c r="R13" s="5"/>
      <c r="S13" s="5"/>
      <c r="T13" s="5"/>
      <c r="U13" s="5"/>
      <c r="V13" s="5"/>
    </row>
    <row r="14" spans="2:22" x14ac:dyDescent="0.45">
      <c r="K14" s="5"/>
      <c r="L14" s="5"/>
      <c r="M14" s="9" t="s">
        <v>14</v>
      </c>
      <c r="N14" s="7" t="s">
        <v>1</v>
      </c>
      <c r="O14" s="9" t="s">
        <v>15</v>
      </c>
      <c r="Q14" s="5"/>
      <c r="R14" s="5"/>
      <c r="S14" s="5"/>
      <c r="T14" s="5"/>
      <c r="U14" s="5"/>
      <c r="V14" s="5"/>
    </row>
    <row r="15" spans="2:22" ht="17.25" customHeight="1" thickBot="1" x14ac:dyDescent="0.5">
      <c r="K15" s="5"/>
      <c r="L15" s="5"/>
      <c r="M15" s="10"/>
      <c r="N15" s="12"/>
      <c r="O15" s="10"/>
      <c r="Q15" s="5"/>
      <c r="R15" s="5"/>
      <c r="S15" s="5"/>
      <c r="T15" s="5"/>
      <c r="U15" s="5"/>
      <c r="V15" s="5"/>
    </row>
    <row r="16" spans="2:22" ht="34.5" thickTop="1" thickBot="1" x14ac:dyDescent="0.5">
      <c r="B16" t="s">
        <v>0</v>
      </c>
      <c r="C16" t="s">
        <v>1</v>
      </c>
      <c r="D16" t="s">
        <v>2</v>
      </c>
      <c r="K16" s="5"/>
      <c r="L16" s="6" t="s">
        <v>28</v>
      </c>
      <c r="M16" s="11">
        <v>0.85</v>
      </c>
      <c r="N16" s="11">
        <v>0.1</v>
      </c>
      <c r="O16" s="11">
        <v>0.05</v>
      </c>
      <c r="Q16" s="5"/>
      <c r="R16" s="5"/>
      <c r="S16" s="5"/>
      <c r="T16" s="5"/>
      <c r="U16" s="5"/>
      <c r="V16" s="5"/>
    </row>
    <row r="17" spans="2:22" ht="14.25" customHeight="1" thickTop="1" x14ac:dyDescent="0.45">
      <c r="B17" s="1">
        <v>0.85112466641250484</v>
      </c>
      <c r="C17" s="1">
        <v>9.9599695005718664E-2</v>
      </c>
      <c r="D17" s="1">
        <v>4.9275638581776596E-2</v>
      </c>
      <c r="K17" s="5"/>
      <c r="L17" s="5"/>
      <c r="M17" s="9" t="s">
        <v>19</v>
      </c>
      <c r="N17" s="7" t="s">
        <v>1</v>
      </c>
      <c r="O17" s="9" t="s">
        <v>20</v>
      </c>
      <c r="Q17" s="5"/>
      <c r="R17" s="5"/>
      <c r="S17" s="5"/>
      <c r="T17" s="5"/>
      <c r="U17" s="5"/>
      <c r="V17" s="5"/>
    </row>
    <row r="18" spans="2:22" ht="25.9" customHeight="1" thickBot="1" x14ac:dyDescent="0.5">
      <c r="K18" s="5"/>
      <c r="L18" s="5"/>
      <c r="M18" s="66"/>
      <c r="N18" s="8"/>
      <c r="O18" s="66"/>
      <c r="Q18" s="5"/>
      <c r="R18" s="5"/>
      <c r="S18" s="5"/>
      <c r="T18" s="5"/>
      <c r="U18" s="5"/>
      <c r="V18" s="5"/>
    </row>
    <row r="19" spans="2:22" ht="34.5" customHeight="1" thickTop="1" thickBot="1" x14ac:dyDescent="0.5">
      <c r="B19" t="s">
        <v>6</v>
      </c>
      <c r="E19" t="s">
        <v>7</v>
      </c>
      <c r="K19" s="5"/>
      <c r="L19" s="6" t="s">
        <v>30</v>
      </c>
      <c r="M19" s="14" t="s">
        <v>26</v>
      </c>
      <c r="N19" s="14" t="s">
        <v>29</v>
      </c>
      <c r="O19" s="14" t="s">
        <v>27</v>
      </c>
      <c r="Q19" s="5"/>
      <c r="R19" s="5"/>
      <c r="S19" s="5"/>
      <c r="T19" s="5"/>
      <c r="U19" s="5"/>
      <c r="V19" s="5"/>
    </row>
    <row r="20" spans="2:22" ht="14.65" thickTop="1" x14ac:dyDescent="0.45">
      <c r="B20" t="s">
        <v>3</v>
      </c>
      <c r="C20" t="s">
        <v>5</v>
      </c>
      <c r="E20" t="s">
        <v>8</v>
      </c>
      <c r="K20" s="5"/>
      <c r="L20" s="5"/>
      <c r="M20" s="5"/>
      <c r="N20" s="5"/>
      <c r="O20" s="5"/>
      <c r="Q20" s="5"/>
      <c r="R20" s="5"/>
      <c r="S20" s="5"/>
      <c r="T20" s="5"/>
      <c r="U20" s="5"/>
      <c r="V20" s="5"/>
    </row>
    <row r="21" spans="2:22" x14ac:dyDescent="0.45">
      <c r="B21" s="2">
        <v>1.4908800902021986</v>
      </c>
      <c r="C21" s="2">
        <v>0.50769230769230766</v>
      </c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</row>
    <row r="22" spans="2:22" x14ac:dyDescent="0.45"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</row>
    <row r="23" spans="2:22" x14ac:dyDescent="0.45">
      <c r="B23" t="s">
        <v>6</v>
      </c>
      <c r="E23" t="s">
        <v>9</v>
      </c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</row>
    <row r="24" spans="2:22" x14ac:dyDescent="0.45">
      <c r="B24" t="s">
        <v>3</v>
      </c>
      <c r="C24" t="s">
        <v>5</v>
      </c>
      <c r="E24" t="s">
        <v>10</v>
      </c>
      <c r="K24" s="5"/>
      <c r="L24" s="5"/>
      <c r="M24" s="5"/>
      <c r="N24" s="5"/>
      <c r="O24" s="5"/>
      <c r="Q24" s="5"/>
      <c r="R24" s="5"/>
      <c r="S24" s="5"/>
      <c r="T24" s="5"/>
      <c r="U24" s="5"/>
      <c r="V24" s="5"/>
    </row>
    <row r="25" spans="2:22" x14ac:dyDescent="0.45">
      <c r="B25" s="3">
        <f>B21*100</f>
        <v>149.08800902021986</v>
      </c>
      <c r="C25" s="3">
        <f>C21*100</f>
        <v>50.769230769230766</v>
      </c>
      <c r="E25" s="3">
        <f>SUM(B25:C25)</f>
        <v>199.85723978945063</v>
      </c>
      <c r="K25" s="5"/>
      <c r="L25" s="5"/>
      <c r="M25" s="5"/>
      <c r="N25" s="5"/>
      <c r="O25" s="5"/>
      <c r="Q25" s="5"/>
      <c r="R25" s="5"/>
      <c r="S25" s="5"/>
      <c r="T25" s="5"/>
      <c r="U25" s="5"/>
      <c r="V25" s="5"/>
    </row>
    <row r="26" spans="2:22" x14ac:dyDescent="0.45">
      <c r="K26" s="5"/>
      <c r="L26" s="5"/>
      <c r="M26" s="5"/>
      <c r="N26" s="5"/>
      <c r="O26" s="5"/>
      <c r="Q26" s="5"/>
      <c r="R26" s="5"/>
      <c r="S26" s="5"/>
      <c r="T26" s="5"/>
      <c r="U26" s="5"/>
      <c r="V26" s="5"/>
    </row>
    <row r="27" spans="2:22" x14ac:dyDescent="0.45">
      <c r="B27" t="s">
        <v>6</v>
      </c>
      <c r="K27" s="5"/>
      <c r="L27" s="5"/>
      <c r="M27" s="5"/>
      <c r="N27" s="5"/>
      <c r="O27" s="5"/>
      <c r="Q27" s="5"/>
      <c r="R27" s="5"/>
      <c r="S27" s="5"/>
      <c r="T27" s="5"/>
      <c r="U27" s="5"/>
      <c r="V27" s="5"/>
    </row>
    <row r="28" spans="2:22" x14ac:dyDescent="0.45">
      <c r="B28" t="s">
        <v>3</v>
      </c>
      <c r="C28" t="s">
        <v>5</v>
      </c>
      <c r="E28" t="s">
        <v>11</v>
      </c>
      <c r="U28" s="5"/>
      <c r="V28" s="5"/>
    </row>
    <row r="29" spans="2:22" x14ac:dyDescent="0.45">
      <c r="B29" s="1">
        <f>B25/$E$25</f>
        <v>0.74597252107196066</v>
      </c>
      <c r="C29" s="1">
        <f>C25/$E$25</f>
        <v>0.25402747892803929</v>
      </c>
      <c r="E29" s="4" t="s">
        <v>12</v>
      </c>
    </row>
    <row r="31" spans="2:22" x14ac:dyDescent="0.45">
      <c r="B31" t="s">
        <v>13</v>
      </c>
    </row>
    <row r="32" spans="2:22" x14ac:dyDescent="0.45">
      <c r="B32" t="s">
        <v>3</v>
      </c>
      <c r="C32" t="s">
        <v>1</v>
      </c>
      <c r="D32" t="s">
        <v>5</v>
      </c>
      <c r="F32" t="s">
        <v>10</v>
      </c>
    </row>
    <row r="33" spans="2:6" x14ac:dyDescent="0.45">
      <c r="B33">
        <v>170</v>
      </c>
      <c r="C33">
        <v>18</v>
      </c>
      <c r="D33">
        <v>7</v>
      </c>
      <c r="F33">
        <f>SUM(B33:D33)</f>
        <v>195</v>
      </c>
    </row>
    <row r="35" spans="2:6" x14ac:dyDescent="0.45">
      <c r="B35" t="s">
        <v>13</v>
      </c>
    </row>
    <row r="36" spans="2:6" x14ac:dyDescent="0.45">
      <c r="B36" t="s">
        <v>3</v>
      </c>
      <c r="C36" t="s">
        <v>1</v>
      </c>
      <c r="D36" t="s">
        <v>5</v>
      </c>
    </row>
    <row r="37" spans="2:6" x14ac:dyDescent="0.45">
      <c r="B37" s="1">
        <f>B33/$F$33</f>
        <v>0.87179487179487181</v>
      </c>
      <c r="C37" s="1">
        <f>C33/$F$33</f>
        <v>9.2307692307692313E-2</v>
      </c>
      <c r="D37" s="1">
        <f>D33/$F$33</f>
        <v>3.5897435897435895E-2</v>
      </c>
    </row>
  </sheetData>
  <mergeCells count="11">
    <mergeCell ref="L2:O2"/>
    <mergeCell ref="R2:S5"/>
    <mergeCell ref="M17:M18"/>
    <mergeCell ref="N17:N18"/>
    <mergeCell ref="O17:O18"/>
    <mergeCell ref="M5:M6"/>
    <mergeCell ref="N5:N6"/>
    <mergeCell ref="O5:O6"/>
    <mergeCell ref="M14:M15"/>
    <mergeCell ref="N14:N15"/>
    <mergeCell ref="O14:O15"/>
  </mergeCells>
  <pageMargins left="0.7" right="0.7" top="0.75" bottom="0.75" header="0.3" footer="0.3"/>
  <pageSetup paperSize="9" orientation="portrait" r:id="rId1"/>
  <ignoredErrors>
    <ignoredError sqref="M7:O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074-D3C3-4015-8D13-DFA729E8E38E}">
  <dimension ref="B3:CI31"/>
  <sheetViews>
    <sheetView topLeftCell="BH1" workbookViewId="0">
      <selection activeCell="BL3" sqref="BL3:BU5"/>
    </sheetView>
  </sheetViews>
  <sheetFormatPr defaultRowHeight="14.25" x14ac:dyDescent="0.45"/>
  <cols>
    <col min="2" max="6" width="9.59765625" customWidth="1"/>
    <col min="7" max="10" width="9.59765625" hidden="1" customWidth="1"/>
    <col min="11" max="16" width="9.59765625" customWidth="1"/>
    <col min="21" max="22" width="0" hidden="1" customWidth="1"/>
    <col min="50" max="50" width="9.06640625" customWidth="1"/>
    <col min="55" max="55" width="10.53125" bestFit="1" customWidth="1"/>
  </cols>
  <sheetData>
    <row r="3" spans="2:81" ht="67.900000000000006" customHeight="1" thickBot="1" x14ac:dyDescent="0.5">
      <c r="B3" s="15" t="s">
        <v>31</v>
      </c>
      <c r="C3" s="16" t="s">
        <v>57</v>
      </c>
      <c r="D3" s="17" t="s">
        <v>58</v>
      </c>
      <c r="E3" s="16" t="s">
        <v>59</v>
      </c>
      <c r="F3" s="17" t="s">
        <v>60</v>
      </c>
      <c r="G3" s="16" t="s">
        <v>61</v>
      </c>
      <c r="H3" s="17" t="s">
        <v>62</v>
      </c>
      <c r="I3" s="16" t="s">
        <v>63</v>
      </c>
      <c r="J3" s="17" t="s">
        <v>64</v>
      </c>
      <c r="K3" s="16" t="s">
        <v>65</v>
      </c>
      <c r="L3" s="17" t="s">
        <v>66</v>
      </c>
      <c r="M3" s="16" t="s">
        <v>67</v>
      </c>
      <c r="N3" s="17" t="s">
        <v>68</v>
      </c>
      <c r="O3" s="16" t="s">
        <v>69</v>
      </c>
      <c r="P3" s="17" t="s">
        <v>70</v>
      </c>
      <c r="R3" s="18" t="s">
        <v>31</v>
      </c>
      <c r="S3" s="19" t="s">
        <v>71</v>
      </c>
      <c r="T3" s="20" t="s">
        <v>72</v>
      </c>
      <c r="U3" s="19" t="s">
        <v>57</v>
      </c>
      <c r="V3" s="20" t="s">
        <v>58</v>
      </c>
      <c r="X3" s="15" t="s">
        <v>31</v>
      </c>
      <c r="Y3" s="16" t="s">
        <v>71</v>
      </c>
      <c r="Z3" s="17" t="s">
        <v>72</v>
      </c>
      <c r="AA3" s="16" t="s">
        <v>57</v>
      </c>
      <c r="AB3" s="17" t="s">
        <v>58</v>
      </c>
      <c r="AD3" s="15" t="s">
        <v>31</v>
      </c>
      <c r="AE3" s="16" t="s">
        <v>57</v>
      </c>
      <c r="AF3" s="17" t="s">
        <v>58</v>
      </c>
      <c r="AG3" s="16" t="s">
        <v>59</v>
      </c>
      <c r="AH3" s="17" t="s">
        <v>60</v>
      </c>
      <c r="AI3" s="16" t="s">
        <v>61</v>
      </c>
      <c r="AJ3" s="17" t="s">
        <v>62</v>
      </c>
      <c r="AK3" s="16" t="s">
        <v>63</v>
      </c>
      <c r="AL3" s="17" t="s">
        <v>64</v>
      </c>
      <c r="AM3" s="16" t="s">
        <v>65</v>
      </c>
      <c r="AN3" s="17" t="s">
        <v>66</v>
      </c>
      <c r="AO3" s="16" t="s">
        <v>67</v>
      </c>
      <c r="AP3" s="17" t="s">
        <v>68</v>
      </c>
      <c r="AQ3" s="16" t="s">
        <v>69</v>
      </c>
      <c r="AR3" s="17" t="s">
        <v>70</v>
      </c>
      <c r="AT3" s="21" t="s">
        <v>73</v>
      </c>
      <c r="AU3" s="22" t="s">
        <v>74</v>
      </c>
      <c r="AV3" s="23" t="s">
        <v>75</v>
      </c>
      <c r="AW3" s="24" t="s">
        <v>76</v>
      </c>
      <c r="AX3" s="24" t="s">
        <v>77</v>
      </c>
      <c r="AY3" s="22" t="s">
        <v>78</v>
      </c>
      <c r="AZ3" s="23" t="s">
        <v>79</v>
      </c>
      <c r="BA3" s="23" t="s">
        <v>80</v>
      </c>
      <c r="BC3" s="25" t="s">
        <v>73</v>
      </c>
      <c r="BD3" s="24" t="s">
        <v>74</v>
      </c>
      <c r="BE3" s="24" t="s">
        <v>75</v>
      </c>
      <c r="BF3" s="24" t="s">
        <v>76</v>
      </c>
      <c r="BG3" s="24" t="s">
        <v>77</v>
      </c>
      <c r="BH3" s="24" t="s">
        <v>78</v>
      </c>
      <c r="BI3" s="24" t="s">
        <v>79</v>
      </c>
      <c r="BJ3" s="24" t="s">
        <v>80</v>
      </c>
      <c r="BL3" s="25" t="s">
        <v>97</v>
      </c>
      <c r="BM3" s="24" t="s">
        <v>80</v>
      </c>
      <c r="BN3" s="24" t="s">
        <v>79</v>
      </c>
      <c r="BO3" s="24" t="s">
        <v>78</v>
      </c>
      <c r="BP3" s="24" t="s">
        <v>109</v>
      </c>
      <c r="BQ3" s="24" t="s">
        <v>108</v>
      </c>
      <c r="BR3" s="24" t="s">
        <v>77</v>
      </c>
      <c r="BS3" s="24" t="s">
        <v>76</v>
      </c>
      <c r="BT3" s="24" t="s">
        <v>75</v>
      </c>
      <c r="BU3" s="24" t="s">
        <v>74</v>
      </c>
    </row>
    <row r="4" spans="2:81" ht="14.65" thickBot="1" x14ac:dyDescent="0.5">
      <c r="B4" s="26" t="s">
        <v>81</v>
      </c>
      <c r="C4" s="27">
        <v>1.5541589648798522</v>
      </c>
      <c r="D4" s="28">
        <v>1.0728280961182994</v>
      </c>
      <c r="E4" s="27">
        <v>13.085767097966729</v>
      </c>
      <c r="F4" s="28">
        <v>9.9829944547134932</v>
      </c>
      <c r="G4" s="27">
        <v>4.9075785582255085</v>
      </c>
      <c r="H4" s="28">
        <v>3.6658040665434379</v>
      </c>
      <c r="I4" s="27">
        <v>12.711645101663587</v>
      </c>
      <c r="J4" s="28">
        <v>13.214787430683918</v>
      </c>
      <c r="K4" s="27">
        <v>12.711645101663587</v>
      </c>
      <c r="L4" s="28">
        <v>13.214787430683918</v>
      </c>
      <c r="M4" s="27">
        <v>1.7452865064695009</v>
      </c>
      <c r="N4" s="28">
        <v>2.1260628465804068</v>
      </c>
      <c r="O4" s="27">
        <v>9.1682070240295746E-2</v>
      </c>
      <c r="P4" s="28">
        <v>0.13641404805914972</v>
      </c>
      <c r="R4" s="29" t="s">
        <v>82</v>
      </c>
      <c r="S4" s="30">
        <v>1.9</v>
      </c>
      <c r="T4" s="31">
        <v>0.8</v>
      </c>
      <c r="U4" s="30">
        <v>1.8</v>
      </c>
      <c r="V4" s="31">
        <v>0.9</v>
      </c>
      <c r="X4" s="29" t="s">
        <v>82</v>
      </c>
      <c r="Y4" s="32">
        <v>19</v>
      </c>
      <c r="Z4" s="33">
        <v>8</v>
      </c>
      <c r="AA4" s="32">
        <v>18</v>
      </c>
      <c r="AB4" s="33">
        <v>9</v>
      </c>
      <c r="AD4" s="26" t="s">
        <v>83</v>
      </c>
      <c r="AE4" s="34">
        <v>155.41589648798521</v>
      </c>
      <c r="AF4" s="35">
        <v>107.28280961182995</v>
      </c>
      <c r="AG4" s="34">
        <v>1308.576709796673</v>
      </c>
      <c r="AH4" s="35">
        <v>998.29944547134937</v>
      </c>
      <c r="AI4" s="34">
        <v>490.75785582255082</v>
      </c>
      <c r="AJ4" s="35">
        <v>366.58040665434379</v>
      </c>
      <c r="AK4" s="34">
        <f>AG4-AI4</f>
        <v>817.81885397412213</v>
      </c>
      <c r="AL4" s="35">
        <f>AH4-AJ4</f>
        <v>631.71903881700564</v>
      </c>
      <c r="AM4" s="34">
        <v>1271.1645101663587</v>
      </c>
      <c r="AN4" s="35">
        <v>1321.4787430683919</v>
      </c>
      <c r="AO4" s="34">
        <v>174.5286506469501</v>
      </c>
      <c r="AP4" s="35">
        <v>212.60628465804069</v>
      </c>
      <c r="AQ4" s="34">
        <v>9.1682070240295754</v>
      </c>
      <c r="AR4" s="35">
        <v>13.641404805914972</v>
      </c>
      <c r="AT4" s="36" t="s">
        <v>83</v>
      </c>
      <c r="AU4" s="37">
        <v>155.41589648798501</v>
      </c>
      <c r="AV4" s="37">
        <v>1309</v>
      </c>
      <c r="AW4" s="37">
        <v>491</v>
      </c>
      <c r="AX4" s="37">
        <v>818</v>
      </c>
      <c r="AY4" s="37">
        <v>1271</v>
      </c>
      <c r="AZ4" s="37">
        <v>175</v>
      </c>
      <c r="BA4" s="37">
        <v>9</v>
      </c>
      <c r="BC4" s="36" t="s">
        <v>84</v>
      </c>
      <c r="BD4" s="38">
        <v>0.59161272164368139</v>
      </c>
      <c r="BE4" s="38">
        <v>0.56725052483133276</v>
      </c>
      <c r="BF4" s="38">
        <v>0.57242033547496873</v>
      </c>
      <c r="BG4" s="38">
        <v>0.56419280795715376</v>
      </c>
      <c r="BH4" s="38">
        <v>0.49029673040452865</v>
      </c>
      <c r="BI4" s="38">
        <v>0.45082123758594345</v>
      </c>
      <c r="BJ4" s="38">
        <v>0.40194489465153971</v>
      </c>
      <c r="BL4" s="36" t="s">
        <v>3</v>
      </c>
      <c r="BM4" s="38">
        <v>0.29166666666666663</v>
      </c>
      <c r="BN4" s="38">
        <v>0.37851239669421483</v>
      </c>
      <c r="BO4" s="38">
        <v>0.47168080715432242</v>
      </c>
      <c r="BP4" s="38">
        <v>0.69</v>
      </c>
      <c r="BQ4" s="38">
        <v>0.69</v>
      </c>
      <c r="BR4" s="38">
        <v>0.56419280795715376</v>
      </c>
      <c r="BS4" s="38">
        <v>0.76519337016574585</v>
      </c>
      <c r="BT4" s="38">
        <v>0.73470576811031263</v>
      </c>
      <c r="BU4" s="38">
        <v>0.85182186234817814</v>
      </c>
    </row>
    <row r="5" spans="2:81" ht="15" thickTop="1" thickBot="1" x14ac:dyDescent="0.5">
      <c r="R5" s="39" t="s">
        <v>81</v>
      </c>
      <c r="S5" s="40">
        <v>1.7</v>
      </c>
      <c r="T5" s="41">
        <v>1.1000000000000001</v>
      </c>
      <c r="U5" s="40">
        <v>1.6</v>
      </c>
      <c r="V5" s="41">
        <v>1.1000000000000001</v>
      </c>
      <c r="X5" s="39" t="s">
        <v>81</v>
      </c>
      <c r="Y5" s="42">
        <v>17</v>
      </c>
      <c r="Z5" s="43">
        <v>11</v>
      </c>
      <c r="AA5" s="42">
        <v>16</v>
      </c>
      <c r="AB5" s="43">
        <v>11</v>
      </c>
      <c r="AD5" s="26" t="s">
        <v>85</v>
      </c>
      <c r="AE5" s="34">
        <v>155.41589648798521</v>
      </c>
      <c r="AF5" s="35">
        <v>107.28280961182995</v>
      </c>
      <c r="AG5" s="34">
        <v>1308.576709796673</v>
      </c>
      <c r="AH5" s="35">
        <v>998.29944547134937</v>
      </c>
      <c r="AI5" s="34">
        <v>490.75785582255082</v>
      </c>
      <c r="AJ5" s="35">
        <v>366.58040665434379</v>
      </c>
      <c r="AK5" s="34">
        <f>AG5-AI5</f>
        <v>817.81885397412213</v>
      </c>
      <c r="AL5" s="35">
        <f>AH5-AJ5</f>
        <v>631.71903881700564</v>
      </c>
      <c r="AM5" s="34">
        <v>1271.1645101663587</v>
      </c>
      <c r="AN5" s="35">
        <v>1321.4787430683919</v>
      </c>
      <c r="AO5" s="34">
        <v>174.5286506469501</v>
      </c>
      <c r="AP5" s="35">
        <v>212.60628465804069</v>
      </c>
      <c r="AQ5" s="34">
        <v>9.1682070240295754</v>
      </c>
      <c r="AR5" s="35">
        <v>13.641404805914972</v>
      </c>
      <c r="AT5" s="44" t="s">
        <v>85</v>
      </c>
      <c r="AU5" s="45">
        <v>107</v>
      </c>
      <c r="AV5" s="45">
        <v>998</v>
      </c>
      <c r="AW5" s="45">
        <v>367</v>
      </c>
      <c r="AX5" s="45">
        <v>632</v>
      </c>
      <c r="AY5" s="45">
        <v>1321</v>
      </c>
      <c r="AZ5" s="45">
        <v>213</v>
      </c>
      <c r="BA5" s="45">
        <v>14</v>
      </c>
      <c r="BC5" s="44" t="s">
        <v>86</v>
      </c>
      <c r="BD5" s="46">
        <v>0.40838727835631866</v>
      </c>
      <c r="BE5" s="46">
        <v>0.43274947516866713</v>
      </c>
      <c r="BF5" s="46">
        <v>0.42757966452503121</v>
      </c>
      <c r="BG5" s="46">
        <v>0.43580719204284618</v>
      </c>
      <c r="BH5" s="46">
        <v>0.5097032695954713</v>
      </c>
      <c r="BI5" s="46">
        <v>0.54917876241405661</v>
      </c>
      <c r="BJ5" s="46">
        <v>0.59805510534846029</v>
      </c>
      <c r="BL5" s="44" t="s">
        <v>21</v>
      </c>
      <c r="BM5" s="46">
        <v>0.70833333333333337</v>
      </c>
      <c r="BN5" s="46">
        <v>0.62148760330578512</v>
      </c>
      <c r="BO5" s="46">
        <v>0.52831919284567752</v>
      </c>
      <c r="BP5" s="46">
        <v>0.31</v>
      </c>
      <c r="BQ5" s="46">
        <v>0.31</v>
      </c>
      <c r="BR5" s="46">
        <v>0.43580719204284618</v>
      </c>
      <c r="BS5" s="46">
        <v>0.23480662983425418</v>
      </c>
      <c r="BT5" s="46">
        <v>0.26529423188968737</v>
      </c>
      <c r="BU5" s="46">
        <v>0.14817813765182186</v>
      </c>
    </row>
    <row r="6" spans="2:81" ht="14.65" thickTop="1" x14ac:dyDescent="0.45">
      <c r="R6" s="47" t="s">
        <v>87</v>
      </c>
      <c r="S6" s="48">
        <v>1.4</v>
      </c>
      <c r="T6" s="49">
        <v>1.3</v>
      </c>
      <c r="U6" s="48">
        <v>1.3</v>
      </c>
      <c r="V6" s="49">
        <v>1.2</v>
      </c>
      <c r="X6" s="47" t="s">
        <v>87</v>
      </c>
      <c r="Y6" s="50">
        <v>14</v>
      </c>
      <c r="Z6" s="51">
        <v>13</v>
      </c>
      <c r="AA6" s="50">
        <v>13</v>
      </c>
      <c r="AB6" s="51">
        <v>12</v>
      </c>
    </row>
    <row r="7" spans="2:81" ht="18.399999999999999" thickBot="1" x14ac:dyDescent="0.5">
      <c r="C7">
        <v>155.41589648798521</v>
      </c>
      <c r="D7">
        <v>107.28280961182995</v>
      </c>
      <c r="E7">
        <v>1308.576709796673</v>
      </c>
      <c r="F7">
        <v>998.29944547134937</v>
      </c>
      <c r="G7">
        <v>490.75785582255082</v>
      </c>
      <c r="H7">
        <v>366.58040665434379</v>
      </c>
      <c r="I7">
        <v>817.81885397412213</v>
      </c>
      <c r="J7">
        <v>631.71903881700564</v>
      </c>
      <c r="K7">
        <v>1271.1645101663587</v>
      </c>
      <c r="L7">
        <v>1321.4787430683919</v>
      </c>
      <c r="M7">
        <v>174.5286506469501</v>
      </c>
      <c r="N7">
        <v>212.60628465804069</v>
      </c>
      <c r="O7">
        <v>9.1682070240295754</v>
      </c>
      <c r="P7">
        <v>13.641404805914972</v>
      </c>
      <c r="X7" s="52" t="s">
        <v>88</v>
      </c>
      <c r="Y7" s="53">
        <f>SUM(Y4:Y6)</f>
        <v>50</v>
      </c>
      <c r="Z7" s="53">
        <f>SUM(Z4:Z6)</f>
        <v>32</v>
      </c>
      <c r="AA7" s="53">
        <f>SUM(AA4:AA6)</f>
        <v>47</v>
      </c>
      <c r="AB7" s="53">
        <f>SUM(AB4:AB6)</f>
        <v>32</v>
      </c>
    </row>
    <row r="8" spans="2:81" ht="14.65" thickTop="1" x14ac:dyDescent="0.45"/>
    <row r="9" spans="2:81" x14ac:dyDescent="0.45">
      <c r="AE9">
        <v>1.5541589648798522</v>
      </c>
      <c r="AF9">
        <v>1.0728280961182994</v>
      </c>
      <c r="AG9">
        <v>13.085767097966729</v>
      </c>
      <c r="AH9">
        <v>9.9829944547134932</v>
      </c>
      <c r="AI9">
        <v>4.9075785582255085</v>
      </c>
      <c r="AJ9">
        <v>3.6658040665434379</v>
      </c>
      <c r="AK9">
        <v>12.711645101663587</v>
      </c>
      <c r="AL9">
        <v>13.214787430683918</v>
      </c>
      <c r="AM9">
        <v>12.711645101663587</v>
      </c>
      <c r="AN9">
        <v>13.214787430683918</v>
      </c>
      <c r="AO9">
        <v>1.7452865064695009</v>
      </c>
      <c r="AP9">
        <v>2.1260628465804068</v>
      </c>
      <c r="AQ9">
        <v>9.1682070240295746E-2</v>
      </c>
      <c r="AR9">
        <v>0.13641404805914972</v>
      </c>
    </row>
    <row r="10" spans="2:81" x14ac:dyDescent="0.45">
      <c r="BZ10" t="s">
        <v>74</v>
      </c>
      <c r="CC10" t="s">
        <v>101</v>
      </c>
    </row>
    <row r="11" spans="2:81" x14ac:dyDescent="0.45">
      <c r="AE11" s="3">
        <f>AE9*100</f>
        <v>155.41589648798521</v>
      </c>
      <c r="AF11" s="3">
        <f t="shared" ref="AF11:AR11" si="0">AF9*100</f>
        <v>107.28280961182995</v>
      </c>
      <c r="AG11" s="3">
        <f t="shared" si="0"/>
        <v>1308.576709796673</v>
      </c>
      <c r="AH11" s="3">
        <f t="shared" si="0"/>
        <v>998.29944547134937</v>
      </c>
      <c r="AI11" s="3">
        <f t="shared" si="0"/>
        <v>490.75785582255082</v>
      </c>
      <c r="AJ11" s="3">
        <f t="shared" si="0"/>
        <v>366.58040665434379</v>
      </c>
      <c r="AK11" s="3">
        <f t="shared" si="0"/>
        <v>1271.1645101663587</v>
      </c>
      <c r="AL11" s="3">
        <f t="shared" si="0"/>
        <v>1321.4787430683919</v>
      </c>
      <c r="AM11" s="3">
        <f t="shared" si="0"/>
        <v>1271.1645101663587</v>
      </c>
      <c r="AN11" s="3">
        <f t="shared" si="0"/>
        <v>1321.4787430683919</v>
      </c>
      <c r="AO11" s="3">
        <f t="shared" si="0"/>
        <v>174.5286506469501</v>
      </c>
      <c r="AP11" s="3">
        <f t="shared" si="0"/>
        <v>212.60628465804069</v>
      </c>
      <c r="AQ11" s="3">
        <f t="shared" si="0"/>
        <v>9.1682070240295754</v>
      </c>
      <c r="AR11" s="3">
        <f t="shared" si="0"/>
        <v>13.641404805914972</v>
      </c>
      <c r="BY11" t="s">
        <v>98</v>
      </c>
      <c r="BZ11">
        <f>BT30/BS30</f>
        <v>0.85182186234817814</v>
      </c>
      <c r="CB11" t="s">
        <v>98</v>
      </c>
      <c r="CC11">
        <f>CF30/(CF30+CG30)</f>
        <v>0.37851239669421483</v>
      </c>
    </row>
    <row r="12" spans="2:81" x14ac:dyDescent="0.45">
      <c r="S12">
        <v>1</v>
      </c>
      <c r="T12">
        <v>1</v>
      </c>
      <c r="V12" t="s">
        <v>10</v>
      </c>
      <c r="BY12" t="s">
        <v>99</v>
      </c>
      <c r="BZ12">
        <f>BU30/BS30</f>
        <v>0.14817813765182186</v>
      </c>
      <c r="CB12" t="s">
        <v>99</v>
      </c>
      <c r="CC12">
        <f>CG30/(CF30+CG30)</f>
        <v>0.62148760330578512</v>
      </c>
    </row>
    <row r="13" spans="2:81" x14ac:dyDescent="0.45">
      <c r="S13">
        <v>2</v>
      </c>
      <c r="T13">
        <v>2</v>
      </c>
      <c r="V13">
        <f>SUM(T12:T33)</f>
        <v>125</v>
      </c>
      <c r="AE13" t="s">
        <v>89</v>
      </c>
      <c r="AG13" t="s">
        <v>90</v>
      </c>
      <c r="AI13" t="s">
        <v>91</v>
      </c>
      <c r="AK13" t="s">
        <v>92</v>
      </c>
      <c r="AM13" t="s">
        <v>93</v>
      </c>
      <c r="AO13" t="s">
        <v>94</v>
      </c>
      <c r="AQ13" t="s">
        <v>95</v>
      </c>
    </row>
    <row r="14" spans="2:81" x14ac:dyDescent="0.45">
      <c r="S14">
        <v>3</v>
      </c>
      <c r="T14">
        <v>3</v>
      </c>
      <c r="AE14" s="3">
        <f>AE4+AF4</f>
        <v>262.69870609981513</v>
      </c>
      <c r="AG14" s="3">
        <f>AG4+AH4</f>
        <v>2306.8761552680226</v>
      </c>
      <c r="AI14" s="3">
        <f>AI4+AJ4</f>
        <v>857.33826247689467</v>
      </c>
      <c r="AK14" s="3">
        <f>AK4+AL4</f>
        <v>1449.5378927911279</v>
      </c>
      <c r="AM14" s="3">
        <f>AM4+AN4</f>
        <v>2592.6432532347508</v>
      </c>
      <c r="AO14" s="3">
        <f>AO4+AP4</f>
        <v>387.13493530499079</v>
      </c>
      <c r="AQ14" s="3">
        <f>AQ4+AR4</f>
        <v>22.809611829944547</v>
      </c>
      <c r="BZ14" t="s">
        <v>75</v>
      </c>
      <c r="CC14" t="s">
        <v>102</v>
      </c>
    </row>
    <row r="15" spans="2:81" x14ac:dyDescent="0.45">
      <c r="S15">
        <v>4</v>
      </c>
      <c r="T15">
        <v>4</v>
      </c>
      <c r="BY15" t="s">
        <v>98</v>
      </c>
      <c r="BZ15">
        <f>BX30/(BX30+BY30)</f>
        <v>0.73470576811031263</v>
      </c>
      <c r="CB15" t="s">
        <v>98</v>
      </c>
      <c r="CC15">
        <f>CH30/(CH30+CI30)</f>
        <v>0.29166666666666663</v>
      </c>
    </row>
    <row r="16" spans="2:81" x14ac:dyDescent="0.45">
      <c r="S16">
        <v>5</v>
      </c>
      <c r="T16">
        <v>5</v>
      </c>
      <c r="AF16" t="s">
        <v>74</v>
      </c>
      <c r="AG16" t="s">
        <v>75</v>
      </c>
      <c r="AH16" t="s">
        <v>76</v>
      </c>
      <c r="AI16" t="s">
        <v>96</v>
      </c>
      <c r="AJ16" t="s">
        <v>78</v>
      </c>
      <c r="AK16" t="s">
        <v>94</v>
      </c>
      <c r="AL16" t="s">
        <v>95</v>
      </c>
      <c r="BY16" t="s">
        <v>99</v>
      </c>
      <c r="BZ16">
        <f>BY30/(BX30+BY30)</f>
        <v>0.26529423188968737</v>
      </c>
      <c r="CB16" t="s">
        <v>99</v>
      </c>
      <c r="CC16">
        <f>CI30/(CH30+CI30)</f>
        <v>0.70833333333333337</v>
      </c>
    </row>
    <row r="17" spans="19:87" x14ac:dyDescent="0.45">
      <c r="S17">
        <v>6</v>
      </c>
      <c r="T17">
        <v>6</v>
      </c>
      <c r="AE17" t="s">
        <v>84</v>
      </c>
      <c r="AF17">
        <f>AE4/AE14</f>
        <v>0.59161272164368139</v>
      </c>
      <c r="AG17">
        <f>AG4/AG14</f>
        <v>0.56725052483133276</v>
      </c>
      <c r="AH17">
        <f>AI4/AI14</f>
        <v>0.57242033547496873</v>
      </c>
      <c r="AI17">
        <f>AK4/AK14</f>
        <v>0.56419280795715376</v>
      </c>
      <c r="AJ17">
        <f>AM4/AM14</f>
        <v>0.49029673040452865</v>
      </c>
      <c r="AK17">
        <f>AO11/AO14</f>
        <v>0.45082123758594345</v>
      </c>
      <c r="AL17">
        <f>AQ11/AQ14</f>
        <v>0.40194489465153971</v>
      </c>
    </row>
    <row r="18" spans="19:87" x14ac:dyDescent="0.45">
      <c r="S18">
        <v>7</v>
      </c>
      <c r="T18">
        <v>7</v>
      </c>
      <c r="AE18" t="s">
        <v>86</v>
      </c>
      <c r="AF18">
        <f>AF4/AE14</f>
        <v>0.40838727835631866</v>
      </c>
      <c r="AG18">
        <f>AH4/AG14</f>
        <v>0.43274947516866713</v>
      </c>
      <c r="AH18">
        <f>AJ4/AI14</f>
        <v>0.42757966452503121</v>
      </c>
      <c r="AI18">
        <f>AL4/AK14</f>
        <v>0.43580719204284618</v>
      </c>
      <c r="AJ18">
        <f>AN11/AM14</f>
        <v>0.5097032695954713</v>
      </c>
      <c r="AK18">
        <f>AP11/AO14</f>
        <v>0.54917876241405661</v>
      </c>
      <c r="AL18">
        <f>AR11/AQ14</f>
        <v>0.59805510534846029</v>
      </c>
      <c r="BZ18" t="s">
        <v>76</v>
      </c>
      <c r="CC18" t="s">
        <v>96</v>
      </c>
    </row>
    <row r="19" spans="19:87" x14ac:dyDescent="0.45">
      <c r="S19">
        <v>8</v>
      </c>
      <c r="T19">
        <v>8</v>
      </c>
      <c r="BY19" t="s">
        <v>98</v>
      </c>
      <c r="BZ19">
        <f>BZ30/(BZ30+CA30)</f>
        <v>0.76519337016574585</v>
      </c>
      <c r="CB19" t="s">
        <v>98</v>
      </c>
      <c r="CC19">
        <f>1-BZ19</f>
        <v>0.23480662983425415</v>
      </c>
    </row>
    <row r="20" spans="19:87" x14ac:dyDescent="0.45">
      <c r="S20">
        <v>9</v>
      </c>
      <c r="T20">
        <v>9</v>
      </c>
      <c r="BY20" t="s">
        <v>99</v>
      </c>
      <c r="BZ20">
        <f>CA30/(BZ30+CA30)</f>
        <v>0.23480662983425418</v>
      </c>
      <c r="CB20" t="s">
        <v>99</v>
      </c>
      <c r="CC20">
        <f>1-BZ20</f>
        <v>0.76519337016574585</v>
      </c>
    </row>
    <row r="21" spans="19:87" x14ac:dyDescent="0.45">
      <c r="S21">
        <v>10</v>
      </c>
      <c r="T21">
        <v>10</v>
      </c>
    </row>
    <row r="22" spans="19:87" x14ac:dyDescent="0.45">
      <c r="S22">
        <v>11</v>
      </c>
      <c r="T22">
        <v>10</v>
      </c>
      <c r="BZ22" t="s">
        <v>78</v>
      </c>
    </row>
    <row r="23" spans="19:87" x14ac:dyDescent="0.45">
      <c r="S23">
        <v>12</v>
      </c>
      <c r="T23">
        <v>10</v>
      </c>
      <c r="BY23" t="s">
        <v>98</v>
      </c>
      <c r="BZ23">
        <f>CD30/(CD30+CE30)</f>
        <v>0.47168080715432242</v>
      </c>
    </row>
    <row r="24" spans="19:87" x14ac:dyDescent="0.45">
      <c r="S24">
        <v>13</v>
      </c>
      <c r="T24">
        <v>10</v>
      </c>
      <c r="BY24" t="s">
        <v>99</v>
      </c>
      <c r="BZ24">
        <f>CE30/(CD30+CE30)</f>
        <v>0.52831919284567752</v>
      </c>
    </row>
    <row r="25" spans="19:87" x14ac:dyDescent="0.45">
      <c r="S25">
        <v>14</v>
      </c>
      <c r="T25">
        <v>10</v>
      </c>
    </row>
    <row r="26" spans="19:87" x14ac:dyDescent="0.45">
      <c r="S26">
        <v>15</v>
      </c>
      <c r="T26">
        <v>10</v>
      </c>
    </row>
    <row r="27" spans="19:87" x14ac:dyDescent="0.45">
      <c r="S27">
        <v>16</v>
      </c>
      <c r="T27">
        <v>10</v>
      </c>
    </row>
    <row r="28" spans="19:87" x14ac:dyDescent="0.45">
      <c r="S28">
        <v>17</v>
      </c>
      <c r="T28">
        <v>10</v>
      </c>
    </row>
    <row r="29" spans="19:87" x14ac:dyDescent="0.45">
      <c r="S29">
        <v>18</v>
      </c>
      <c r="T29">
        <v>0</v>
      </c>
      <c r="BH29" t="s">
        <v>31</v>
      </c>
      <c r="BI29" t="s">
        <v>32</v>
      </c>
      <c r="BJ29" t="s">
        <v>33</v>
      </c>
      <c r="BK29" t="s">
        <v>34</v>
      </c>
      <c r="BL29" t="s">
        <v>35</v>
      </c>
      <c r="BM29" t="s">
        <v>36</v>
      </c>
      <c r="BN29" t="s">
        <v>37</v>
      </c>
      <c r="BO29" t="s">
        <v>38</v>
      </c>
      <c r="BR29" t="s">
        <v>39</v>
      </c>
      <c r="BS29" t="s">
        <v>40</v>
      </c>
      <c r="BT29" t="s">
        <v>41</v>
      </c>
      <c r="BU29" t="s">
        <v>42</v>
      </c>
      <c r="BV29" t="s">
        <v>43</v>
      </c>
      <c r="BW29" t="s">
        <v>44</v>
      </c>
      <c r="BX29" t="s">
        <v>45</v>
      </c>
      <c r="BY29" t="s">
        <v>46</v>
      </c>
      <c r="BZ29" t="s">
        <v>47</v>
      </c>
      <c r="CA29" t="s">
        <v>48</v>
      </c>
      <c r="CB29" t="s">
        <v>49</v>
      </c>
      <c r="CC29" t="s">
        <v>50</v>
      </c>
      <c r="CD29" t="s">
        <v>51</v>
      </c>
      <c r="CE29" t="s">
        <v>52</v>
      </c>
      <c r="CF29" t="s">
        <v>53</v>
      </c>
      <c r="CG29" t="s">
        <v>54</v>
      </c>
      <c r="CH29" t="s">
        <v>55</v>
      </c>
      <c r="CI29" t="s">
        <v>56</v>
      </c>
    </row>
    <row r="30" spans="19:87" x14ac:dyDescent="0.45">
      <c r="S30">
        <v>19</v>
      </c>
      <c r="T30">
        <v>0</v>
      </c>
      <c r="BH30">
        <v>0.86</v>
      </c>
      <c r="BI30">
        <v>1.1186772334293951</v>
      </c>
      <c r="BJ30">
        <v>8.0240634005763685</v>
      </c>
      <c r="BK30">
        <v>17.977521613832849</v>
      </c>
      <c r="BL30">
        <v>0.86815896756662292</v>
      </c>
      <c r="BM30">
        <v>0.1003071627228458</v>
      </c>
      <c r="BN30">
        <v>3.1533869710531362E-2</v>
      </c>
      <c r="BO30">
        <v>2.7047840654227144</v>
      </c>
      <c r="BR30">
        <v>0.19490877185443989</v>
      </c>
      <c r="BS30">
        <v>3.5693641618497112</v>
      </c>
      <c r="BT30">
        <v>3.0404624277456649</v>
      </c>
      <c r="BU30">
        <v>0.52890173410404628</v>
      </c>
      <c r="BV30">
        <v>1.2601156069364161</v>
      </c>
      <c r="BW30">
        <v>0.23988439306358381</v>
      </c>
      <c r="BX30">
        <v>19.301020408163261</v>
      </c>
      <c r="BY30">
        <v>6.9693877551020407</v>
      </c>
      <c r="BZ30">
        <v>8.4795918367346932</v>
      </c>
      <c r="CA30">
        <v>2.6020408163265309</v>
      </c>
      <c r="CB30">
        <v>10.821428571428568</v>
      </c>
      <c r="CC30">
        <v>4.3673469387755102</v>
      </c>
      <c r="CD30">
        <v>10.71354166666667</v>
      </c>
      <c r="CE30">
        <v>12</v>
      </c>
      <c r="CF30">
        <v>1.168367346938775</v>
      </c>
      <c r="CG30">
        <v>1.918367346938775</v>
      </c>
      <c r="CH30">
        <v>3.5714285714285712E-2</v>
      </c>
      <c r="CI30">
        <v>8.673469387755102E-2</v>
      </c>
    </row>
    <row r="31" spans="19:87" x14ac:dyDescent="0.45">
      <c r="S31">
        <v>20</v>
      </c>
      <c r="T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F9FC-5CCC-4045-ADB4-C9FDBBCE2EB8}">
  <dimension ref="B3:CL31"/>
  <sheetViews>
    <sheetView tabSelected="1" topLeftCell="BH1" workbookViewId="0">
      <selection activeCell="BH7" sqref="BH7"/>
    </sheetView>
  </sheetViews>
  <sheetFormatPr defaultRowHeight="14.25" x14ac:dyDescent="0.45"/>
  <cols>
    <col min="2" max="6" width="9.59765625" customWidth="1"/>
    <col min="7" max="10" width="9.59765625" hidden="1" customWidth="1"/>
    <col min="11" max="16" width="9.59765625" customWidth="1"/>
    <col min="21" max="22" width="0" hidden="1" customWidth="1"/>
    <col min="50" max="50" width="9.06640625" customWidth="1"/>
    <col min="55" max="55" width="10.53125" bestFit="1" customWidth="1"/>
  </cols>
  <sheetData>
    <row r="3" spans="2:84" ht="67.900000000000006" customHeight="1" thickBot="1" x14ac:dyDescent="0.5">
      <c r="B3" s="15" t="s">
        <v>31</v>
      </c>
      <c r="C3" s="16" t="s">
        <v>57</v>
      </c>
      <c r="D3" s="17" t="s">
        <v>58</v>
      </c>
      <c r="E3" s="16" t="s">
        <v>59</v>
      </c>
      <c r="F3" s="17" t="s">
        <v>60</v>
      </c>
      <c r="G3" s="16" t="s">
        <v>61</v>
      </c>
      <c r="H3" s="17" t="s">
        <v>62</v>
      </c>
      <c r="I3" s="16" t="s">
        <v>63</v>
      </c>
      <c r="J3" s="17" t="s">
        <v>64</v>
      </c>
      <c r="K3" s="16" t="s">
        <v>65</v>
      </c>
      <c r="L3" s="17" t="s">
        <v>66</v>
      </c>
      <c r="M3" s="16" t="s">
        <v>67</v>
      </c>
      <c r="N3" s="17" t="s">
        <v>68</v>
      </c>
      <c r="O3" s="16" t="s">
        <v>69</v>
      </c>
      <c r="P3" s="17" t="s">
        <v>70</v>
      </c>
      <c r="R3" s="18" t="s">
        <v>31</v>
      </c>
      <c r="S3" s="19" t="s">
        <v>71</v>
      </c>
      <c r="T3" s="20" t="s">
        <v>72</v>
      </c>
      <c r="U3" s="19" t="s">
        <v>57</v>
      </c>
      <c r="V3" s="20" t="s">
        <v>58</v>
      </c>
      <c r="X3" s="15" t="s">
        <v>31</v>
      </c>
      <c r="Y3" s="16" t="s">
        <v>71</v>
      </c>
      <c r="Z3" s="17" t="s">
        <v>72</v>
      </c>
      <c r="AA3" s="16" t="s">
        <v>57</v>
      </c>
      <c r="AB3" s="17" t="s">
        <v>58</v>
      </c>
      <c r="AD3" s="15" t="s">
        <v>31</v>
      </c>
      <c r="AE3" s="16" t="s">
        <v>57</v>
      </c>
      <c r="AF3" s="17" t="s">
        <v>58</v>
      </c>
      <c r="AG3" s="16" t="s">
        <v>59</v>
      </c>
      <c r="AH3" s="17" t="s">
        <v>60</v>
      </c>
      <c r="AI3" s="16" t="s">
        <v>61</v>
      </c>
      <c r="AJ3" s="17" t="s">
        <v>62</v>
      </c>
      <c r="AK3" s="16" t="s">
        <v>63</v>
      </c>
      <c r="AL3" s="17" t="s">
        <v>64</v>
      </c>
      <c r="AM3" s="16" t="s">
        <v>65</v>
      </c>
      <c r="AN3" s="17" t="s">
        <v>66</v>
      </c>
      <c r="AO3" s="16" t="s">
        <v>67</v>
      </c>
      <c r="AP3" s="17" t="s">
        <v>68</v>
      </c>
      <c r="AQ3" s="16" t="s">
        <v>69</v>
      </c>
      <c r="AR3" s="17" t="s">
        <v>70</v>
      </c>
      <c r="AT3" s="21" t="s">
        <v>73</v>
      </c>
      <c r="AU3" s="22" t="s">
        <v>74</v>
      </c>
      <c r="AV3" s="23" t="s">
        <v>75</v>
      </c>
      <c r="AW3" s="24" t="s">
        <v>76</v>
      </c>
      <c r="AX3" s="24" t="s">
        <v>77</v>
      </c>
      <c r="AY3" s="22" t="s">
        <v>78</v>
      </c>
      <c r="AZ3" s="23" t="s">
        <v>79</v>
      </c>
      <c r="BA3" s="23" t="s">
        <v>80</v>
      </c>
      <c r="BC3" s="25" t="s">
        <v>73</v>
      </c>
      <c r="BD3" s="24" t="s">
        <v>74</v>
      </c>
      <c r="BE3" s="24" t="s">
        <v>75</v>
      </c>
      <c r="BF3" s="24" t="s">
        <v>76</v>
      </c>
      <c r="BG3" s="24" t="s">
        <v>77</v>
      </c>
      <c r="BH3" s="24" t="s">
        <v>78</v>
      </c>
      <c r="BI3" s="24" t="s">
        <v>79</v>
      </c>
      <c r="BJ3" s="24" t="s">
        <v>80</v>
      </c>
      <c r="BL3" s="25" t="s">
        <v>97</v>
      </c>
      <c r="BM3" s="56" t="s">
        <v>79</v>
      </c>
      <c r="BN3" s="57" t="s">
        <v>79</v>
      </c>
      <c r="BO3" s="56" t="s">
        <v>78</v>
      </c>
      <c r="BP3" s="57" t="s">
        <v>78</v>
      </c>
      <c r="BQ3" s="58" t="s">
        <v>109</v>
      </c>
      <c r="BR3" s="57" t="s">
        <v>109</v>
      </c>
      <c r="BS3" s="56" t="s">
        <v>105</v>
      </c>
      <c r="BT3" s="57" t="s">
        <v>108</v>
      </c>
      <c r="BU3" s="56" t="s">
        <v>76</v>
      </c>
      <c r="BV3" s="57" t="s">
        <v>76</v>
      </c>
      <c r="BW3" s="56" t="s">
        <v>75</v>
      </c>
      <c r="BX3" s="57" t="s">
        <v>75</v>
      </c>
    </row>
    <row r="4" spans="2:84" ht="14.65" thickBot="1" x14ac:dyDescent="0.5">
      <c r="B4" s="26" t="s">
        <v>81</v>
      </c>
      <c r="C4" s="27">
        <v>1.5541589648798522</v>
      </c>
      <c r="D4" s="28">
        <v>1.0728280961182994</v>
      </c>
      <c r="E4" s="27">
        <v>13.085767097966729</v>
      </c>
      <c r="F4" s="28">
        <v>9.9829944547134932</v>
      </c>
      <c r="G4" s="27">
        <v>4.9075785582255085</v>
      </c>
      <c r="H4" s="28">
        <v>3.6658040665434379</v>
      </c>
      <c r="I4" s="27">
        <v>12.711645101663587</v>
      </c>
      <c r="J4" s="28">
        <v>13.214787430683918</v>
      </c>
      <c r="K4" s="27">
        <v>12.711645101663587</v>
      </c>
      <c r="L4" s="28">
        <v>13.214787430683918</v>
      </c>
      <c r="M4" s="27">
        <v>1.7452865064695009</v>
      </c>
      <c r="N4" s="28">
        <v>2.1260628465804068</v>
      </c>
      <c r="O4" s="27">
        <v>9.1682070240295746E-2</v>
      </c>
      <c r="P4" s="28">
        <v>0.13641404805914972</v>
      </c>
      <c r="R4" s="29" t="s">
        <v>82</v>
      </c>
      <c r="S4" s="30">
        <v>1.9</v>
      </c>
      <c r="T4" s="31">
        <v>0.8</v>
      </c>
      <c r="U4" s="30">
        <v>1.8</v>
      </c>
      <c r="V4" s="31">
        <v>0.9</v>
      </c>
      <c r="X4" s="29" t="s">
        <v>82</v>
      </c>
      <c r="Y4" s="32">
        <v>19</v>
      </c>
      <c r="Z4" s="33">
        <v>8</v>
      </c>
      <c r="AA4" s="32">
        <v>18</v>
      </c>
      <c r="AB4" s="33">
        <v>9</v>
      </c>
      <c r="AD4" s="26" t="s">
        <v>83</v>
      </c>
      <c r="AE4" s="34">
        <v>155.41589648798521</v>
      </c>
      <c r="AF4" s="35">
        <v>107.28280961182995</v>
      </c>
      <c r="AG4" s="34">
        <v>1308.576709796673</v>
      </c>
      <c r="AH4" s="35">
        <v>998.29944547134937</v>
      </c>
      <c r="AI4" s="34">
        <v>490.75785582255082</v>
      </c>
      <c r="AJ4" s="35">
        <v>366.58040665434379</v>
      </c>
      <c r="AK4" s="34">
        <f>AG4-AI4</f>
        <v>817.81885397412213</v>
      </c>
      <c r="AL4" s="35">
        <f>AH4-AJ4</f>
        <v>631.71903881700564</v>
      </c>
      <c r="AM4" s="34">
        <v>1271.1645101663587</v>
      </c>
      <c r="AN4" s="35">
        <v>1321.4787430683919</v>
      </c>
      <c r="AO4" s="34">
        <v>174.5286506469501</v>
      </c>
      <c r="AP4" s="35">
        <v>212.60628465804069</v>
      </c>
      <c r="AQ4" s="34">
        <v>9.1682070240295754</v>
      </c>
      <c r="AR4" s="35">
        <v>13.641404805914972</v>
      </c>
      <c r="AT4" s="36" t="s">
        <v>83</v>
      </c>
      <c r="AU4" s="37">
        <v>155.41589648798501</v>
      </c>
      <c r="AV4" s="37">
        <v>1309</v>
      </c>
      <c r="AW4" s="37">
        <v>491</v>
      </c>
      <c r="AX4" s="37">
        <v>818</v>
      </c>
      <c r="AY4" s="37">
        <v>1271</v>
      </c>
      <c r="AZ4" s="37">
        <v>175</v>
      </c>
      <c r="BA4" s="37">
        <v>9</v>
      </c>
      <c r="BC4" s="36" t="s">
        <v>84</v>
      </c>
      <c r="BD4" s="38">
        <v>0.59161272164368139</v>
      </c>
      <c r="BE4" s="38">
        <v>0.56725052483133276</v>
      </c>
      <c r="BF4" s="38">
        <v>0.57242033547496873</v>
      </c>
      <c r="BG4" s="38">
        <v>0.56419280795715376</v>
      </c>
      <c r="BH4" s="38">
        <v>0.49029673040452865</v>
      </c>
      <c r="BI4" s="38">
        <v>0.45082123758594345</v>
      </c>
      <c r="BJ4" s="38">
        <v>0.40194489465153971</v>
      </c>
      <c r="BL4" s="36" t="s">
        <v>0</v>
      </c>
      <c r="BM4" s="38">
        <v>0.37851239669421483</v>
      </c>
      <c r="BN4" s="38">
        <v>0.3</v>
      </c>
      <c r="BO4" s="38">
        <v>0.47619047619047616</v>
      </c>
      <c r="BP4" s="38">
        <v>0.47168080715432242</v>
      </c>
      <c r="BQ4" s="38">
        <v>0.7</v>
      </c>
      <c r="BR4" s="38">
        <v>0.69</v>
      </c>
      <c r="BS4" s="38">
        <v>0.7</v>
      </c>
      <c r="BT4" s="38">
        <v>0.69</v>
      </c>
      <c r="BU4" s="38">
        <v>0.8</v>
      </c>
      <c r="BV4" s="38">
        <v>0.76519337016574585</v>
      </c>
      <c r="BW4" s="38">
        <v>0.80487804878048785</v>
      </c>
      <c r="BX4" s="38">
        <v>0.85182186234817814</v>
      </c>
    </row>
    <row r="5" spans="2:84" ht="15" thickTop="1" thickBot="1" x14ac:dyDescent="0.5">
      <c r="R5" s="39" t="s">
        <v>81</v>
      </c>
      <c r="S5" s="40">
        <v>1.7</v>
      </c>
      <c r="T5" s="41">
        <v>1.1000000000000001</v>
      </c>
      <c r="U5" s="40">
        <v>1.6</v>
      </c>
      <c r="V5" s="41">
        <v>1.1000000000000001</v>
      </c>
      <c r="X5" s="39" t="s">
        <v>81</v>
      </c>
      <c r="Y5" s="42">
        <v>17</v>
      </c>
      <c r="Z5" s="43">
        <v>11</v>
      </c>
      <c r="AA5" s="42">
        <v>16</v>
      </c>
      <c r="AB5" s="43">
        <v>11</v>
      </c>
      <c r="AD5" s="26" t="s">
        <v>85</v>
      </c>
      <c r="AE5" s="34">
        <v>155.41589648798521</v>
      </c>
      <c r="AF5" s="35">
        <v>107.28280961182995</v>
      </c>
      <c r="AG5" s="34">
        <v>1308.576709796673</v>
      </c>
      <c r="AH5" s="35">
        <v>998.29944547134937</v>
      </c>
      <c r="AI5" s="34">
        <v>490.75785582255082</v>
      </c>
      <c r="AJ5" s="35">
        <v>366.58040665434379</v>
      </c>
      <c r="AK5" s="34">
        <f>AG5-AI5</f>
        <v>817.81885397412213</v>
      </c>
      <c r="AL5" s="35">
        <f>AH5-AJ5</f>
        <v>631.71903881700564</v>
      </c>
      <c r="AM5" s="34">
        <v>1271.1645101663587</v>
      </c>
      <c r="AN5" s="35">
        <v>1321.4787430683919</v>
      </c>
      <c r="AO5" s="34">
        <v>174.5286506469501</v>
      </c>
      <c r="AP5" s="35">
        <v>212.60628465804069</v>
      </c>
      <c r="AQ5" s="34">
        <v>9.1682070240295754</v>
      </c>
      <c r="AR5" s="35">
        <v>13.641404805914972</v>
      </c>
      <c r="AT5" s="44" t="s">
        <v>85</v>
      </c>
      <c r="AU5" s="45">
        <v>107</v>
      </c>
      <c r="AV5" s="45">
        <v>998</v>
      </c>
      <c r="AW5" s="45">
        <v>367</v>
      </c>
      <c r="AX5" s="45">
        <v>632</v>
      </c>
      <c r="AY5" s="45">
        <v>1321</v>
      </c>
      <c r="AZ5" s="45">
        <v>213</v>
      </c>
      <c r="BA5" s="45">
        <v>14</v>
      </c>
      <c r="BC5" s="44" t="s">
        <v>86</v>
      </c>
      <c r="BD5" s="46">
        <v>0.40838727835631866</v>
      </c>
      <c r="BE5" s="46">
        <v>0.43274947516866713</v>
      </c>
      <c r="BF5" s="46">
        <v>0.42757966452503121</v>
      </c>
      <c r="BG5" s="46">
        <v>0.43580719204284618</v>
      </c>
      <c r="BH5" s="46">
        <v>0.5097032695954713</v>
      </c>
      <c r="BI5" s="46">
        <v>0.54917876241405661</v>
      </c>
      <c r="BJ5" s="46">
        <v>0.59805510534846029</v>
      </c>
      <c r="BL5" s="44" t="s">
        <v>2</v>
      </c>
      <c r="BM5" s="46">
        <v>0.62148760330578512</v>
      </c>
      <c r="BN5" s="46">
        <v>0.7</v>
      </c>
      <c r="BO5" s="46">
        <v>0.52380952380952384</v>
      </c>
      <c r="BP5" s="46">
        <v>0.52831919284567752</v>
      </c>
      <c r="BQ5" s="46">
        <v>0.3</v>
      </c>
      <c r="BR5" s="46">
        <v>0.31</v>
      </c>
      <c r="BS5" s="46">
        <v>0.3</v>
      </c>
      <c r="BT5" s="46">
        <v>0.31</v>
      </c>
      <c r="BU5" s="46">
        <v>0.2</v>
      </c>
      <c r="BV5" s="46">
        <v>0.23480662983425418</v>
      </c>
      <c r="BW5" s="46">
        <v>0.1951219512195122</v>
      </c>
      <c r="BX5" s="46">
        <v>0.14817813765182186</v>
      </c>
    </row>
    <row r="6" spans="2:84" ht="14.65" thickTop="1" x14ac:dyDescent="0.45">
      <c r="R6" s="47" t="s">
        <v>87</v>
      </c>
      <c r="S6" s="48">
        <v>1.4</v>
      </c>
      <c r="T6" s="49">
        <v>1.3</v>
      </c>
      <c r="U6" s="48">
        <v>1.3</v>
      </c>
      <c r="V6" s="49">
        <v>1.2</v>
      </c>
      <c r="X6" s="47" t="s">
        <v>87</v>
      </c>
      <c r="Y6" s="50">
        <v>14</v>
      </c>
      <c r="Z6" s="51">
        <v>13</v>
      </c>
      <c r="AA6" s="50">
        <v>13</v>
      </c>
      <c r="AB6" s="51">
        <v>12</v>
      </c>
    </row>
    <row r="7" spans="2:84" ht="18.399999999999999" thickBot="1" x14ac:dyDescent="0.5">
      <c r="C7">
        <v>155.41589648798521</v>
      </c>
      <c r="D7">
        <v>107.28280961182995</v>
      </c>
      <c r="E7">
        <v>1308.576709796673</v>
      </c>
      <c r="F7">
        <v>998.29944547134937</v>
      </c>
      <c r="G7">
        <v>490.75785582255082</v>
      </c>
      <c r="H7">
        <v>366.58040665434379</v>
      </c>
      <c r="I7">
        <v>817.81885397412213</v>
      </c>
      <c r="J7">
        <v>631.71903881700564</v>
      </c>
      <c r="K7">
        <v>1271.1645101663587</v>
      </c>
      <c r="L7">
        <v>1321.4787430683919</v>
      </c>
      <c r="M7">
        <v>174.5286506469501</v>
      </c>
      <c r="N7">
        <v>212.60628465804069</v>
      </c>
      <c r="O7">
        <v>9.1682070240295754</v>
      </c>
      <c r="P7">
        <v>13.641404805914972</v>
      </c>
      <c r="X7" s="52" t="s">
        <v>88</v>
      </c>
      <c r="Y7" s="53">
        <f>SUM(Y4:Y6)</f>
        <v>50</v>
      </c>
      <c r="Z7" s="53">
        <f>SUM(Z4:Z6)</f>
        <v>32</v>
      </c>
      <c r="AA7" s="53">
        <f>SUM(AA4:AA6)</f>
        <v>47</v>
      </c>
      <c r="AB7" s="53">
        <f>SUM(AB4:AB6)</f>
        <v>32</v>
      </c>
    </row>
    <row r="8" spans="2:84" ht="14.65" thickTop="1" x14ac:dyDescent="0.45"/>
    <row r="9" spans="2:84" x14ac:dyDescent="0.45">
      <c r="AE9">
        <v>1.5541589648798522</v>
      </c>
      <c r="AF9">
        <v>1.0728280961182994</v>
      </c>
      <c r="AG9">
        <v>13.085767097966729</v>
      </c>
      <c r="AH9">
        <v>9.9829944547134932</v>
      </c>
      <c r="AI9">
        <v>4.9075785582255085</v>
      </c>
      <c r="AJ9">
        <v>3.6658040665434379</v>
      </c>
      <c r="AK9">
        <v>12.711645101663587</v>
      </c>
      <c r="AL9">
        <v>13.214787430683918</v>
      </c>
      <c r="AM9">
        <v>12.711645101663587</v>
      </c>
      <c r="AN9">
        <v>13.214787430683918</v>
      </c>
      <c r="AO9">
        <v>1.7452865064695009</v>
      </c>
      <c r="AP9">
        <v>2.1260628465804068</v>
      </c>
      <c r="AQ9">
        <v>9.1682070240295746E-2</v>
      </c>
      <c r="AR9">
        <v>0.13641404805914972</v>
      </c>
    </row>
    <row r="10" spans="2:84" x14ac:dyDescent="0.45">
      <c r="CC10" t="s">
        <v>74</v>
      </c>
      <c r="CF10" t="s">
        <v>101</v>
      </c>
    </row>
    <row r="11" spans="2:84" x14ac:dyDescent="0.45">
      <c r="AE11" s="3">
        <f>AE9*100</f>
        <v>155.41589648798521</v>
      </c>
      <c r="AF11" s="3">
        <f t="shared" ref="AF11:AR11" si="0">AF9*100</f>
        <v>107.28280961182995</v>
      </c>
      <c r="AG11" s="3">
        <f t="shared" si="0"/>
        <v>1308.576709796673</v>
      </c>
      <c r="AH11" s="3">
        <f t="shared" si="0"/>
        <v>998.29944547134937</v>
      </c>
      <c r="AI11" s="3">
        <f t="shared" si="0"/>
        <v>490.75785582255082</v>
      </c>
      <c r="AJ11" s="3">
        <f t="shared" si="0"/>
        <v>366.58040665434379</v>
      </c>
      <c r="AK11" s="3">
        <f t="shared" si="0"/>
        <v>1271.1645101663587</v>
      </c>
      <c r="AL11" s="3">
        <f t="shared" si="0"/>
        <v>1321.4787430683919</v>
      </c>
      <c r="AM11" s="3">
        <f t="shared" si="0"/>
        <v>1271.1645101663587</v>
      </c>
      <c r="AN11" s="3">
        <f t="shared" si="0"/>
        <v>1321.4787430683919</v>
      </c>
      <c r="AO11" s="3">
        <f t="shared" si="0"/>
        <v>174.5286506469501</v>
      </c>
      <c r="AP11" s="3">
        <f t="shared" si="0"/>
        <v>212.60628465804069</v>
      </c>
      <c r="AQ11" s="3">
        <f t="shared" si="0"/>
        <v>9.1682070240295754</v>
      </c>
      <c r="AR11" s="3">
        <f t="shared" si="0"/>
        <v>13.641404805914972</v>
      </c>
      <c r="CB11" t="s">
        <v>103</v>
      </c>
      <c r="CC11">
        <f>BW30/BU30</f>
        <v>0.85182186234817814</v>
      </c>
      <c r="CE11" t="s">
        <v>103</v>
      </c>
      <c r="CF11" s="54">
        <f>3/10</f>
        <v>0.3</v>
      </c>
    </row>
    <row r="12" spans="2:84" x14ac:dyDescent="0.45">
      <c r="S12">
        <v>1</v>
      </c>
      <c r="T12">
        <v>1</v>
      </c>
      <c r="V12" t="s">
        <v>10</v>
      </c>
      <c r="CB12" t="s">
        <v>104</v>
      </c>
      <c r="CC12">
        <f>BX30/BU30</f>
        <v>0.14817813765182186</v>
      </c>
      <c r="CE12" t="s">
        <v>104</v>
      </c>
      <c r="CF12" s="54">
        <f>7/10</f>
        <v>0.7</v>
      </c>
    </row>
    <row r="13" spans="2:84" x14ac:dyDescent="0.45">
      <c r="S13">
        <v>2</v>
      </c>
      <c r="T13">
        <v>2</v>
      </c>
      <c r="V13">
        <f>SUM(T12:T33)</f>
        <v>125</v>
      </c>
      <c r="AE13" t="s">
        <v>89</v>
      </c>
      <c r="AG13" t="s">
        <v>90</v>
      </c>
      <c r="AI13" t="s">
        <v>91</v>
      </c>
      <c r="AK13" t="s">
        <v>92</v>
      </c>
      <c r="AM13" t="s">
        <v>93</v>
      </c>
      <c r="AO13" t="s">
        <v>94</v>
      </c>
      <c r="AQ13" t="s">
        <v>95</v>
      </c>
    </row>
    <row r="14" spans="2:84" x14ac:dyDescent="0.45">
      <c r="S14">
        <v>3</v>
      </c>
      <c r="T14">
        <v>3</v>
      </c>
      <c r="AE14" s="3">
        <f>AE4+AF4</f>
        <v>262.69870609981513</v>
      </c>
      <c r="AG14" s="3">
        <f>AG4+AH4</f>
        <v>2306.8761552680226</v>
      </c>
      <c r="AI14" s="3">
        <f>AI4+AJ4</f>
        <v>857.33826247689467</v>
      </c>
      <c r="AK14" s="3">
        <f>AK4+AL4</f>
        <v>1449.5378927911279</v>
      </c>
      <c r="AM14" s="3">
        <f>AM4+AN4</f>
        <v>2592.6432532347508</v>
      </c>
      <c r="AO14" s="3">
        <f>AO4+AP4</f>
        <v>387.13493530499079</v>
      </c>
      <c r="AQ14" s="3">
        <f>AQ4+AR4</f>
        <v>22.809611829944547</v>
      </c>
      <c r="CC14" t="s">
        <v>75</v>
      </c>
      <c r="CF14" t="s">
        <v>102</v>
      </c>
    </row>
    <row r="15" spans="2:84" x14ac:dyDescent="0.45">
      <c r="S15">
        <v>4</v>
      </c>
      <c r="T15">
        <v>4</v>
      </c>
      <c r="CB15" t="s">
        <v>98</v>
      </c>
      <c r="CC15" s="54">
        <f>33/(33+8)</f>
        <v>0.80487804878048785</v>
      </c>
      <c r="CE15" t="s">
        <v>98</v>
      </c>
      <c r="CF15">
        <f>CK30/(CK30+CL30)</f>
        <v>0.29166666666666663</v>
      </c>
    </row>
    <row r="16" spans="2:84" x14ac:dyDescent="0.45">
      <c r="S16">
        <v>5</v>
      </c>
      <c r="T16">
        <v>5</v>
      </c>
      <c r="AF16" t="s">
        <v>74</v>
      </c>
      <c r="AG16" t="s">
        <v>75</v>
      </c>
      <c r="AH16" t="s">
        <v>76</v>
      </c>
      <c r="AI16" t="s">
        <v>96</v>
      </c>
      <c r="AJ16" t="s">
        <v>78</v>
      </c>
      <c r="AK16" t="s">
        <v>94</v>
      </c>
      <c r="AL16" t="s">
        <v>95</v>
      </c>
      <c r="CB16" t="s">
        <v>99</v>
      </c>
      <c r="CC16" s="54">
        <f>8/(33+8)</f>
        <v>0.1951219512195122</v>
      </c>
      <c r="CE16" t="s">
        <v>99</v>
      </c>
      <c r="CF16">
        <f>CL30/(CK30+CL30)</f>
        <v>0.70833333333333337</v>
      </c>
    </row>
    <row r="17" spans="19:90" x14ac:dyDescent="0.45">
      <c r="S17">
        <v>6</v>
      </c>
      <c r="T17">
        <v>6</v>
      </c>
      <c r="AE17" t="s">
        <v>84</v>
      </c>
      <c r="AF17">
        <f>AE4/AE14</f>
        <v>0.59161272164368139</v>
      </c>
      <c r="AG17">
        <f>AG4/AG14</f>
        <v>0.56725052483133276</v>
      </c>
      <c r="AH17">
        <f>AI4/AI14</f>
        <v>0.57242033547496873</v>
      </c>
      <c r="AI17">
        <f>AK4/AK14</f>
        <v>0.56419280795715376</v>
      </c>
      <c r="AJ17">
        <f>AM4/AM14</f>
        <v>0.49029673040452865</v>
      </c>
      <c r="AK17">
        <f>AO11/AO14</f>
        <v>0.45082123758594345</v>
      </c>
      <c r="AL17">
        <f>AQ11/AQ14</f>
        <v>0.40194489465153971</v>
      </c>
    </row>
    <row r="18" spans="19:90" x14ac:dyDescent="0.45">
      <c r="S18">
        <v>7</v>
      </c>
      <c r="T18">
        <v>7</v>
      </c>
      <c r="AE18" t="s">
        <v>86</v>
      </c>
      <c r="AF18">
        <f>AF4/AE14</f>
        <v>0.40838727835631866</v>
      </c>
      <c r="AG18">
        <f>AH4/AG14</f>
        <v>0.43274947516866713</v>
      </c>
      <c r="AH18">
        <f>AJ4/AI14</f>
        <v>0.42757966452503121</v>
      </c>
      <c r="AI18">
        <f>AL4/AK14</f>
        <v>0.43580719204284618</v>
      </c>
      <c r="AJ18">
        <f>AN11/AM14</f>
        <v>0.5097032695954713</v>
      </c>
      <c r="AK18">
        <f>AP11/AO14</f>
        <v>0.54917876241405661</v>
      </c>
      <c r="AL18">
        <f>AR11/AQ14</f>
        <v>0.59805510534846029</v>
      </c>
      <c r="CC18" t="s">
        <v>76</v>
      </c>
      <c r="CF18" t="s">
        <v>96</v>
      </c>
    </row>
    <row r="19" spans="19:90" x14ac:dyDescent="0.45">
      <c r="S19">
        <v>8</v>
      </c>
      <c r="T19">
        <v>8</v>
      </c>
      <c r="CB19" t="s">
        <v>98</v>
      </c>
      <c r="CC19" s="54">
        <f>12/15</f>
        <v>0.8</v>
      </c>
      <c r="CE19" t="s">
        <v>98</v>
      </c>
      <c r="CF19">
        <f>1-CC19</f>
        <v>0.19999999999999996</v>
      </c>
    </row>
    <row r="20" spans="19:90" x14ac:dyDescent="0.45">
      <c r="S20">
        <v>9</v>
      </c>
      <c r="T20">
        <v>9</v>
      </c>
      <c r="CB20" t="s">
        <v>99</v>
      </c>
      <c r="CC20" s="54">
        <f>3/15</f>
        <v>0.2</v>
      </c>
      <c r="CE20" t="s">
        <v>99</v>
      </c>
      <c r="CF20">
        <f>1-CC20</f>
        <v>0.8</v>
      </c>
    </row>
    <row r="21" spans="19:90" x14ac:dyDescent="0.45">
      <c r="S21">
        <v>10</v>
      </c>
      <c r="T21">
        <v>10</v>
      </c>
    </row>
    <row r="22" spans="19:90" x14ac:dyDescent="0.45">
      <c r="S22">
        <v>11</v>
      </c>
      <c r="T22">
        <v>10</v>
      </c>
      <c r="CC22" t="s">
        <v>78</v>
      </c>
    </row>
    <row r="23" spans="19:90" x14ac:dyDescent="0.45">
      <c r="S23">
        <v>12</v>
      </c>
      <c r="T23">
        <v>10</v>
      </c>
      <c r="CB23" t="s">
        <v>98</v>
      </c>
      <c r="CC23" s="54">
        <f>20/42</f>
        <v>0.47619047619047616</v>
      </c>
    </row>
    <row r="24" spans="19:90" x14ac:dyDescent="0.45">
      <c r="S24">
        <v>13</v>
      </c>
      <c r="T24">
        <v>10</v>
      </c>
      <c r="CB24" t="s">
        <v>99</v>
      </c>
      <c r="CC24" s="54">
        <f>22/42</f>
        <v>0.52380952380952384</v>
      </c>
    </row>
    <row r="25" spans="19:90" x14ac:dyDescent="0.45">
      <c r="S25">
        <v>14</v>
      </c>
      <c r="T25">
        <v>10</v>
      </c>
    </row>
    <row r="26" spans="19:90" x14ac:dyDescent="0.45">
      <c r="S26">
        <v>15</v>
      </c>
      <c r="T26">
        <v>10</v>
      </c>
    </row>
    <row r="27" spans="19:90" x14ac:dyDescent="0.45">
      <c r="S27">
        <v>16</v>
      </c>
      <c r="T27">
        <v>10</v>
      </c>
    </row>
    <row r="28" spans="19:90" x14ac:dyDescent="0.45">
      <c r="S28">
        <v>17</v>
      </c>
      <c r="T28">
        <v>10</v>
      </c>
    </row>
    <row r="29" spans="19:90" x14ac:dyDescent="0.45">
      <c r="S29">
        <v>18</v>
      </c>
      <c r="T29">
        <v>0</v>
      </c>
      <c r="BH29" t="s">
        <v>31</v>
      </c>
      <c r="BI29" t="s">
        <v>32</v>
      </c>
      <c r="BJ29" t="s">
        <v>33</v>
      </c>
      <c r="BK29" t="s">
        <v>34</v>
      </c>
      <c r="BL29" t="s">
        <v>35</v>
      </c>
      <c r="BM29" t="s">
        <v>36</v>
      </c>
      <c r="BN29" t="s">
        <v>37</v>
      </c>
      <c r="BO29" t="s">
        <v>38</v>
      </c>
      <c r="BS29" t="s">
        <v>39</v>
      </c>
      <c r="BU29" t="s">
        <v>40</v>
      </c>
      <c r="BW29" t="s">
        <v>41</v>
      </c>
      <c r="BX29" t="s">
        <v>42</v>
      </c>
      <c r="BY29" t="s">
        <v>43</v>
      </c>
      <c r="BZ29" t="s">
        <v>44</v>
      </c>
      <c r="CA29" t="s">
        <v>45</v>
      </c>
      <c r="CB29" t="s">
        <v>46</v>
      </c>
      <c r="CC29" t="s">
        <v>47</v>
      </c>
      <c r="CD29" t="s">
        <v>48</v>
      </c>
      <c r="CE29" t="s">
        <v>49</v>
      </c>
      <c r="CF29" t="s">
        <v>50</v>
      </c>
      <c r="CG29" t="s">
        <v>51</v>
      </c>
      <c r="CH29" t="s">
        <v>52</v>
      </c>
      <c r="CI29" t="s">
        <v>53</v>
      </c>
      <c r="CJ29" t="s">
        <v>54</v>
      </c>
      <c r="CK29" t="s">
        <v>55</v>
      </c>
      <c r="CL29" t="s">
        <v>56</v>
      </c>
    </row>
    <row r="30" spans="19:90" x14ac:dyDescent="0.45">
      <c r="S30">
        <v>19</v>
      </c>
      <c r="T30">
        <v>0</v>
      </c>
      <c r="BH30">
        <v>0.86</v>
      </c>
      <c r="BI30">
        <v>1.1186772334293951</v>
      </c>
      <c r="BJ30">
        <v>8.0240634005763685</v>
      </c>
      <c r="BK30">
        <v>17.977521613832849</v>
      </c>
      <c r="BL30">
        <v>0.86815896756662292</v>
      </c>
      <c r="BM30">
        <v>0.1003071627228458</v>
      </c>
      <c r="BN30">
        <v>3.1533869710531362E-2</v>
      </c>
      <c r="BO30">
        <v>2.7047840654227144</v>
      </c>
      <c r="BS30">
        <v>0.19490877185443989</v>
      </c>
      <c r="BU30">
        <v>3.5693641618497112</v>
      </c>
      <c r="BW30">
        <v>3.0404624277456649</v>
      </c>
      <c r="BX30">
        <v>0.52890173410404628</v>
      </c>
      <c r="BY30">
        <v>1.2601156069364161</v>
      </c>
      <c r="BZ30">
        <v>0.23988439306358381</v>
      </c>
      <c r="CA30">
        <v>19.301020408163261</v>
      </c>
      <c r="CB30">
        <v>6.9693877551020407</v>
      </c>
      <c r="CC30">
        <v>8.4795918367346932</v>
      </c>
      <c r="CD30">
        <v>2.6020408163265309</v>
      </c>
      <c r="CE30">
        <v>10.821428571428568</v>
      </c>
      <c r="CF30">
        <v>4.3673469387755102</v>
      </c>
      <c r="CG30">
        <v>10.71354166666667</v>
      </c>
      <c r="CH30">
        <v>12</v>
      </c>
      <c r="CI30">
        <v>1.168367346938775</v>
      </c>
      <c r="CJ30">
        <v>1.918367346938775</v>
      </c>
      <c r="CK30">
        <v>3.5714285714285712E-2</v>
      </c>
      <c r="CL30">
        <v>8.673469387755102E-2</v>
      </c>
    </row>
    <row r="31" spans="19:90" x14ac:dyDescent="0.45">
      <c r="S31">
        <v>20</v>
      </c>
      <c r="T3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BCAF-C33C-4221-826F-7DB95DD42389}">
  <dimension ref="A1:AZ83"/>
  <sheetViews>
    <sheetView topLeftCell="AK7" zoomScaleNormal="100" workbookViewId="0">
      <selection activeCell="AP40" sqref="AP40:AP41"/>
    </sheetView>
  </sheetViews>
  <sheetFormatPr defaultRowHeight="14.25" x14ac:dyDescent="0.45"/>
  <cols>
    <col min="2" max="4" width="14.59765625" customWidth="1"/>
    <col min="8" max="11" width="14.59765625" style="69" customWidth="1"/>
    <col min="22" max="22" width="13.3984375" bestFit="1" customWidth="1"/>
  </cols>
  <sheetData>
    <row r="1" spans="2:52" ht="14.65" thickBot="1" x14ac:dyDescent="0.5">
      <c r="E1" s="67"/>
      <c r="F1" s="67"/>
      <c r="G1" s="67"/>
    </row>
    <row r="2" spans="2:52" x14ac:dyDescent="0.45">
      <c r="B2" s="91" t="s">
        <v>115</v>
      </c>
      <c r="C2" s="92" t="s">
        <v>1</v>
      </c>
      <c r="D2" s="92" t="s">
        <v>116</v>
      </c>
      <c r="E2" s="93"/>
      <c r="F2" s="93"/>
      <c r="G2" s="93"/>
      <c r="H2" s="92" t="s">
        <v>115</v>
      </c>
      <c r="I2" s="92" t="s">
        <v>1</v>
      </c>
      <c r="J2" s="92" t="s">
        <v>116</v>
      </c>
      <c r="K2" s="93"/>
      <c r="L2" s="93"/>
      <c r="M2" s="93"/>
      <c r="N2" s="93" t="s">
        <v>133</v>
      </c>
      <c r="O2" s="93" t="s">
        <v>134</v>
      </c>
      <c r="P2" s="93"/>
      <c r="Q2" s="93" t="s">
        <v>140</v>
      </c>
      <c r="R2" s="94">
        <v>1907</v>
      </c>
      <c r="T2">
        <v>143275</v>
      </c>
      <c r="V2" s="83" t="s">
        <v>142</v>
      </c>
      <c r="W2" t="s">
        <v>80</v>
      </c>
      <c r="X2" t="s">
        <v>79</v>
      </c>
      <c r="Y2" t="s">
        <v>78</v>
      </c>
      <c r="Z2" t="s">
        <v>109</v>
      </c>
      <c r="AA2" t="s">
        <v>108</v>
      </c>
      <c r="AB2" t="s">
        <v>77</v>
      </c>
      <c r="AC2" t="s">
        <v>76</v>
      </c>
      <c r="AD2" t="s">
        <v>75</v>
      </c>
      <c r="AE2" t="s">
        <v>74</v>
      </c>
      <c r="AQ2" s="83" t="s">
        <v>142</v>
      </c>
      <c r="AR2" t="s">
        <v>80</v>
      </c>
      <c r="AS2" t="s">
        <v>79</v>
      </c>
      <c r="AT2" t="s">
        <v>78</v>
      </c>
      <c r="AU2" t="s">
        <v>109</v>
      </c>
      <c r="AV2" t="s">
        <v>108</v>
      </c>
      <c r="AW2" t="s">
        <v>77</v>
      </c>
      <c r="AX2" t="s">
        <v>76</v>
      </c>
      <c r="AY2" t="s">
        <v>75</v>
      </c>
      <c r="AZ2" t="s">
        <v>74</v>
      </c>
    </row>
    <row r="3" spans="2:52" x14ac:dyDescent="0.45">
      <c r="B3" s="95">
        <v>1.27</v>
      </c>
      <c r="C3" s="96">
        <v>5</v>
      </c>
      <c r="D3" s="96">
        <v>7.8</v>
      </c>
      <c r="E3" s="97"/>
      <c r="F3" s="97"/>
      <c r="G3" s="97"/>
      <c r="H3" s="98">
        <v>1.26</v>
      </c>
      <c r="I3" s="96">
        <v>5.5</v>
      </c>
      <c r="J3" s="96">
        <v>9.4</v>
      </c>
      <c r="K3" s="97"/>
      <c r="L3" s="97"/>
      <c r="M3" s="97"/>
      <c r="N3" s="97">
        <v>1.26</v>
      </c>
      <c r="O3" s="97">
        <v>1.3</v>
      </c>
      <c r="P3" s="97"/>
      <c r="Q3" s="97" t="s">
        <v>141</v>
      </c>
      <c r="R3" s="99">
        <f>R2/T2</f>
        <v>1.3310068050950969E-2</v>
      </c>
      <c r="U3" t="s">
        <v>148</v>
      </c>
      <c r="V3" t="s">
        <v>3</v>
      </c>
      <c r="W3" s="1">
        <f>W16/$W$18</f>
        <v>0.40151816230824261</v>
      </c>
      <c r="X3" s="1">
        <f>X16/$X$18</f>
        <v>0.42751468804637172</v>
      </c>
      <c r="Y3" s="1">
        <f>Y16/$Y$18</f>
        <v>0.46549512474409244</v>
      </c>
      <c r="Z3" s="1">
        <v>0.61</v>
      </c>
      <c r="AA3" s="1">
        <v>0.62</v>
      </c>
      <c r="AB3" s="1">
        <f>AB16/$AB$18</f>
        <v>0.63513937411134247</v>
      </c>
      <c r="AC3" s="1">
        <f>AC16/$AC$18</f>
        <v>0.68966600927312249</v>
      </c>
      <c r="AD3" s="1">
        <f>AD16/$AD$18</f>
        <v>0.65840576664881123</v>
      </c>
      <c r="AE3" s="1">
        <f>AE16/$AE$18</f>
        <v>0.74991794497993836</v>
      </c>
      <c r="AP3" t="s">
        <v>148</v>
      </c>
      <c r="AQ3" t="s">
        <v>0</v>
      </c>
      <c r="AR3" s="1"/>
      <c r="AS3" s="1">
        <f>1/3</f>
        <v>0.33333333333333331</v>
      </c>
      <c r="AT3" s="1">
        <v>0.37</v>
      </c>
      <c r="AU3" s="1">
        <v>0.64</v>
      </c>
      <c r="AV3" s="1">
        <v>0.66</v>
      </c>
      <c r="AW3" s="1">
        <f>1-AX3</f>
        <v>0.57000000000000006</v>
      </c>
      <c r="AX3" s="1">
        <v>0.43</v>
      </c>
      <c r="AY3" s="1">
        <v>0.52</v>
      </c>
      <c r="AZ3" s="1"/>
    </row>
    <row r="4" spans="2:52" x14ac:dyDescent="0.45">
      <c r="B4" s="100">
        <f>1/B3</f>
        <v>0.78740157480314954</v>
      </c>
      <c r="C4" s="96">
        <f t="shared" ref="C4:D4" si="0">1/C3</f>
        <v>0.2</v>
      </c>
      <c r="D4" s="96">
        <f t="shared" si="0"/>
        <v>0.12820512820512822</v>
      </c>
      <c r="E4" s="97"/>
      <c r="F4" s="97">
        <f>SUM(B4:D4)</f>
        <v>1.1156067030082777</v>
      </c>
      <c r="G4" s="97"/>
      <c r="H4" s="96">
        <f>1/H3</f>
        <v>0.79365079365079361</v>
      </c>
      <c r="I4" s="96">
        <f t="shared" ref="I4" si="1">1/I3</f>
        <v>0.18181818181818182</v>
      </c>
      <c r="J4" s="96">
        <f t="shared" ref="J4" si="2">1/J3</f>
        <v>0.10638297872340426</v>
      </c>
      <c r="K4" s="97"/>
      <c r="L4" s="97">
        <f>SUM(H4:J4)</f>
        <v>1.0818519541923797</v>
      </c>
      <c r="M4" s="97"/>
      <c r="N4" s="97"/>
      <c r="O4" s="97"/>
      <c r="P4" s="97"/>
      <c r="Q4" s="97"/>
      <c r="R4" s="101"/>
      <c r="V4" t="s">
        <v>21</v>
      </c>
      <c r="W4" s="1">
        <f>W17/$W$18</f>
        <v>0.59848183769175745</v>
      </c>
      <c r="X4" s="1">
        <f>X17/$X$18</f>
        <v>0.57248531195362828</v>
      </c>
      <c r="Y4" s="1">
        <f>Y17/$Y$18</f>
        <v>0.53450487525590751</v>
      </c>
      <c r="Z4" s="1">
        <v>0.39</v>
      </c>
      <c r="AA4" s="1">
        <v>0.38</v>
      </c>
      <c r="AB4" s="1">
        <f>AB17/$AB$18</f>
        <v>0.36486062588865753</v>
      </c>
      <c r="AC4" s="1">
        <f>AC17/$AC$18</f>
        <v>0.3103339907268774</v>
      </c>
      <c r="AD4" s="1">
        <f>AD17/$AD$18</f>
        <v>0.34159423335118883</v>
      </c>
      <c r="AE4" s="1">
        <f>AE17/$AE$18</f>
        <v>0.25008205502006153</v>
      </c>
      <c r="AQ4" t="s">
        <v>112</v>
      </c>
      <c r="AR4" s="1"/>
      <c r="AS4" s="1">
        <f>2/3</f>
        <v>0.66666666666666663</v>
      </c>
      <c r="AT4" s="1">
        <v>0.63</v>
      </c>
      <c r="AU4" s="1">
        <v>0.36</v>
      </c>
      <c r="AV4" s="1">
        <v>0.34</v>
      </c>
      <c r="AW4" s="1">
        <f>1-AX4</f>
        <v>0.43000000000000005</v>
      </c>
      <c r="AX4" s="1">
        <v>0.56999999999999995</v>
      </c>
      <c r="AY4" s="1">
        <v>0.48</v>
      </c>
      <c r="AZ4" s="1"/>
    </row>
    <row r="5" spans="2:52" x14ac:dyDescent="0.45">
      <c r="B5" s="102">
        <f>B4/$F$4</f>
        <v>0.7058057043578978</v>
      </c>
      <c r="C5" s="103">
        <f t="shared" ref="C5:D5" si="3">C4/$F$4</f>
        <v>0.17927464890690606</v>
      </c>
      <c r="D5" s="103">
        <f t="shared" si="3"/>
        <v>0.11491964673519621</v>
      </c>
      <c r="E5" s="97"/>
      <c r="F5" s="97">
        <f>SUM(B5:D5)</f>
        <v>1</v>
      </c>
      <c r="G5" s="97"/>
      <c r="H5" s="103">
        <f>H4/$L$4</f>
        <v>0.73360388228282769</v>
      </c>
      <c r="I5" s="103">
        <f t="shared" ref="I5:J5" si="4">I4/$L$4</f>
        <v>0.16806198030479327</v>
      </c>
      <c r="J5" s="103">
        <f t="shared" si="4"/>
        <v>9.8334137412379036E-2</v>
      </c>
      <c r="K5" s="97"/>
      <c r="L5" s="97">
        <f>SUM(H5:J5)</f>
        <v>1</v>
      </c>
      <c r="M5" s="97"/>
      <c r="N5" s="97" t="s">
        <v>139</v>
      </c>
      <c r="O5" s="97"/>
      <c r="P5" s="97"/>
      <c r="Q5" s="97"/>
      <c r="R5" s="101"/>
    </row>
    <row r="6" spans="2:52" ht="14.65" thickBot="1" x14ac:dyDescent="0.5">
      <c r="B6" s="102"/>
      <c r="C6" s="103"/>
      <c r="D6" s="103"/>
      <c r="E6" s="97"/>
      <c r="F6" s="97"/>
      <c r="G6" s="97"/>
      <c r="H6" s="103"/>
      <c r="I6" s="103"/>
      <c r="J6" s="103"/>
      <c r="K6" s="97"/>
      <c r="L6" s="97"/>
      <c r="M6" s="97"/>
      <c r="N6" s="97" t="s">
        <v>133</v>
      </c>
      <c r="O6" s="97" t="s">
        <v>134</v>
      </c>
      <c r="P6" s="97"/>
      <c r="Q6" s="97"/>
      <c r="R6" s="101"/>
      <c r="V6" s="83" t="s">
        <v>142</v>
      </c>
      <c r="W6" t="s">
        <v>80</v>
      </c>
      <c r="X6" t="s">
        <v>79</v>
      </c>
      <c r="Y6" t="s">
        <v>78</v>
      </c>
      <c r="Z6" t="s">
        <v>109</v>
      </c>
      <c r="AA6" t="s">
        <v>108</v>
      </c>
      <c r="AB6" t="s">
        <v>77</v>
      </c>
      <c r="AC6" t="s">
        <v>76</v>
      </c>
      <c r="AD6" t="s">
        <v>75</v>
      </c>
      <c r="AE6" t="s">
        <v>74</v>
      </c>
    </row>
    <row r="7" spans="2:52" ht="14.65" thickBot="1" x14ac:dyDescent="0.5">
      <c r="B7" s="100" t="s">
        <v>119</v>
      </c>
      <c r="C7" s="96" t="s">
        <v>120</v>
      </c>
      <c r="D7" s="96" t="s">
        <v>121</v>
      </c>
      <c r="E7" s="97"/>
      <c r="F7" s="97"/>
      <c r="G7" s="97"/>
      <c r="H7" s="96" t="s">
        <v>119</v>
      </c>
      <c r="I7" s="96" t="s">
        <v>120</v>
      </c>
      <c r="J7" s="96" t="s">
        <v>121</v>
      </c>
      <c r="K7" s="97"/>
      <c r="L7" s="97"/>
      <c r="M7" s="97"/>
      <c r="N7" s="89">
        <v>0.71</v>
      </c>
      <c r="O7" s="90">
        <v>0.73</v>
      </c>
      <c r="P7" s="97"/>
      <c r="Q7" s="97"/>
      <c r="R7" s="101"/>
      <c r="U7" t="s">
        <v>83</v>
      </c>
      <c r="V7" t="s">
        <v>3</v>
      </c>
      <c r="W7" s="84">
        <v>5.2835051546391752E-2</v>
      </c>
      <c r="X7" s="84">
        <v>1.2822164948453609</v>
      </c>
      <c r="Y7" s="84">
        <v>11.687664041994751</v>
      </c>
      <c r="Z7" s="84"/>
      <c r="AA7" s="84"/>
      <c r="AB7" s="84">
        <f>AD7-AC7</f>
        <v>9.5955792551819066</v>
      </c>
      <c r="AC7" s="84">
        <v>7.5602649006622515</v>
      </c>
      <c r="AD7" s="84">
        <v>17.155844155844157</v>
      </c>
      <c r="AE7" s="84">
        <v>2.0550603041426325</v>
      </c>
    </row>
    <row r="8" spans="2:52" x14ac:dyDescent="0.45">
      <c r="B8" s="100">
        <f>B4-B5</f>
        <v>8.1595870445251739E-2</v>
      </c>
      <c r="C8" s="96">
        <f t="shared" ref="C8:D8" si="5">C4-C5</f>
        <v>2.0725351093093952E-2</v>
      </c>
      <c r="D8" s="96">
        <f t="shared" si="5"/>
        <v>1.3285481469932012E-2</v>
      </c>
      <c r="E8" s="97"/>
      <c r="F8" s="97">
        <f>SUM(B8:D8)</f>
        <v>0.1156067030082777</v>
      </c>
      <c r="G8" s="97"/>
      <c r="H8" s="96">
        <f>H4-H5</f>
        <v>6.0046911367965916E-2</v>
      </c>
      <c r="I8" s="96">
        <f t="shared" ref="I8:J8" si="6">I4-I5</f>
        <v>1.375620151338855E-2</v>
      </c>
      <c r="J8" s="96">
        <f t="shared" si="6"/>
        <v>8.0488413110252205E-3</v>
      </c>
      <c r="K8" s="97"/>
      <c r="L8" s="97">
        <f>SUM(H8:J8)</f>
        <v>8.1851954192379686E-2</v>
      </c>
      <c r="M8" s="97"/>
      <c r="N8" s="97"/>
      <c r="O8" s="97"/>
      <c r="P8" s="97"/>
      <c r="Q8" s="97"/>
      <c r="R8" s="101"/>
      <c r="V8" t="s">
        <v>21</v>
      </c>
      <c r="W8" s="84">
        <v>0.1095360824742268</v>
      </c>
      <c r="X8" s="84">
        <v>1.9652061855670102</v>
      </c>
      <c r="Y8" s="84">
        <v>13.291338582677165</v>
      </c>
      <c r="Z8" s="84"/>
      <c r="AA8" s="84"/>
      <c r="AB8" s="84">
        <f>AD8-AC8</f>
        <v>4.9398383073879764</v>
      </c>
      <c r="AC8" s="84">
        <v>3.1549668874172188</v>
      </c>
      <c r="AD8" s="84">
        <v>8.0948051948051951</v>
      </c>
      <c r="AE8" s="84">
        <v>0.71751412429378536</v>
      </c>
    </row>
    <row r="9" spans="2:52" ht="14.65" thickBot="1" x14ac:dyDescent="0.5">
      <c r="B9" s="104">
        <f>B8/$F$8</f>
        <v>0.70580570435789769</v>
      </c>
      <c r="C9" s="105">
        <f t="shared" ref="C9:D9" si="7">C8/$F$8</f>
        <v>0.17927464890690611</v>
      </c>
      <c r="D9" s="105">
        <f t="shared" si="7"/>
        <v>0.11491964673519615</v>
      </c>
      <c r="E9" s="106"/>
      <c r="F9" s="106"/>
      <c r="G9" s="106"/>
      <c r="H9" s="105">
        <f>H8/$L$8</f>
        <v>0.73360388228282769</v>
      </c>
      <c r="I9" s="105">
        <f t="shared" ref="I9:J9" si="8">I8/$L$8</f>
        <v>0.16806198030479319</v>
      </c>
      <c r="J9" s="105">
        <f t="shared" si="8"/>
        <v>9.8334137412379063E-2</v>
      </c>
      <c r="K9" s="106"/>
      <c r="L9" s="106"/>
      <c r="M9" s="106"/>
      <c r="N9" s="106"/>
      <c r="O9" s="106"/>
      <c r="P9" s="106"/>
      <c r="Q9" s="106"/>
      <c r="R9" s="107"/>
      <c r="W9" s="85">
        <f t="shared" ref="W9" si="9">SUM(W7:W8)</f>
        <v>0.16237113402061856</v>
      </c>
      <c r="X9" s="85">
        <f t="shared" ref="X9" si="10">SUM(X7:X8)</f>
        <v>3.2474226804123711</v>
      </c>
      <c r="Y9" s="85">
        <f t="shared" ref="Y9" si="11">SUM(Y7:Y8)</f>
        <v>24.979002624671914</v>
      </c>
      <c r="Z9" s="85">
        <f t="shared" ref="Z9" si="12">SUM(Z7:Z8)</f>
        <v>0</v>
      </c>
      <c r="AA9" s="85">
        <f t="shared" ref="AA9" si="13">SUM(AA7:AA8)</f>
        <v>0</v>
      </c>
      <c r="AB9" s="85">
        <f t="shared" ref="AB9:AD9" si="14">SUM(AB7:AB8)</f>
        <v>14.535417562569883</v>
      </c>
      <c r="AC9" s="85">
        <f t="shared" si="14"/>
        <v>10.715231788079471</v>
      </c>
      <c r="AD9" s="85">
        <f t="shared" si="14"/>
        <v>25.250649350649354</v>
      </c>
      <c r="AE9" s="85">
        <f>SUM(AE7:AE8)</f>
        <v>2.772574428436418</v>
      </c>
    </row>
    <row r="10" spans="2:52" x14ac:dyDescent="0.45">
      <c r="B10" s="67"/>
      <c r="C10" s="67"/>
      <c r="D10" s="67"/>
      <c r="H10" s="67"/>
      <c r="I10" s="67"/>
      <c r="J10" s="67"/>
      <c r="K10"/>
    </row>
    <row r="11" spans="2:52" x14ac:dyDescent="0.45">
      <c r="B11" s="78" t="s">
        <v>131</v>
      </c>
      <c r="C11" s="78" t="s">
        <v>1</v>
      </c>
      <c r="D11" s="78" t="s">
        <v>132</v>
      </c>
      <c r="H11" s="78" t="s">
        <v>131</v>
      </c>
      <c r="I11" s="78" t="s">
        <v>1</v>
      </c>
      <c r="J11" s="78" t="s">
        <v>132</v>
      </c>
      <c r="K11"/>
      <c r="N11" t="s">
        <v>133</v>
      </c>
      <c r="O11" t="s">
        <v>134</v>
      </c>
      <c r="Q11" t="s">
        <v>140</v>
      </c>
      <c r="R11">
        <v>2039</v>
      </c>
      <c r="V11" s="83" t="s">
        <v>142</v>
      </c>
      <c r="W11" t="s">
        <v>80</v>
      </c>
      <c r="X11" t="s">
        <v>79</v>
      </c>
      <c r="Y11" t="s">
        <v>78</v>
      </c>
      <c r="Z11" t="s">
        <v>109</v>
      </c>
      <c r="AA11" t="s">
        <v>108</v>
      </c>
      <c r="AB11" t="s">
        <v>77</v>
      </c>
      <c r="AC11" t="s">
        <v>76</v>
      </c>
      <c r="AD11" t="s">
        <v>75</v>
      </c>
      <c r="AE11" t="s">
        <v>74</v>
      </c>
    </row>
    <row r="12" spans="2:52" x14ac:dyDescent="0.45">
      <c r="B12" s="73">
        <v>1.22</v>
      </c>
      <c r="C12" s="67">
        <v>6.5</v>
      </c>
      <c r="D12" s="67">
        <v>12</v>
      </c>
      <c r="H12" s="77">
        <v>1.23</v>
      </c>
      <c r="I12" s="67">
        <v>7</v>
      </c>
      <c r="J12" s="67">
        <v>14</v>
      </c>
      <c r="K12"/>
      <c r="N12">
        <v>1.21</v>
      </c>
      <c r="O12">
        <v>1.26</v>
      </c>
      <c r="Q12" t="s">
        <v>141</v>
      </c>
      <c r="R12" s="81">
        <f>R11/T2</f>
        <v>1.423137323329262E-2</v>
      </c>
      <c r="U12" t="s">
        <v>85</v>
      </c>
      <c r="V12" t="s">
        <v>3</v>
      </c>
      <c r="W12" s="84">
        <v>8.4210526315789472E-2</v>
      </c>
      <c r="X12" s="84">
        <v>1.6631578947368422</v>
      </c>
      <c r="Y12" s="84">
        <v>11.723404255319149</v>
      </c>
      <c r="Z12" s="84"/>
      <c r="AA12" s="84"/>
      <c r="AB12" s="84">
        <f>AD12-AC12</f>
        <v>8.1587301587301599</v>
      </c>
      <c r="AC12" s="84">
        <v>6.7883597883597879</v>
      </c>
      <c r="AD12" s="84">
        <v>14.947089947089948</v>
      </c>
      <c r="AE12" s="84">
        <v>2.378980891719745</v>
      </c>
    </row>
    <row r="13" spans="2:52" x14ac:dyDescent="0.45">
      <c r="B13" s="67">
        <f>1/B12</f>
        <v>0.81967213114754101</v>
      </c>
      <c r="C13" s="67">
        <f t="shared" ref="C13:D13" si="15">1/C12</f>
        <v>0.15384615384615385</v>
      </c>
      <c r="D13" s="67">
        <f t="shared" si="15"/>
        <v>8.3333333333333329E-2</v>
      </c>
      <c r="F13">
        <f>SUM(B13:D13)</f>
        <v>1.0568516183270282</v>
      </c>
      <c r="H13" s="67">
        <f>1/H12</f>
        <v>0.81300813008130079</v>
      </c>
      <c r="I13" s="67">
        <f t="shared" ref="I13" si="16">1/I12</f>
        <v>0.14285714285714285</v>
      </c>
      <c r="J13" s="67">
        <f t="shared" ref="J13" si="17">1/J12</f>
        <v>7.1428571428571425E-2</v>
      </c>
      <c r="K13"/>
      <c r="L13">
        <f>SUM(H13:J13)</f>
        <v>1.027293844367015</v>
      </c>
      <c r="V13" t="s">
        <v>21</v>
      </c>
      <c r="W13" s="84">
        <v>9.4736842105263161E-2</v>
      </c>
      <c r="X13" s="84">
        <v>1.9789473684210526</v>
      </c>
      <c r="Y13" s="84">
        <v>13.590425531914894</v>
      </c>
      <c r="Z13" s="84"/>
      <c r="AA13" s="84"/>
      <c r="AB13" s="84">
        <f>AD13-AC13</f>
        <v>5.2592592592592586</v>
      </c>
      <c r="AC13" s="84">
        <v>3.3015873015873014</v>
      </c>
      <c r="AD13" s="84">
        <v>8.56084656084656</v>
      </c>
      <c r="AE13" s="84">
        <v>0.76114649681528668</v>
      </c>
    </row>
    <row r="14" spans="2:52" x14ac:dyDescent="0.45">
      <c r="B14" s="68">
        <f>B13/$F$13</f>
        <v>0.77557919856816149</v>
      </c>
      <c r="C14" s="68">
        <f t="shared" ref="C14:D14" si="18">C13/$F$13</f>
        <v>0.14557024957740877</v>
      </c>
      <c r="D14" s="68">
        <f t="shared" si="18"/>
        <v>7.885055185442974E-2</v>
      </c>
      <c r="F14">
        <f>SUM(B14:D14)</f>
        <v>1</v>
      </c>
      <c r="H14" s="68">
        <f>H13/$L$13</f>
        <v>0.79140757490107416</v>
      </c>
      <c r="I14" s="68">
        <f t="shared" ref="I14:J14" si="19">I13/$L$13</f>
        <v>0.1390616167326173</v>
      </c>
      <c r="J14" s="68">
        <f t="shared" si="19"/>
        <v>6.953080836630865E-2</v>
      </c>
      <c r="K14"/>
      <c r="L14">
        <f>SUM(H14:J14)</f>
        <v>1</v>
      </c>
      <c r="N14" t="s">
        <v>139</v>
      </c>
      <c r="W14" s="85">
        <f t="shared" ref="W14" si="20">SUM(W12:W13)</f>
        <v>0.17894736842105263</v>
      </c>
      <c r="X14" s="85">
        <f t="shared" ref="X14" si="21">SUM(X12:X13)</f>
        <v>3.6421052631578945</v>
      </c>
      <c r="Y14" s="85">
        <f t="shared" ref="Y14" si="22">SUM(Y12:Y13)</f>
        <v>25.313829787234042</v>
      </c>
      <c r="Z14" s="85">
        <f t="shared" ref="Z14" si="23">SUM(Z12:Z13)</f>
        <v>0</v>
      </c>
      <c r="AA14" s="85">
        <f t="shared" ref="AA14" si="24">SUM(AA12:AA13)</f>
        <v>0</v>
      </c>
      <c r="AB14" s="85">
        <f t="shared" ref="AB14" si="25">SUM(AB12:AB13)</f>
        <v>13.417989417989418</v>
      </c>
      <c r="AC14" s="85">
        <f t="shared" ref="AC14" si="26">SUM(AC12:AC13)</f>
        <v>10.089947089947088</v>
      </c>
      <c r="AD14" s="85">
        <f t="shared" ref="AD14" si="27">SUM(AD12:AD13)</f>
        <v>23.507936507936506</v>
      </c>
      <c r="AE14" s="85">
        <f>SUM(AE12:AE13)</f>
        <v>3.1401273885350318</v>
      </c>
    </row>
    <row r="15" spans="2:52" ht="14.65" thickBot="1" x14ac:dyDescent="0.5">
      <c r="B15" s="68"/>
      <c r="C15" s="68"/>
      <c r="D15" s="68"/>
      <c r="H15" s="68"/>
      <c r="I15" s="68"/>
      <c r="J15" s="68"/>
      <c r="K15"/>
      <c r="N15" t="s">
        <v>133</v>
      </c>
      <c r="O15" t="s">
        <v>134</v>
      </c>
    </row>
    <row r="16" spans="2:52" ht="14.65" thickBot="1" x14ac:dyDescent="0.5">
      <c r="B16" s="67" t="s">
        <v>122</v>
      </c>
      <c r="C16" s="67" t="s">
        <v>123</v>
      </c>
      <c r="D16" s="67" t="s">
        <v>124</v>
      </c>
      <c r="H16" s="67" t="s">
        <v>122</v>
      </c>
      <c r="I16" s="67" t="s">
        <v>123</v>
      </c>
      <c r="J16" s="67" t="s">
        <v>124</v>
      </c>
      <c r="K16"/>
      <c r="N16" s="89">
        <v>0.78</v>
      </c>
      <c r="O16" s="90">
        <v>0.79</v>
      </c>
      <c r="U16" t="s">
        <v>100</v>
      </c>
      <c r="V16" t="s">
        <v>149</v>
      </c>
      <c r="W16" s="85">
        <f>W7+W12</f>
        <v>0.13704557786218122</v>
      </c>
      <c r="X16" s="85">
        <f>X12+X7</f>
        <v>2.9453743895822031</v>
      </c>
      <c r="Y16" s="85">
        <f>Y12+Y7</f>
        <v>23.4110682973139</v>
      </c>
      <c r="Z16" s="85">
        <f t="shared" ref="Z16:AE16" si="28">Z12+Z7</f>
        <v>0</v>
      </c>
      <c r="AA16" s="85">
        <f t="shared" si="28"/>
        <v>0</v>
      </c>
      <c r="AB16" s="85">
        <f t="shared" si="28"/>
        <v>17.754309413912068</v>
      </c>
      <c r="AC16" s="85">
        <f t="shared" si="28"/>
        <v>14.348624689022039</v>
      </c>
      <c r="AD16" s="85">
        <f t="shared" si="28"/>
        <v>32.102934102934107</v>
      </c>
      <c r="AE16" s="85">
        <f t="shared" si="28"/>
        <v>4.4340411958623775</v>
      </c>
    </row>
    <row r="17" spans="2:52" x14ac:dyDescent="0.45">
      <c r="B17" s="67">
        <f>B13-B14</f>
        <v>4.4092932579379518E-2</v>
      </c>
      <c r="C17" s="67">
        <f t="shared" ref="C17:D17" si="29">C13-C14</f>
        <v>8.2759042687450823E-3</v>
      </c>
      <c r="D17" s="67">
        <f t="shared" si="29"/>
        <v>4.4827814789035886E-3</v>
      </c>
      <c r="F17">
        <f>SUM(B17:D17)</f>
        <v>5.6851618327028189E-2</v>
      </c>
      <c r="H17" s="67">
        <f>H13-H14</f>
        <v>2.1600555180226633E-2</v>
      </c>
      <c r="I17" s="67">
        <f t="shared" ref="I17:J17" si="30">I13-I14</f>
        <v>3.79552612452555E-3</v>
      </c>
      <c r="J17" s="67">
        <f t="shared" si="30"/>
        <v>1.897763062262775E-3</v>
      </c>
      <c r="K17"/>
      <c r="L17">
        <f>SUM(H17:J17)</f>
        <v>2.7293844367014958E-2</v>
      </c>
      <c r="V17" t="s">
        <v>21</v>
      </c>
      <c r="W17" s="85">
        <f>W8+W13</f>
        <v>0.20427292457948998</v>
      </c>
      <c r="X17" s="85">
        <f>X13+X8</f>
        <v>3.9441535539880626</v>
      </c>
      <c r="Y17" s="85">
        <f>Y13+Y8</f>
        <v>26.881764114592059</v>
      </c>
      <c r="Z17" s="85">
        <f t="shared" ref="Z17:AE17" si="31">Z13+Z8</f>
        <v>0</v>
      </c>
      <c r="AA17" s="85">
        <f t="shared" si="31"/>
        <v>0</v>
      </c>
      <c r="AB17" s="85">
        <f t="shared" si="31"/>
        <v>10.199097566647236</v>
      </c>
      <c r="AC17" s="85">
        <f t="shared" si="31"/>
        <v>6.4565541890045202</v>
      </c>
      <c r="AD17" s="85">
        <f t="shared" si="31"/>
        <v>16.655651755651753</v>
      </c>
      <c r="AE17" s="85">
        <f t="shared" si="31"/>
        <v>1.478660621109072</v>
      </c>
    </row>
    <row r="18" spans="2:52" x14ac:dyDescent="0.45">
      <c r="B18" s="68">
        <f>B17/$F$17</f>
        <v>0.77557919856816138</v>
      </c>
      <c r="C18" s="68">
        <f t="shared" ref="C18:D18" si="32">C17/$F$17</f>
        <v>0.1455702495774088</v>
      </c>
      <c r="D18" s="68">
        <f t="shared" si="32"/>
        <v>7.885055185442981E-2</v>
      </c>
      <c r="H18" s="68">
        <f>H17/$L$17</f>
        <v>0.7914075749010735</v>
      </c>
      <c r="I18" s="68">
        <f t="shared" ref="I18:J18" si="33">I17/$L$17</f>
        <v>0.13906161673261769</v>
      </c>
      <c r="J18" s="68">
        <f t="shared" si="33"/>
        <v>6.9530808366308844E-2</v>
      </c>
      <c r="K18"/>
      <c r="V18" t="s">
        <v>100</v>
      </c>
      <c r="W18" s="85">
        <f>SUM(W16:W17)</f>
        <v>0.34131850244167117</v>
      </c>
      <c r="X18" s="85">
        <f t="shared" ref="X18:AF18" si="34">SUM(X16:X17)</f>
        <v>6.8895279435702657</v>
      </c>
      <c r="Y18" s="85">
        <f t="shared" si="34"/>
        <v>50.292832411905962</v>
      </c>
      <c r="Z18" s="85">
        <f t="shared" si="34"/>
        <v>0</v>
      </c>
      <c r="AA18" s="85">
        <f t="shared" si="34"/>
        <v>0</v>
      </c>
      <c r="AB18" s="85">
        <f t="shared" si="34"/>
        <v>27.953406980559304</v>
      </c>
      <c r="AC18" s="85">
        <f t="shared" si="34"/>
        <v>20.80517887802656</v>
      </c>
      <c r="AD18" s="85">
        <f t="shared" si="34"/>
        <v>48.75858585858586</v>
      </c>
      <c r="AE18" s="85">
        <f t="shared" si="34"/>
        <v>5.9127018169714498</v>
      </c>
      <c r="AF18" s="85"/>
    </row>
    <row r="19" spans="2:52" x14ac:dyDescent="0.45">
      <c r="B19" s="67"/>
      <c r="C19" s="67"/>
      <c r="D19" s="67"/>
    </row>
    <row r="20" spans="2:52" x14ac:dyDescent="0.45">
      <c r="B20" s="75" t="s">
        <v>113</v>
      </c>
      <c r="C20" s="76" t="s">
        <v>1</v>
      </c>
      <c r="D20" s="76" t="s">
        <v>114</v>
      </c>
      <c r="H20" s="75" t="s">
        <v>113</v>
      </c>
      <c r="I20" s="76" t="s">
        <v>1</v>
      </c>
      <c r="J20" s="76" t="s">
        <v>114</v>
      </c>
      <c r="K20"/>
      <c r="N20" t="s">
        <v>133</v>
      </c>
      <c r="O20" t="s">
        <v>134</v>
      </c>
      <c r="Q20" t="s">
        <v>140</v>
      </c>
      <c r="R20">
        <v>2726</v>
      </c>
      <c r="V20" s="86" t="s">
        <v>143</v>
      </c>
      <c r="W20" t="s">
        <v>80</v>
      </c>
      <c r="X20" t="s">
        <v>79</v>
      </c>
      <c r="Y20" t="s">
        <v>78</v>
      </c>
      <c r="Z20" t="s">
        <v>109</v>
      </c>
      <c r="AA20" t="s">
        <v>108</v>
      </c>
      <c r="AB20" t="s">
        <v>77</v>
      </c>
      <c r="AC20" t="s">
        <v>76</v>
      </c>
      <c r="AD20" t="s">
        <v>75</v>
      </c>
      <c r="AE20" t="s">
        <v>74</v>
      </c>
    </row>
    <row r="21" spans="2:52" x14ac:dyDescent="0.45">
      <c r="B21" s="73">
        <v>1.1599999999999999</v>
      </c>
      <c r="C21" s="67">
        <v>6.25</v>
      </c>
      <c r="D21" s="67">
        <v>15</v>
      </c>
      <c r="H21" s="77">
        <v>1.19</v>
      </c>
      <c r="I21" s="67">
        <v>7.5</v>
      </c>
      <c r="J21" s="67">
        <v>20</v>
      </c>
      <c r="K21"/>
      <c r="N21">
        <v>1.1599999999999999</v>
      </c>
      <c r="O21">
        <v>1.23</v>
      </c>
      <c r="Q21" t="s">
        <v>141</v>
      </c>
      <c r="R21" s="81">
        <f>R20/T2</f>
        <v>1.9026347932298029E-2</v>
      </c>
      <c r="V21" t="s">
        <v>3</v>
      </c>
      <c r="W21" s="1">
        <f t="shared" ref="W21:AD21" si="35">W25/W27</f>
        <v>0.32539682539682541</v>
      </c>
      <c r="X21" s="1">
        <f t="shared" si="35"/>
        <v>0.39484126984126988</v>
      </c>
      <c r="Y21" s="1">
        <f t="shared" si="35"/>
        <v>0.46789954817694657</v>
      </c>
      <c r="Z21" s="1"/>
      <c r="AA21" s="1"/>
      <c r="AB21" s="1">
        <f t="shared" ref="AB21:AE21" si="36">AB25/AB27</f>
        <v>0.66015160650709193</v>
      </c>
      <c r="AC21" s="1">
        <f t="shared" si="36"/>
        <v>0.7055624227441285</v>
      </c>
      <c r="AD21" s="1">
        <f t="shared" si="36"/>
        <v>0.67942189991256485</v>
      </c>
      <c r="AE21" s="1">
        <f>AE25/AE27</f>
        <v>0.74121014861324219</v>
      </c>
    </row>
    <row r="22" spans="2:52" x14ac:dyDescent="0.45">
      <c r="B22" s="67">
        <f>1/B21</f>
        <v>0.86206896551724144</v>
      </c>
      <c r="C22" s="67">
        <f t="shared" ref="C22:D22" si="37">1/C21</f>
        <v>0.16</v>
      </c>
      <c r="D22" s="67">
        <f t="shared" si="37"/>
        <v>6.6666666666666666E-2</v>
      </c>
      <c r="F22">
        <f>SUM(B22:D22)</f>
        <v>1.0887356321839081</v>
      </c>
      <c r="H22" s="67">
        <f>1/H21</f>
        <v>0.84033613445378152</v>
      </c>
      <c r="I22" s="67">
        <f t="shared" ref="I22" si="38">1/I21</f>
        <v>0.13333333333333333</v>
      </c>
      <c r="J22" s="67">
        <f t="shared" ref="J22" si="39">1/J21</f>
        <v>0.05</v>
      </c>
      <c r="K22"/>
      <c r="L22">
        <f>SUM(H22:J22)</f>
        <v>1.0236694677871148</v>
      </c>
      <c r="V22" t="s">
        <v>21</v>
      </c>
      <c r="W22" s="1">
        <f t="shared" ref="W22:AD22" si="40">W26/W27</f>
        <v>0.67460317460317454</v>
      </c>
      <c r="X22" s="1">
        <f t="shared" si="40"/>
        <v>0.60515873015873012</v>
      </c>
      <c r="Y22" s="1">
        <f t="shared" si="40"/>
        <v>0.53210045182305354</v>
      </c>
      <c r="Z22" s="1"/>
      <c r="AA22" s="1"/>
      <c r="AB22" s="1">
        <f t="shared" ref="AB22:AE22" si="41">AB26/AB27</f>
        <v>0.33984839349290807</v>
      </c>
      <c r="AC22" s="1">
        <f t="shared" si="41"/>
        <v>0.29443757725587144</v>
      </c>
      <c r="AD22" s="1">
        <f t="shared" si="41"/>
        <v>0.32057810008743504</v>
      </c>
      <c r="AE22" s="1">
        <f>AE26/AE27</f>
        <v>0.25878985138675775</v>
      </c>
      <c r="AQ22" s="83" t="s">
        <v>142</v>
      </c>
      <c r="AR22" t="s">
        <v>80</v>
      </c>
      <c r="AS22" t="s">
        <v>79</v>
      </c>
      <c r="AT22" t="s">
        <v>78</v>
      </c>
      <c r="AU22" t="s">
        <v>109</v>
      </c>
      <c r="AV22" t="s">
        <v>108</v>
      </c>
      <c r="AW22" t="s">
        <v>77</v>
      </c>
      <c r="AX22" t="s">
        <v>76</v>
      </c>
      <c r="AY22" t="s">
        <v>75</v>
      </c>
      <c r="AZ22" t="s">
        <v>74</v>
      </c>
    </row>
    <row r="23" spans="2:52" x14ac:dyDescent="0.45">
      <c r="B23" s="68">
        <f>B22/$F$22</f>
        <v>0.79180743243243246</v>
      </c>
      <c r="C23" s="68">
        <f>C22/$F$22</f>
        <v>0.14695945945945946</v>
      </c>
      <c r="D23" s="68">
        <f>D22/$F$22</f>
        <v>6.12331081081081E-2</v>
      </c>
      <c r="F23">
        <f>SUM(B23:D23)</f>
        <v>1</v>
      </c>
      <c r="H23" s="68">
        <f>H22/$L$22</f>
        <v>0.82090573265836653</v>
      </c>
      <c r="I23" s="68">
        <f t="shared" ref="I23:J23" si="42">I22/$L$22</f>
        <v>0.13025037624846081</v>
      </c>
      <c r="J23" s="68">
        <f t="shared" si="42"/>
        <v>4.884389109317281E-2</v>
      </c>
      <c r="K23"/>
      <c r="L23">
        <f>SUM(H23:J23)</f>
        <v>1.0000000000000002</v>
      </c>
      <c r="N23" t="s">
        <v>139</v>
      </c>
      <c r="AP23" t="s">
        <v>148</v>
      </c>
      <c r="AQ23" t="s">
        <v>146</v>
      </c>
      <c r="AR23" s="1"/>
      <c r="AS23" s="1">
        <v>0.5</v>
      </c>
      <c r="AT23" s="1">
        <v>0.42</v>
      </c>
      <c r="AU23" s="1">
        <v>0.53</v>
      </c>
      <c r="AV23" s="1">
        <v>0.54</v>
      </c>
      <c r="AW23" s="1">
        <f>1-AX23</f>
        <v>0.25</v>
      </c>
      <c r="AX23" s="1">
        <v>0.75</v>
      </c>
      <c r="AY23" s="1">
        <v>0.52</v>
      </c>
      <c r="AZ23" s="1"/>
    </row>
    <row r="24" spans="2:52" ht="14.65" thickBot="1" x14ac:dyDescent="0.5">
      <c r="B24" s="68"/>
      <c r="C24" s="68"/>
      <c r="D24" s="68"/>
      <c r="H24" s="68"/>
      <c r="I24" s="68"/>
      <c r="J24" s="68"/>
      <c r="K24"/>
      <c r="N24" t="s">
        <v>133</v>
      </c>
      <c r="O24" t="s">
        <v>134</v>
      </c>
      <c r="V24" s="86" t="s">
        <v>143</v>
      </c>
      <c r="W24" t="s">
        <v>80</v>
      </c>
      <c r="X24" t="s">
        <v>79</v>
      </c>
      <c r="Y24" t="s">
        <v>78</v>
      </c>
      <c r="Z24" t="s">
        <v>109</v>
      </c>
      <c r="AA24" t="s">
        <v>108</v>
      </c>
      <c r="AB24" t="s">
        <v>77</v>
      </c>
      <c r="AC24" t="s">
        <v>76</v>
      </c>
      <c r="AD24" t="s">
        <v>75</v>
      </c>
      <c r="AE24" t="s">
        <v>74</v>
      </c>
      <c r="AQ24" t="s">
        <v>0</v>
      </c>
      <c r="AR24" s="1"/>
      <c r="AS24" s="1">
        <v>0.5</v>
      </c>
      <c r="AT24" s="1">
        <v>0.57999999999999996</v>
      </c>
      <c r="AU24" s="1">
        <v>0.47</v>
      </c>
      <c r="AV24" s="1">
        <v>0.46</v>
      </c>
      <c r="AW24" s="1">
        <f>1-AX24</f>
        <v>0.75</v>
      </c>
      <c r="AX24" s="1">
        <v>0.25</v>
      </c>
      <c r="AY24" s="1">
        <v>0.48</v>
      </c>
      <c r="AZ24" s="1"/>
    </row>
    <row r="25" spans="2:52" ht="14.65" thickBot="1" x14ac:dyDescent="0.5">
      <c r="B25" s="67" t="s">
        <v>125</v>
      </c>
      <c r="C25" s="67" t="s">
        <v>126</v>
      </c>
      <c r="D25" s="67" t="s">
        <v>127</v>
      </c>
      <c r="H25" s="67" t="s">
        <v>125</v>
      </c>
      <c r="I25" s="67" t="s">
        <v>126</v>
      </c>
      <c r="J25" s="67" t="s">
        <v>127</v>
      </c>
      <c r="K25"/>
      <c r="N25" s="89">
        <v>0.79</v>
      </c>
      <c r="O25" s="90">
        <v>0.82</v>
      </c>
      <c r="V25" t="s">
        <v>3</v>
      </c>
      <c r="W25" s="84">
        <v>5.2835051546391752E-2</v>
      </c>
      <c r="X25" s="84">
        <v>1.2822164948453609</v>
      </c>
      <c r="Y25" s="84">
        <v>11.687664041994751</v>
      </c>
      <c r="Z25" s="84"/>
      <c r="AA25" s="84"/>
      <c r="AB25" s="84">
        <f>AD25-AC25</f>
        <v>9.5955792551819066</v>
      </c>
      <c r="AC25" s="84">
        <v>7.5602649006622515</v>
      </c>
      <c r="AD25" s="84">
        <v>17.155844155844157</v>
      </c>
      <c r="AE25" s="84">
        <v>2.0550603041426325</v>
      </c>
    </row>
    <row r="26" spans="2:52" x14ac:dyDescent="0.45">
      <c r="B26" s="67">
        <f>B22-B23</f>
        <v>7.026153308480898E-2</v>
      </c>
      <c r="C26" s="67">
        <f t="shared" ref="C26:D26" si="43">C22-C23</f>
        <v>1.3040540540540546E-2</v>
      </c>
      <c r="D26" s="67">
        <f t="shared" si="43"/>
        <v>5.4335585585585655E-3</v>
      </c>
      <c r="F26">
        <f>SUM(B26:D26)</f>
        <v>8.8735632183908092E-2</v>
      </c>
      <c r="H26" s="67">
        <f>H22-H23</f>
        <v>1.9430401795414998E-2</v>
      </c>
      <c r="I26" s="67">
        <f t="shared" ref="I26:J26" si="44">I22-I23</f>
        <v>3.082957084872523E-3</v>
      </c>
      <c r="J26" s="67">
        <f t="shared" si="44"/>
        <v>1.1561089068271926E-3</v>
      </c>
      <c r="K26"/>
      <c r="L26">
        <f>SUM(H26:J26)</f>
        <v>2.3669467787114713E-2</v>
      </c>
      <c r="V26" t="s">
        <v>21</v>
      </c>
      <c r="W26" s="84">
        <v>0.1095360824742268</v>
      </c>
      <c r="X26" s="84">
        <v>1.9652061855670102</v>
      </c>
      <c r="Y26" s="84">
        <v>13.291338582677165</v>
      </c>
      <c r="Z26" s="84"/>
      <c r="AA26" s="84"/>
      <c r="AB26" s="84">
        <f>AD26-AC26</f>
        <v>4.9398383073879764</v>
      </c>
      <c r="AC26" s="84">
        <v>3.1549668874172188</v>
      </c>
      <c r="AD26" s="84">
        <v>8.0948051948051951</v>
      </c>
      <c r="AE26" s="84">
        <v>0.71751412429378536</v>
      </c>
    </row>
    <row r="27" spans="2:52" x14ac:dyDescent="0.45">
      <c r="B27" s="68">
        <f>B26/$F$26</f>
        <v>0.79180743243243235</v>
      </c>
      <c r="C27" s="68">
        <f t="shared" ref="C27:D27" si="45">C26/$F$26</f>
        <v>0.14695945945945946</v>
      </c>
      <c r="D27" s="68">
        <f t="shared" si="45"/>
        <v>6.1233108108108156E-2</v>
      </c>
      <c r="F27">
        <f>SUM(B27:D27)</f>
        <v>0.99999999999999989</v>
      </c>
      <c r="H27" s="68">
        <f>H26/$L$26</f>
        <v>0.82090573265836608</v>
      </c>
      <c r="I27" s="68">
        <f t="shared" ref="I27:J27" si="46">I26/$L$26</f>
        <v>0.13025037624846117</v>
      </c>
      <c r="J27" s="68">
        <f t="shared" si="46"/>
        <v>4.8843891093172789E-2</v>
      </c>
      <c r="K27"/>
      <c r="L27">
        <f>SUM(H27:J27)</f>
        <v>1</v>
      </c>
      <c r="W27" s="85">
        <f t="shared" ref="W27" si="47">SUM(W25:W26)</f>
        <v>0.16237113402061856</v>
      </c>
      <c r="X27" s="85">
        <f t="shared" ref="X27" si="48">SUM(X25:X26)</f>
        <v>3.2474226804123711</v>
      </c>
      <c r="Y27" s="85">
        <f t="shared" ref="Y27" si="49">SUM(Y25:Y26)</f>
        <v>24.979002624671914</v>
      </c>
      <c r="Z27" s="85">
        <f t="shared" ref="Z27" si="50">SUM(Z25:Z26)</f>
        <v>0</v>
      </c>
      <c r="AA27" s="85">
        <f t="shared" ref="AA27" si="51">SUM(AA25:AA26)</f>
        <v>0</v>
      </c>
      <c r="AB27" s="85">
        <f t="shared" ref="AB27" si="52">SUM(AB25:AB26)</f>
        <v>14.535417562569883</v>
      </c>
      <c r="AC27" s="85">
        <f t="shared" ref="AC27" si="53">SUM(AC25:AC26)</f>
        <v>10.715231788079471</v>
      </c>
      <c r="AD27" s="85">
        <f t="shared" ref="AD27" si="54">SUM(AD25:AD26)</f>
        <v>25.250649350649354</v>
      </c>
      <c r="AE27" s="85">
        <f>SUM(AE25:AE26)</f>
        <v>2.772574428436418</v>
      </c>
    </row>
    <row r="28" spans="2:52" x14ac:dyDescent="0.45">
      <c r="B28" s="67"/>
      <c r="C28" s="67"/>
      <c r="D28" s="67"/>
    </row>
    <row r="29" spans="2:52" x14ac:dyDescent="0.45">
      <c r="B29" s="71" t="s">
        <v>118</v>
      </c>
      <c r="C29" s="71" t="s">
        <v>1</v>
      </c>
      <c r="D29" s="71" t="s">
        <v>117</v>
      </c>
      <c r="H29" s="72" t="s">
        <v>118</v>
      </c>
      <c r="I29" s="72" t="s">
        <v>1</v>
      </c>
      <c r="J29" s="72" t="s">
        <v>117</v>
      </c>
      <c r="N29" t="s">
        <v>133</v>
      </c>
      <c r="O29" t="s">
        <v>134</v>
      </c>
      <c r="Q29" t="s">
        <v>140</v>
      </c>
      <c r="R29">
        <v>383</v>
      </c>
      <c r="V29" s="87" t="s">
        <v>144</v>
      </c>
      <c r="W29" t="s">
        <v>80</v>
      </c>
      <c r="X29" t="s">
        <v>79</v>
      </c>
      <c r="Y29" t="s">
        <v>78</v>
      </c>
      <c r="Z29" t="s">
        <v>109</v>
      </c>
      <c r="AA29" t="s">
        <v>108</v>
      </c>
      <c r="AB29" t="s">
        <v>77</v>
      </c>
      <c r="AC29" t="s">
        <v>76</v>
      </c>
      <c r="AD29" t="s">
        <v>75</v>
      </c>
      <c r="AE29" t="s">
        <v>74</v>
      </c>
    </row>
    <row r="30" spans="2:52" x14ac:dyDescent="0.45">
      <c r="B30" s="73">
        <v>1.07</v>
      </c>
      <c r="C30" s="67">
        <v>9.5</v>
      </c>
      <c r="D30" s="67">
        <v>17</v>
      </c>
      <c r="H30" s="74">
        <v>1.0900000000000001</v>
      </c>
      <c r="I30" s="69">
        <v>11.3</v>
      </c>
      <c r="J30" s="69">
        <v>24.11</v>
      </c>
      <c r="N30">
        <v>1.07</v>
      </c>
      <c r="O30">
        <v>1.1000000000000001</v>
      </c>
      <c r="Q30" t="s">
        <v>141</v>
      </c>
      <c r="R30" s="81">
        <f>R29/T2</f>
        <v>2.673180945733729E-3</v>
      </c>
      <c r="V30" t="s">
        <v>3</v>
      </c>
      <c r="W30" s="1" t="e">
        <f t="shared" ref="W30:AD30" si="55">W34/W36</f>
        <v>#DIV/0!</v>
      </c>
      <c r="X30" s="1" t="e">
        <f t="shared" si="55"/>
        <v>#DIV/0!</v>
      </c>
      <c r="Y30" s="1" t="e">
        <f t="shared" si="55"/>
        <v>#DIV/0!</v>
      </c>
      <c r="Z30" s="1"/>
      <c r="AA30" s="1"/>
      <c r="AB30" s="1" t="e">
        <f t="shared" ref="AB30:AE30" si="56">AB34/AB36</f>
        <v>#DIV/0!</v>
      </c>
      <c r="AC30" s="1" t="e">
        <f t="shared" si="56"/>
        <v>#DIV/0!</v>
      </c>
      <c r="AD30" s="1" t="e">
        <f t="shared" si="56"/>
        <v>#DIV/0!</v>
      </c>
      <c r="AE30" s="1" t="e">
        <f>AE34/AE36</f>
        <v>#DIV/0!</v>
      </c>
    </row>
    <row r="31" spans="2:52" x14ac:dyDescent="0.45">
      <c r="B31" s="67">
        <f>1/B30</f>
        <v>0.93457943925233644</v>
      </c>
      <c r="C31" s="67">
        <f t="shared" ref="C31:D31" si="57">1/C30</f>
        <v>0.10526315789473684</v>
      </c>
      <c r="D31" s="67">
        <f t="shared" si="57"/>
        <v>5.8823529411764705E-2</v>
      </c>
      <c r="F31">
        <f>SUM(B31:D31)</f>
        <v>1.098666126558838</v>
      </c>
      <c r="H31" s="69">
        <f>1/H30</f>
        <v>0.9174311926605504</v>
      </c>
      <c r="I31" s="69">
        <f t="shared" ref="I31" si="58">1/I30</f>
        <v>8.8495575221238937E-2</v>
      </c>
      <c r="J31" s="69">
        <f t="shared" ref="J31" si="59">1/J30</f>
        <v>4.14765657403567E-2</v>
      </c>
      <c r="L31">
        <f>SUM(H31:J31)</f>
        <v>1.047403333622146</v>
      </c>
      <c r="V31" t="s">
        <v>21</v>
      </c>
      <c r="W31" s="1" t="e">
        <f t="shared" ref="W31:AD31" si="60">W35/W36</f>
        <v>#DIV/0!</v>
      </c>
      <c r="X31" s="1" t="e">
        <f t="shared" si="60"/>
        <v>#DIV/0!</v>
      </c>
      <c r="Y31" s="1" t="e">
        <f t="shared" si="60"/>
        <v>#DIV/0!</v>
      </c>
      <c r="Z31" s="1"/>
      <c r="AA31" s="1"/>
      <c r="AB31" s="1" t="e">
        <f t="shared" ref="AB31:AE31" si="61">AB35/AB36</f>
        <v>#DIV/0!</v>
      </c>
      <c r="AC31" s="1" t="e">
        <f t="shared" si="61"/>
        <v>#DIV/0!</v>
      </c>
      <c r="AD31" s="1" t="e">
        <f t="shared" si="61"/>
        <v>#DIV/0!</v>
      </c>
      <c r="AE31" s="1" t="e">
        <f>AE35/AE36</f>
        <v>#DIV/0!</v>
      </c>
    </row>
    <row r="32" spans="2:52" x14ac:dyDescent="0.45">
      <c r="B32" s="68">
        <f>B31/$F$31</f>
        <v>0.85064917963709141</v>
      </c>
      <c r="C32" s="68">
        <f t="shared" ref="C32:D32" si="62">C31/$F$31</f>
        <v>9.5809960232809244E-2</v>
      </c>
      <c r="D32" s="68">
        <f t="shared" si="62"/>
        <v>5.3540860130099288E-2</v>
      </c>
      <c r="F32">
        <f>SUM(B32:D32)</f>
        <v>1</v>
      </c>
      <c r="H32" s="70">
        <f>H31/$L$31</f>
        <v>0.87591013242995519</v>
      </c>
      <c r="I32" s="70">
        <f t="shared" ref="I32:J32" si="63">I31/$L$31</f>
        <v>8.4490446402535502E-2</v>
      </c>
      <c r="J32" s="70">
        <f t="shared" si="63"/>
        <v>3.9599421167509384E-2</v>
      </c>
      <c r="L32">
        <f>SUM(H32:J32)</f>
        <v>1.0000000000000002</v>
      </c>
      <c r="N32" t="s">
        <v>139</v>
      </c>
    </row>
    <row r="33" spans="2:31" ht="14.65" thickBot="1" x14ac:dyDescent="0.5">
      <c r="B33" s="67"/>
      <c r="C33" s="67"/>
      <c r="D33" s="67"/>
      <c r="N33" t="s">
        <v>133</v>
      </c>
      <c r="O33" t="s">
        <v>134</v>
      </c>
      <c r="V33" s="87" t="s">
        <v>144</v>
      </c>
      <c r="W33" t="s">
        <v>80</v>
      </c>
      <c r="X33" t="s">
        <v>79</v>
      </c>
      <c r="Y33" t="s">
        <v>78</v>
      </c>
      <c r="Z33" t="s">
        <v>109</v>
      </c>
      <c r="AA33" t="s">
        <v>108</v>
      </c>
      <c r="AB33" t="s">
        <v>77</v>
      </c>
      <c r="AC33" t="s">
        <v>76</v>
      </c>
      <c r="AD33" t="s">
        <v>75</v>
      </c>
      <c r="AE33" t="s">
        <v>74</v>
      </c>
    </row>
    <row r="34" spans="2:31" ht="14.65" thickBot="1" x14ac:dyDescent="0.5">
      <c r="B34" s="67" t="s">
        <v>128</v>
      </c>
      <c r="C34" s="67" t="s">
        <v>129</v>
      </c>
      <c r="D34" s="67" t="s">
        <v>130</v>
      </c>
      <c r="H34" s="69" t="s">
        <v>128</v>
      </c>
      <c r="I34" s="69" t="s">
        <v>129</v>
      </c>
      <c r="J34" s="69" t="s">
        <v>130</v>
      </c>
      <c r="N34" s="89">
        <v>0.85</v>
      </c>
      <c r="O34" s="90">
        <v>0.88</v>
      </c>
      <c r="V34" t="s">
        <v>3</v>
      </c>
      <c r="W34" s="84">
        <v>5.2835051546391752E-2</v>
      </c>
      <c r="X34" s="84">
        <v>1.2822164948453609</v>
      </c>
      <c r="Y34" s="84">
        <v>11.687664041994751</v>
      </c>
      <c r="Z34" s="84"/>
      <c r="AA34" s="84"/>
      <c r="AB34" s="84">
        <f>AD34-AC34</f>
        <v>9.5955792551819066</v>
      </c>
      <c r="AC34" s="84">
        <v>7.5602649006622515</v>
      </c>
      <c r="AD34" s="84">
        <v>17.155844155844157</v>
      </c>
      <c r="AE34" s="84">
        <v>2.0550603041426325</v>
      </c>
    </row>
    <row r="35" spans="2:31" x14ac:dyDescent="0.45">
      <c r="B35" s="67">
        <f>B31-B32</f>
        <v>8.3930259615245029E-2</v>
      </c>
      <c r="C35" s="67">
        <f t="shared" ref="C35:D35" si="64">C31-C32</f>
        <v>9.4531976619275926E-3</v>
      </c>
      <c r="D35" s="67">
        <f t="shared" si="64"/>
        <v>5.2826692816654169E-3</v>
      </c>
      <c r="F35">
        <f>SUM(B35:D35)</f>
        <v>9.8666126558838038E-2</v>
      </c>
      <c r="H35" s="69">
        <f>H31-H32</f>
        <v>4.1521060230595208E-2</v>
      </c>
      <c r="I35" s="69">
        <f t="shared" ref="I35:J35" si="65">I31-I32</f>
        <v>4.0051288187034351E-3</v>
      </c>
      <c r="J35" s="69">
        <f t="shared" si="65"/>
        <v>1.8771445728473155E-3</v>
      </c>
      <c r="L35">
        <f>SUM(H35:J35)</f>
        <v>4.7403333622145959E-2</v>
      </c>
      <c r="V35" t="s">
        <v>21</v>
      </c>
      <c r="W35" s="84">
        <v>0.1095360824742268</v>
      </c>
      <c r="X35" s="84">
        <v>1.9652061855670102</v>
      </c>
      <c r="Y35" s="84">
        <v>13.291338582677165</v>
      </c>
      <c r="Z35" s="84"/>
      <c r="AA35" s="84"/>
      <c r="AB35" s="84">
        <f>AD35-AC35</f>
        <v>4.9398383073879764</v>
      </c>
      <c r="AC35" s="84">
        <v>3.1549668874172188</v>
      </c>
      <c r="AD35" s="84">
        <v>8.0948051948051951</v>
      </c>
      <c r="AE35" s="84">
        <v>0.71751412429378536</v>
      </c>
    </row>
    <row r="36" spans="2:31" x14ac:dyDescent="0.45">
      <c r="B36" s="68">
        <f>B35/$F$35</f>
        <v>0.85064917963709152</v>
      </c>
      <c r="C36" s="68">
        <f t="shared" ref="C36:D36" si="66">C35/$F$35</f>
        <v>9.5809960232809202E-2</v>
      </c>
      <c r="D36" s="68">
        <f t="shared" si="66"/>
        <v>5.354086013009924E-2</v>
      </c>
      <c r="H36" s="70">
        <f>H35/$L$35</f>
        <v>0.87591013242995508</v>
      </c>
      <c r="I36" s="70">
        <f t="shared" ref="I36:J36" si="67">I35/$L$35</f>
        <v>8.4490446402535557E-2</v>
      </c>
      <c r="J36" s="70">
        <f t="shared" si="67"/>
        <v>3.959942116750937E-2</v>
      </c>
    </row>
    <row r="37" spans="2:31" x14ac:dyDescent="0.45">
      <c r="B37" s="67"/>
      <c r="C37" s="67"/>
      <c r="D37" s="67"/>
    </row>
    <row r="38" spans="2:31" x14ac:dyDescent="0.45">
      <c r="B38" s="79" t="s">
        <v>135</v>
      </c>
      <c r="C38" s="79" t="s">
        <v>1</v>
      </c>
      <c r="D38" s="79" t="s">
        <v>136</v>
      </c>
      <c r="H38" s="80" t="s">
        <v>135</v>
      </c>
      <c r="I38" s="80" t="s">
        <v>1</v>
      </c>
      <c r="J38" s="80" t="s">
        <v>136</v>
      </c>
      <c r="N38" t="s">
        <v>133</v>
      </c>
      <c r="O38" t="s">
        <v>134</v>
      </c>
      <c r="Q38" t="s">
        <v>140</v>
      </c>
      <c r="R38">
        <v>10655</v>
      </c>
      <c r="V38" s="88" t="s">
        <v>145</v>
      </c>
      <c r="W38" t="s">
        <v>80</v>
      </c>
      <c r="X38" t="s">
        <v>79</v>
      </c>
      <c r="Y38" t="s">
        <v>78</v>
      </c>
      <c r="Z38" t="s">
        <v>109</v>
      </c>
      <c r="AA38" t="s">
        <v>108</v>
      </c>
      <c r="AB38" t="s">
        <v>77</v>
      </c>
      <c r="AC38" t="s">
        <v>76</v>
      </c>
      <c r="AD38" t="s">
        <v>75</v>
      </c>
      <c r="AE38" t="s">
        <v>74</v>
      </c>
    </row>
    <row r="39" spans="2:31" x14ac:dyDescent="0.45">
      <c r="B39" s="73">
        <v>1.65</v>
      </c>
      <c r="C39" s="67">
        <v>3.8</v>
      </c>
      <c r="D39" s="67">
        <v>5.5</v>
      </c>
      <c r="H39" s="74">
        <v>1.61</v>
      </c>
      <c r="I39" s="69">
        <v>3.92</v>
      </c>
      <c r="J39" s="69">
        <v>6.7</v>
      </c>
      <c r="N39">
        <v>1.57</v>
      </c>
      <c r="O39">
        <v>1.66</v>
      </c>
      <c r="Q39" t="s">
        <v>141</v>
      </c>
      <c r="R39" s="81">
        <f>R38/T2</f>
        <v>7.4367475135229455E-2</v>
      </c>
      <c r="V39" t="s">
        <v>3</v>
      </c>
      <c r="W39" s="1" t="e">
        <f t="shared" ref="W39:AD39" si="68">W43/W45</f>
        <v>#DIV/0!</v>
      </c>
      <c r="X39" s="1" t="e">
        <f t="shared" si="68"/>
        <v>#DIV/0!</v>
      </c>
      <c r="Y39" s="1" t="e">
        <f t="shared" si="68"/>
        <v>#DIV/0!</v>
      </c>
      <c r="Z39" s="1"/>
      <c r="AA39" s="1"/>
      <c r="AB39" s="1" t="e">
        <f t="shared" ref="AB39:AE39" si="69">AB43/AB45</f>
        <v>#DIV/0!</v>
      </c>
      <c r="AC39" s="1" t="e">
        <f t="shared" si="69"/>
        <v>#DIV/0!</v>
      </c>
      <c r="AD39" s="1" t="e">
        <f t="shared" si="69"/>
        <v>#DIV/0!</v>
      </c>
      <c r="AE39" s="1" t="e">
        <f>AE43/AE45</f>
        <v>#DIV/0!</v>
      </c>
    </row>
    <row r="40" spans="2:31" x14ac:dyDescent="0.45">
      <c r="B40" s="67">
        <f>1/B39</f>
        <v>0.60606060606060608</v>
      </c>
      <c r="C40" s="67">
        <f t="shared" ref="C40" si="70">1/C39</f>
        <v>0.26315789473684209</v>
      </c>
      <c r="D40" s="67">
        <f t="shared" ref="D40" si="71">1/D39</f>
        <v>0.18181818181818182</v>
      </c>
      <c r="F40">
        <f>SUM(B40:D40)</f>
        <v>1.0510366826156301</v>
      </c>
      <c r="H40" s="69">
        <f>1/H39</f>
        <v>0.6211180124223602</v>
      </c>
      <c r="I40" s="69">
        <f t="shared" ref="I40" si="72">1/I39</f>
        <v>0.25510204081632654</v>
      </c>
      <c r="J40" s="69">
        <f t="shared" ref="J40" si="73">1/J39</f>
        <v>0.14925373134328357</v>
      </c>
      <c r="L40">
        <f>SUM(H40:J40)</f>
        <v>1.0254737845819704</v>
      </c>
      <c r="V40" t="s">
        <v>21</v>
      </c>
      <c r="W40" s="1" t="e">
        <f t="shared" ref="W40:AD40" si="74">W44/W45</f>
        <v>#DIV/0!</v>
      </c>
      <c r="X40" s="1" t="e">
        <f t="shared" si="74"/>
        <v>#DIV/0!</v>
      </c>
      <c r="Y40" s="1" t="e">
        <f t="shared" si="74"/>
        <v>#DIV/0!</v>
      </c>
      <c r="Z40" s="1"/>
      <c r="AA40" s="1"/>
      <c r="AB40" s="1" t="e">
        <f t="shared" ref="AB40:AE40" si="75">AB44/AB45</f>
        <v>#DIV/0!</v>
      </c>
      <c r="AC40" s="1" t="e">
        <f t="shared" si="75"/>
        <v>#DIV/0!</v>
      </c>
      <c r="AD40" s="1" t="e">
        <f t="shared" si="75"/>
        <v>#DIV/0!</v>
      </c>
      <c r="AE40" s="1" t="e">
        <f>AE44/AE45</f>
        <v>#DIV/0!</v>
      </c>
    </row>
    <row r="41" spans="2:31" x14ac:dyDescent="0.45">
      <c r="B41" s="68">
        <f>B40/$F$40</f>
        <v>0.57663125948406668</v>
      </c>
      <c r="C41" s="68">
        <f t="shared" ref="C41:D41" si="76">C40/$F$40</f>
        <v>0.25037936267071315</v>
      </c>
      <c r="D41" s="68">
        <f t="shared" si="76"/>
        <v>0.17298937784522</v>
      </c>
      <c r="F41">
        <f>SUM(B41:D41)</f>
        <v>0.99999999999999978</v>
      </c>
      <c r="H41" s="70">
        <f>H40/$L$40</f>
        <v>0.60568882575146088</v>
      </c>
      <c r="I41" s="70">
        <f t="shared" ref="I41:J41" si="77">I40/$L$40</f>
        <v>0.24876505343363575</v>
      </c>
      <c r="J41" s="70">
        <f t="shared" si="77"/>
        <v>0.14554612081490328</v>
      </c>
      <c r="L41">
        <f>SUM(H41:J41)</f>
        <v>0.99999999999999989</v>
      </c>
      <c r="N41" t="s">
        <v>139</v>
      </c>
    </row>
    <row r="42" spans="2:31" ht="14.65" thickBot="1" x14ac:dyDescent="0.5">
      <c r="B42" s="67"/>
      <c r="C42" s="67"/>
      <c r="D42" s="67"/>
      <c r="N42" t="s">
        <v>133</v>
      </c>
      <c r="O42" t="s">
        <v>134</v>
      </c>
      <c r="V42" s="88" t="s">
        <v>145</v>
      </c>
      <c r="W42" t="s">
        <v>80</v>
      </c>
      <c r="X42" t="s">
        <v>79</v>
      </c>
      <c r="Y42" t="s">
        <v>78</v>
      </c>
      <c r="Z42" t="s">
        <v>109</v>
      </c>
      <c r="AA42" t="s">
        <v>108</v>
      </c>
      <c r="AB42" t="s">
        <v>77</v>
      </c>
      <c r="AC42" t="s">
        <v>76</v>
      </c>
      <c r="AD42" t="s">
        <v>75</v>
      </c>
      <c r="AE42" t="s">
        <v>74</v>
      </c>
    </row>
    <row r="43" spans="2:31" ht="14.65" thickBot="1" x14ac:dyDescent="0.5">
      <c r="B43" s="67" t="s">
        <v>128</v>
      </c>
      <c r="C43" s="67" t="s">
        <v>129</v>
      </c>
      <c r="D43" s="67" t="s">
        <v>130</v>
      </c>
      <c r="H43" s="69" t="s">
        <v>128</v>
      </c>
      <c r="I43" s="69" t="s">
        <v>129</v>
      </c>
      <c r="J43" s="69" t="s">
        <v>130</v>
      </c>
      <c r="N43" s="89">
        <v>0.57999999999999996</v>
      </c>
      <c r="O43" s="90">
        <v>0.61</v>
      </c>
      <c r="V43" t="s">
        <v>3</v>
      </c>
      <c r="W43" s="84">
        <v>5.2835051546391752E-2</v>
      </c>
      <c r="X43" s="84">
        <v>1.2822164948453609</v>
      </c>
      <c r="Y43" s="84">
        <v>11.687664041994751</v>
      </c>
      <c r="Z43" s="84"/>
      <c r="AA43" s="84"/>
      <c r="AB43" s="84">
        <f>AD43-AC43</f>
        <v>9.5955792551819066</v>
      </c>
      <c r="AC43" s="84">
        <v>7.5602649006622515</v>
      </c>
      <c r="AD43" s="84">
        <v>17.155844155844157</v>
      </c>
      <c r="AE43" s="84">
        <v>2.0550603041426325</v>
      </c>
    </row>
    <row r="44" spans="2:31" x14ac:dyDescent="0.45">
      <c r="B44" s="67">
        <f>B40-B41</f>
        <v>2.9429346576539395E-2</v>
      </c>
      <c r="C44" s="67">
        <f t="shared" ref="C44:D44" si="78">C40-C41</f>
        <v>1.2778532066128945E-2</v>
      </c>
      <c r="D44" s="67">
        <f t="shared" si="78"/>
        <v>8.8288039729618184E-3</v>
      </c>
      <c r="F44">
        <f>SUM(B44:D44)</f>
        <v>5.1036682615630158E-2</v>
      </c>
      <c r="H44" s="69">
        <f>H40-H41</f>
        <v>1.542918667089932E-2</v>
      </c>
      <c r="I44" s="69">
        <f t="shared" ref="I44:J44" si="79">I40-I41</f>
        <v>6.3369873826907841E-3</v>
      </c>
      <c r="J44" s="69">
        <f t="shared" si="79"/>
        <v>3.707610528380284E-3</v>
      </c>
      <c r="L44">
        <f>SUM(H44:J44)</f>
        <v>2.5473784581970388E-2</v>
      </c>
      <c r="V44" t="s">
        <v>21</v>
      </c>
      <c r="W44" s="84">
        <v>0.1095360824742268</v>
      </c>
      <c r="X44" s="84">
        <v>1.9652061855670102</v>
      </c>
      <c r="Y44" s="84">
        <v>13.291338582677165</v>
      </c>
      <c r="Z44" s="84"/>
      <c r="AA44" s="84"/>
      <c r="AB44" s="84">
        <f>AD44-AC44</f>
        <v>4.9398383073879764</v>
      </c>
      <c r="AC44" s="84">
        <v>3.1549668874172188</v>
      </c>
      <c r="AD44" s="84">
        <v>8.0948051948051951</v>
      </c>
      <c r="AE44" s="84">
        <v>0.71751412429378536</v>
      </c>
    </row>
    <row r="45" spans="2:31" x14ac:dyDescent="0.45">
      <c r="B45" s="68">
        <f>B44/$F$44</f>
        <v>0.57663125948406679</v>
      </c>
      <c r="C45" s="68">
        <f t="shared" ref="C45:D45" si="80">C44/$F$44</f>
        <v>0.25037936267071315</v>
      </c>
      <c r="D45" s="68">
        <f t="shared" si="80"/>
        <v>0.17298937784522003</v>
      </c>
      <c r="H45" s="70">
        <f>H44/$L$44</f>
        <v>0.6056888257514611</v>
      </c>
      <c r="I45" s="70">
        <f t="shared" ref="I45:J45" si="81">I44/$L$44</f>
        <v>0.2487650534336355</v>
      </c>
      <c r="J45" s="70">
        <f t="shared" si="81"/>
        <v>0.14554612081490334</v>
      </c>
    </row>
    <row r="47" spans="2:31" x14ac:dyDescent="0.45">
      <c r="B47" s="71" t="s">
        <v>0</v>
      </c>
      <c r="C47" s="71" t="s">
        <v>1</v>
      </c>
      <c r="D47" s="71" t="s">
        <v>137</v>
      </c>
      <c r="H47" s="71" t="s">
        <v>0</v>
      </c>
      <c r="I47" s="71" t="s">
        <v>1</v>
      </c>
      <c r="J47" s="71" t="s">
        <v>137</v>
      </c>
    </row>
    <row r="48" spans="2:31" x14ac:dyDescent="0.45">
      <c r="B48" s="73">
        <v>1.1299999999999999</v>
      </c>
      <c r="C48" s="67">
        <v>6.6</v>
      </c>
      <c r="D48" s="67">
        <v>16</v>
      </c>
      <c r="H48" s="74">
        <v>1.1299999999999999</v>
      </c>
      <c r="I48" s="69">
        <v>8.5299999999999994</v>
      </c>
      <c r="J48" s="69">
        <v>25.11</v>
      </c>
      <c r="N48" t="s">
        <v>133</v>
      </c>
      <c r="O48" t="s">
        <v>134</v>
      </c>
      <c r="Q48" t="s">
        <v>140</v>
      </c>
      <c r="R48">
        <v>943</v>
      </c>
    </row>
    <row r="49" spans="2:18" x14ac:dyDescent="0.45">
      <c r="B49" s="67">
        <f>1/B48</f>
        <v>0.88495575221238942</v>
      </c>
      <c r="C49" s="67">
        <f t="shared" ref="C49" si="82">1/C48</f>
        <v>0.15151515151515152</v>
      </c>
      <c r="D49" s="67">
        <f t="shared" ref="D49" si="83">1/D48</f>
        <v>6.25E-2</v>
      </c>
      <c r="F49">
        <f>SUM(B49:D49)</f>
        <v>1.098970903727541</v>
      </c>
      <c r="H49" s="69">
        <f>1/H48</f>
        <v>0.88495575221238942</v>
      </c>
      <c r="I49" s="69">
        <f t="shared" ref="I49" si="84">1/I48</f>
        <v>0.1172332942555686</v>
      </c>
      <c r="J49" s="69">
        <f t="shared" ref="J49" si="85">1/J48</f>
        <v>3.9824771007566706E-2</v>
      </c>
      <c r="L49">
        <f>SUM(H49:J49)</f>
        <v>1.0420138174755247</v>
      </c>
      <c r="N49">
        <v>1.1299999999999999</v>
      </c>
      <c r="O49">
        <v>1.1599999999999999</v>
      </c>
      <c r="Q49" t="s">
        <v>141</v>
      </c>
      <c r="R49" s="81">
        <f>R48/T2</f>
        <v>6.5817483859710348E-3</v>
      </c>
    </row>
    <row r="50" spans="2:18" x14ac:dyDescent="0.45">
      <c r="B50" s="68">
        <f>B49/$F$49</f>
        <v>0.80525858256188132</v>
      </c>
      <c r="C50" s="68">
        <f t="shared" ref="C50:D50" si="86">C49/$F$49</f>
        <v>0.13787003004468573</v>
      </c>
      <c r="D50" s="68">
        <f t="shared" si="86"/>
        <v>5.6871387393432865E-2</v>
      </c>
      <c r="F50">
        <f>SUM(B50:D50)</f>
        <v>0.99999999999999989</v>
      </c>
      <c r="H50" s="70">
        <f>H49/$L$49</f>
        <v>0.84927448885117662</v>
      </c>
      <c r="I50" s="70">
        <f t="shared" ref="I50:J50" si="87">I49/$L$49</f>
        <v>0.11250646804241847</v>
      </c>
      <c r="J50" s="70">
        <f t="shared" si="87"/>
        <v>3.8219043106404997E-2</v>
      </c>
      <c r="L50">
        <f>SUM(H50:J50)</f>
        <v>1</v>
      </c>
    </row>
    <row r="51" spans="2:18" x14ac:dyDescent="0.45">
      <c r="B51" s="67"/>
      <c r="C51" s="67"/>
      <c r="D51" s="67"/>
      <c r="N51" t="s">
        <v>139</v>
      </c>
    </row>
    <row r="52" spans="2:18" ht="14.65" thickBot="1" x14ac:dyDescent="0.5">
      <c r="B52" s="67" t="s">
        <v>128</v>
      </c>
      <c r="C52" s="67" t="s">
        <v>129</v>
      </c>
      <c r="D52" s="67" t="s">
        <v>130</v>
      </c>
      <c r="H52" s="69" t="s">
        <v>128</v>
      </c>
      <c r="I52" s="69" t="s">
        <v>129</v>
      </c>
      <c r="J52" s="69" t="s">
        <v>130</v>
      </c>
      <c r="N52" t="s">
        <v>133</v>
      </c>
      <c r="O52" t="s">
        <v>134</v>
      </c>
    </row>
    <row r="53" spans="2:18" ht="14.65" thickBot="1" x14ac:dyDescent="0.5">
      <c r="B53" s="67">
        <f>B49-B50</f>
        <v>7.9697169650508104E-2</v>
      </c>
      <c r="C53" s="67">
        <f t="shared" ref="C53:D53" si="88">C49-C50</f>
        <v>1.3645121470465787E-2</v>
      </c>
      <c r="D53" s="67">
        <f t="shared" si="88"/>
        <v>5.6286126065671349E-3</v>
      </c>
      <c r="F53">
        <f>SUM(B53:D53)</f>
        <v>9.8970903727541026E-2</v>
      </c>
      <c r="H53" s="69">
        <f>H49-H50</f>
        <v>3.5681263361212801E-2</v>
      </c>
      <c r="I53" s="69">
        <f t="shared" ref="I53:J53" si="89">I49-I50</f>
        <v>4.726826213150126E-3</v>
      </c>
      <c r="J53" s="69">
        <f t="shared" si="89"/>
        <v>1.605727901161709E-3</v>
      </c>
      <c r="L53">
        <f>SUM(H53:J53)</f>
        <v>4.2013817475524635E-2</v>
      </c>
      <c r="N53" s="89">
        <v>0.81</v>
      </c>
      <c r="O53" s="90">
        <v>0.85</v>
      </c>
    </row>
    <row r="54" spans="2:18" x14ac:dyDescent="0.45">
      <c r="B54" s="68">
        <f>B53/$F$53</f>
        <v>0.80525858256188132</v>
      </c>
      <c r="C54" s="68">
        <f t="shared" ref="C54:D54" si="90">C53/$F$53</f>
        <v>0.13787003004468582</v>
      </c>
      <c r="D54" s="68">
        <f t="shared" si="90"/>
        <v>5.6871387393432872E-2</v>
      </c>
      <c r="H54" s="70">
        <f>H53/$L$53</f>
        <v>0.84927448885117629</v>
      </c>
      <c r="I54" s="70">
        <f t="shared" ref="I54:J54" si="91">I53/$L$53</f>
        <v>0.11250646804241873</v>
      </c>
      <c r="J54" s="70">
        <f t="shared" si="91"/>
        <v>3.8219043106405032E-2</v>
      </c>
    </row>
    <row r="56" spans="2:18" x14ac:dyDescent="0.45">
      <c r="B56" s="71" t="s">
        <v>0</v>
      </c>
      <c r="C56" s="71" t="s">
        <v>1</v>
      </c>
      <c r="D56" s="71" t="s">
        <v>138</v>
      </c>
      <c r="H56" s="71" t="s">
        <v>0</v>
      </c>
      <c r="I56" s="71" t="s">
        <v>1</v>
      </c>
      <c r="J56" s="71" t="s">
        <v>138</v>
      </c>
    </row>
    <row r="57" spans="2:18" x14ac:dyDescent="0.45">
      <c r="B57" s="73">
        <v>1.2</v>
      </c>
      <c r="C57" s="67">
        <v>7.59</v>
      </c>
      <c r="D57" s="67">
        <v>15.2</v>
      </c>
      <c r="H57" s="74">
        <v>1.1100000000000001</v>
      </c>
      <c r="I57" s="69">
        <v>6.4</v>
      </c>
      <c r="J57" s="69">
        <v>15</v>
      </c>
      <c r="N57" t="s">
        <v>133</v>
      </c>
      <c r="O57" t="s">
        <v>134</v>
      </c>
      <c r="Q57" t="s">
        <v>140</v>
      </c>
      <c r="R57">
        <v>2828</v>
      </c>
    </row>
    <row r="58" spans="2:18" x14ac:dyDescent="0.45">
      <c r="B58" s="67">
        <f>1/B57</f>
        <v>0.83333333333333337</v>
      </c>
      <c r="C58" s="67">
        <f t="shared" ref="C58" si="92">1/C57</f>
        <v>0.13175230566534915</v>
      </c>
      <c r="D58" s="67">
        <f t="shared" ref="D58" si="93">1/D57</f>
        <v>6.5789473684210523E-2</v>
      </c>
      <c r="F58">
        <f>SUM(B58:D58)</f>
        <v>1.030875112682893</v>
      </c>
      <c r="H58" s="69">
        <f>1/H57</f>
        <v>0.9009009009009008</v>
      </c>
      <c r="I58" s="69">
        <f t="shared" ref="I58" si="94">1/I57</f>
        <v>0.15625</v>
      </c>
      <c r="J58" s="69">
        <f t="shared" ref="J58" si="95">1/J57</f>
        <v>6.6666666666666666E-2</v>
      </c>
      <c r="L58">
        <f>SUM(H58:J58)</f>
        <v>1.1238175675675675</v>
      </c>
      <c r="N58">
        <v>1.1100000000000001</v>
      </c>
      <c r="O58">
        <v>1.2</v>
      </c>
      <c r="Q58" t="s">
        <v>141</v>
      </c>
      <c r="R58" s="81">
        <f>R57/T2</f>
        <v>1.9738265573198396E-2</v>
      </c>
    </row>
    <row r="59" spans="2:18" x14ac:dyDescent="0.45">
      <c r="B59" s="68">
        <f>B58/$F$58</f>
        <v>0.80837467417808795</v>
      </c>
      <c r="C59" s="68">
        <f t="shared" ref="C59:D59" si="96">C58/$F$58</f>
        <v>0.12780627259732616</v>
      </c>
      <c r="D59" s="68">
        <f t="shared" si="96"/>
        <v>6.3819053224585892E-2</v>
      </c>
      <c r="F59">
        <f>SUM(B59:D59)</f>
        <v>1</v>
      </c>
      <c r="H59" s="70">
        <f>H58/$L$49</f>
        <v>0.86457673189354001</v>
      </c>
      <c r="I59" s="70">
        <f t="shared" ref="I59" si="97">I58/$L$49</f>
        <v>0.14995002693778586</v>
      </c>
      <c r="J59" s="70">
        <f t="shared" ref="J59" si="98">J58/$L$49</f>
        <v>6.3978678160121968E-2</v>
      </c>
      <c r="L59">
        <f>SUM(H59:J59)</f>
        <v>1.0785054369914477</v>
      </c>
    </row>
    <row r="60" spans="2:18" x14ac:dyDescent="0.45">
      <c r="B60" s="67"/>
      <c r="C60" s="67"/>
      <c r="D60" s="67"/>
      <c r="N60" t="s">
        <v>139</v>
      </c>
    </row>
    <row r="61" spans="2:18" ht="14.65" thickBot="1" x14ac:dyDescent="0.5">
      <c r="B61" s="67" t="s">
        <v>128</v>
      </c>
      <c r="C61" s="67" t="s">
        <v>129</v>
      </c>
      <c r="D61" s="67" t="s">
        <v>130</v>
      </c>
      <c r="H61" s="69" t="s">
        <v>128</v>
      </c>
      <c r="I61" s="69" t="s">
        <v>129</v>
      </c>
      <c r="J61" s="69" t="s">
        <v>130</v>
      </c>
      <c r="N61" t="s">
        <v>133</v>
      </c>
      <c r="O61" t="s">
        <v>134</v>
      </c>
    </row>
    <row r="62" spans="2:18" ht="14.65" thickBot="1" x14ac:dyDescent="0.5">
      <c r="B62" s="67">
        <f>B58-B59</f>
        <v>2.4958659155245422E-2</v>
      </c>
      <c r="C62" s="67">
        <f t="shared" ref="C62:D62" si="99">C58-C59</f>
        <v>3.9460330680229916E-3</v>
      </c>
      <c r="D62" s="67">
        <f t="shared" si="99"/>
        <v>1.9704204596246305E-3</v>
      </c>
      <c r="F62">
        <f>SUM(B62:D62)</f>
        <v>3.0875112682893044E-2</v>
      </c>
      <c r="H62" s="69">
        <f>H58-H59</f>
        <v>3.6324169007360796E-2</v>
      </c>
      <c r="I62" s="69">
        <f t="shared" ref="I62:J62" si="100">I58-I59</f>
        <v>6.299973062214137E-3</v>
      </c>
      <c r="J62" s="69">
        <f t="shared" si="100"/>
        <v>2.6879885065446973E-3</v>
      </c>
      <c r="L62">
        <f>SUM(H62:J62)</f>
        <v>4.531213057611963E-2</v>
      </c>
      <c r="N62" s="89">
        <v>0.81</v>
      </c>
      <c r="O62" s="90">
        <v>0.86</v>
      </c>
    </row>
    <row r="63" spans="2:18" x14ac:dyDescent="0.45">
      <c r="B63" s="82">
        <f>B62/$F$62</f>
        <v>0.80837467417808817</v>
      </c>
      <c r="C63" s="68">
        <f t="shared" ref="C63:D63" si="101">C62/$F$62</f>
        <v>0.12780627259732619</v>
      </c>
      <c r="D63" s="68">
        <f t="shared" si="101"/>
        <v>6.3819053224585642E-2</v>
      </c>
      <c r="H63" s="70">
        <f>H62/$L$53</f>
        <v>0.86457673189354023</v>
      </c>
      <c r="I63" s="70">
        <f t="shared" ref="I63" si="102">I62/$L$53</f>
        <v>0.14995002693778586</v>
      </c>
      <c r="J63" s="70">
        <f t="shared" ref="J63" si="103">J62/$L$53</f>
        <v>6.3978678160121941E-2</v>
      </c>
    </row>
    <row r="64" spans="2:18" ht="14.65" thickBot="1" x14ac:dyDescent="0.5"/>
    <row r="65" spans="1:18" x14ac:dyDescent="0.45">
      <c r="A65">
        <v>2014</v>
      </c>
      <c r="B65" s="108" t="s">
        <v>146</v>
      </c>
      <c r="C65" s="109" t="s">
        <v>1</v>
      </c>
      <c r="D65" s="109" t="s">
        <v>0</v>
      </c>
      <c r="E65" s="93"/>
      <c r="F65" s="93"/>
      <c r="G65" s="93"/>
      <c r="H65" s="109" t="s">
        <v>146</v>
      </c>
      <c r="I65" s="109" t="s">
        <v>1</v>
      </c>
      <c r="J65" s="109" t="s">
        <v>0</v>
      </c>
      <c r="K65" s="110"/>
      <c r="L65" s="93"/>
      <c r="M65" s="93"/>
      <c r="N65" s="93"/>
      <c r="O65" s="93"/>
      <c r="P65" s="93"/>
      <c r="Q65" s="93"/>
      <c r="R65" s="94"/>
    </row>
    <row r="66" spans="1:18" x14ac:dyDescent="0.45">
      <c r="B66" s="95">
        <v>1.33</v>
      </c>
      <c r="C66" s="96">
        <v>5</v>
      </c>
      <c r="D66" s="96">
        <v>8.5</v>
      </c>
      <c r="E66" s="97"/>
      <c r="F66" s="97"/>
      <c r="G66" s="97"/>
      <c r="H66" s="111">
        <v>1.33</v>
      </c>
      <c r="I66" s="112">
        <v>5.33</v>
      </c>
      <c r="J66" s="112">
        <v>12.16</v>
      </c>
      <c r="K66" s="112"/>
      <c r="L66" s="97"/>
      <c r="M66" s="97"/>
      <c r="N66" s="97" t="s">
        <v>133</v>
      </c>
      <c r="O66" s="97" t="s">
        <v>134</v>
      </c>
      <c r="P66" s="97"/>
      <c r="Q66" s="97" t="s">
        <v>140</v>
      </c>
      <c r="R66" s="101">
        <v>3607</v>
      </c>
    </row>
    <row r="67" spans="1:18" x14ac:dyDescent="0.45">
      <c r="B67" s="100">
        <f>1/B66</f>
        <v>0.75187969924812026</v>
      </c>
      <c r="C67" s="96">
        <f t="shared" ref="C67" si="104">1/C66</f>
        <v>0.2</v>
      </c>
      <c r="D67" s="96">
        <f t="shared" ref="D67" si="105">1/D66</f>
        <v>0.11764705882352941</v>
      </c>
      <c r="E67" s="97"/>
      <c r="F67" s="97">
        <f>SUM(B67:D67)</f>
        <v>1.0695267580716497</v>
      </c>
      <c r="G67" s="97"/>
      <c r="H67" s="112">
        <f>1/H66</f>
        <v>0.75187969924812026</v>
      </c>
      <c r="I67" s="112">
        <f t="shared" ref="I67" si="106">1/I66</f>
        <v>0.18761726078799248</v>
      </c>
      <c r="J67" s="112">
        <f t="shared" ref="J67" si="107">1/J66</f>
        <v>8.2236842105263164E-2</v>
      </c>
      <c r="K67" s="112"/>
      <c r="L67" s="97">
        <f>SUM(H67:J67)</f>
        <v>1.0217338021413758</v>
      </c>
      <c r="M67" s="97"/>
      <c r="N67" s="97">
        <v>1.1100000000000001</v>
      </c>
      <c r="O67" s="97">
        <v>1.2</v>
      </c>
      <c r="P67" s="97"/>
      <c r="Q67" s="97" t="s">
        <v>141</v>
      </c>
      <c r="R67" s="99">
        <f>R66/T2</f>
        <v>2.5175362065957076E-2</v>
      </c>
    </row>
    <row r="68" spans="1:18" x14ac:dyDescent="0.45">
      <c r="B68" s="102">
        <f>B67/$F$67</f>
        <v>0.7030022330659168</v>
      </c>
      <c r="C68" s="103">
        <f t="shared" ref="C68:D68" si="108">C67/$F$67</f>
        <v>0.1869985939955339</v>
      </c>
      <c r="D68" s="103">
        <f t="shared" si="108"/>
        <v>0.10999917293854934</v>
      </c>
      <c r="E68" s="97"/>
      <c r="F68" s="97">
        <f>SUM(B68:D68)</f>
        <v>1</v>
      </c>
      <c r="G68" s="97"/>
      <c r="H68" s="113">
        <f>H67/$L$67</f>
        <v>0.73588609642972724</v>
      </c>
      <c r="I68" s="113">
        <f t="shared" ref="I68:J68" si="109">I67/$L$67</f>
        <v>0.18362636177327152</v>
      </c>
      <c r="J68" s="113">
        <f t="shared" si="109"/>
        <v>8.0487541797001419E-2</v>
      </c>
      <c r="K68" s="112"/>
      <c r="L68" s="97">
        <f>SUM(H68:J68)</f>
        <v>1.0000000000000002</v>
      </c>
      <c r="M68" s="97"/>
      <c r="N68" s="97"/>
      <c r="O68" s="97"/>
      <c r="P68" s="97"/>
      <c r="Q68" s="97"/>
      <c r="R68" s="101"/>
    </row>
    <row r="69" spans="1:18" x14ac:dyDescent="0.45">
      <c r="B69" s="100"/>
      <c r="C69" s="96"/>
      <c r="D69" s="96"/>
      <c r="E69" s="97"/>
      <c r="F69" s="97"/>
      <c r="G69" s="97"/>
      <c r="H69" s="112"/>
      <c r="I69" s="112"/>
      <c r="J69" s="112"/>
      <c r="K69" s="112"/>
      <c r="L69" s="97"/>
      <c r="M69" s="97"/>
      <c r="N69" s="97" t="s">
        <v>139</v>
      </c>
      <c r="O69" s="97"/>
      <c r="P69" s="97"/>
      <c r="Q69" s="97"/>
      <c r="R69" s="101"/>
    </row>
    <row r="70" spans="1:18" ht="14.65" thickBot="1" x14ac:dyDescent="0.5">
      <c r="B70" s="100" t="s">
        <v>128</v>
      </c>
      <c r="C70" s="96" t="s">
        <v>129</v>
      </c>
      <c r="D70" s="96" t="s">
        <v>130</v>
      </c>
      <c r="E70" s="97"/>
      <c r="F70" s="97"/>
      <c r="G70" s="97"/>
      <c r="H70" s="112" t="s">
        <v>128</v>
      </c>
      <c r="I70" s="112" t="s">
        <v>129</v>
      </c>
      <c r="J70" s="112" t="s">
        <v>130</v>
      </c>
      <c r="K70" s="112"/>
      <c r="L70" s="97"/>
      <c r="M70" s="97"/>
      <c r="N70" s="97" t="s">
        <v>133</v>
      </c>
      <c r="O70" s="97" t="s">
        <v>134</v>
      </c>
      <c r="P70" s="97"/>
      <c r="Q70" s="97"/>
      <c r="R70" s="101"/>
    </row>
    <row r="71" spans="1:18" ht="14.65" thickBot="1" x14ac:dyDescent="0.5">
      <c r="B71" s="100">
        <f>B67-B68</f>
        <v>4.8877466182203455E-2</v>
      </c>
      <c r="C71" s="96">
        <f t="shared" ref="C71:D71" si="110">C67-C68</f>
        <v>1.3001406004466115E-2</v>
      </c>
      <c r="D71" s="96">
        <f t="shared" si="110"/>
        <v>7.6478858849800685E-3</v>
      </c>
      <c r="E71" s="97"/>
      <c r="F71" s="97">
        <f>SUM(B71:D71)</f>
        <v>6.9526758071649639E-2</v>
      </c>
      <c r="G71" s="97"/>
      <c r="H71" s="112">
        <f>H67-H68</f>
        <v>1.5993602818393016E-2</v>
      </c>
      <c r="I71" s="112">
        <f t="shared" ref="I71:J71" si="111">I67-I68</f>
        <v>3.9908990147209666E-3</v>
      </c>
      <c r="J71" s="112">
        <f t="shared" si="111"/>
        <v>1.7493003082617448E-3</v>
      </c>
      <c r="K71" s="112"/>
      <c r="L71" s="97">
        <f>SUM(H71:J71)</f>
        <v>2.1733802141375727E-2</v>
      </c>
      <c r="M71" s="97"/>
      <c r="N71" s="89">
        <v>0.7</v>
      </c>
      <c r="O71" s="90">
        <v>0.74</v>
      </c>
      <c r="P71" s="97"/>
      <c r="Q71" s="97"/>
      <c r="R71" s="101"/>
    </row>
    <row r="72" spans="1:18" ht="14.65" thickBot="1" x14ac:dyDescent="0.5">
      <c r="B72" s="116">
        <f>B71/$F$71</f>
        <v>0.7030022330659168</v>
      </c>
      <c r="C72" s="117">
        <f t="shared" ref="C72:D72" si="112">C71/$F$71</f>
        <v>0.18699859399553381</v>
      </c>
      <c r="D72" s="117">
        <f t="shared" si="112"/>
        <v>0.10999917293854933</v>
      </c>
      <c r="E72" s="106"/>
      <c r="F72" s="106"/>
      <c r="G72" s="106"/>
      <c r="H72" s="114">
        <f>H71/$L$71</f>
        <v>0.73588609642972658</v>
      </c>
      <c r="I72" s="114">
        <f t="shared" ref="I72:J72" si="113">I71/$L$71</f>
        <v>0.18362636177327171</v>
      </c>
      <c r="J72" s="114">
        <f t="shared" si="113"/>
        <v>8.0487541797001738E-2</v>
      </c>
      <c r="K72" s="115"/>
      <c r="L72" s="106"/>
      <c r="M72" s="106"/>
      <c r="N72" s="106"/>
      <c r="O72" s="106"/>
      <c r="P72" s="106"/>
      <c r="Q72" s="106"/>
      <c r="R72" s="107"/>
    </row>
    <row r="74" spans="1:18" x14ac:dyDescent="0.45">
      <c r="A74">
        <v>2010</v>
      </c>
      <c r="B74" s="71" t="s">
        <v>147</v>
      </c>
      <c r="C74" s="71" t="s">
        <v>1</v>
      </c>
      <c r="D74" s="71" t="s">
        <v>0</v>
      </c>
      <c r="H74" s="71" t="s">
        <v>147</v>
      </c>
      <c r="I74" s="71" t="s">
        <v>1</v>
      </c>
      <c r="J74" s="71" t="s">
        <v>0</v>
      </c>
    </row>
    <row r="75" spans="1:18" x14ac:dyDescent="0.45">
      <c r="B75" s="73">
        <v>1.44</v>
      </c>
      <c r="C75" s="67">
        <v>4</v>
      </c>
      <c r="D75" s="67">
        <v>6.5</v>
      </c>
      <c r="H75" s="74">
        <v>1.5</v>
      </c>
      <c r="I75" s="69">
        <v>4.33</v>
      </c>
      <c r="J75" s="69">
        <v>7.8</v>
      </c>
      <c r="N75" t="s">
        <v>133</v>
      </c>
      <c r="O75" t="s">
        <v>134</v>
      </c>
      <c r="Q75" t="s">
        <v>140</v>
      </c>
      <c r="R75">
        <v>2828</v>
      </c>
    </row>
    <row r="76" spans="1:18" x14ac:dyDescent="0.45">
      <c r="B76" s="67">
        <f>1/B75</f>
        <v>0.69444444444444442</v>
      </c>
      <c r="C76" s="67">
        <f t="shared" ref="C76" si="114">1/C75</f>
        <v>0.25</v>
      </c>
      <c r="D76" s="67">
        <f t="shared" ref="D76" si="115">1/D75</f>
        <v>0.15384615384615385</v>
      </c>
      <c r="F76">
        <f>SUM(B76:D76)</f>
        <v>1.0982905982905984</v>
      </c>
      <c r="H76" s="69">
        <f>1/H75</f>
        <v>0.66666666666666663</v>
      </c>
      <c r="I76" s="69">
        <f t="shared" ref="I76" si="116">1/I75</f>
        <v>0.23094688221709006</v>
      </c>
      <c r="J76" s="69">
        <f t="shared" ref="J76" si="117">1/J75</f>
        <v>0.12820512820512822</v>
      </c>
      <c r="L76">
        <f>SUM(H76:J76)</f>
        <v>1.0258186770888849</v>
      </c>
      <c r="N76">
        <v>1.1100000000000001</v>
      </c>
      <c r="O76">
        <v>1.2</v>
      </c>
      <c r="Q76" t="s">
        <v>141</v>
      </c>
      <c r="R76" s="81" t="e">
        <f>R75/T20</f>
        <v>#DIV/0!</v>
      </c>
    </row>
    <row r="77" spans="1:18" x14ac:dyDescent="0.45">
      <c r="B77" s="68">
        <f>B76/$F$76</f>
        <v>0.63229571984435795</v>
      </c>
      <c r="C77" s="68">
        <f t="shared" ref="C77:D77" si="118">C76/$F$76</f>
        <v>0.22762645914396884</v>
      </c>
      <c r="D77" s="68">
        <f t="shared" si="118"/>
        <v>0.14007782101167315</v>
      </c>
      <c r="F77">
        <f>SUM(B77:D77)</f>
        <v>1</v>
      </c>
      <c r="H77" s="70">
        <f>H76/$L$76</f>
        <v>0.64988743289268602</v>
      </c>
      <c r="I77" s="70">
        <f t="shared" ref="I77:J77" si="119">I76/$L$76</f>
        <v>0.2251342146279513</v>
      </c>
      <c r="J77" s="70">
        <f t="shared" si="119"/>
        <v>0.12497835247936272</v>
      </c>
      <c r="L77">
        <f>SUM(H77:J77)</f>
        <v>1</v>
      </c>
    </row>
    <row r="78" spans="1:18" x14ac:dyDescent="0.45">
      <c r="B78" s="67"/>
      <c r="C78" s="67"/>
      <c r="D78" s="67"/>
      <c r="N78" t="s">
        <v>139</v>
      </c>
    </row>
    <row r="79" spans="1:18" ht="14.65" thickBot="1" x14ac:dyDescent="0.5">
      <c r="B79" s="67" t="s">
        <v>128</v>
      </c>
      <c r="C79" s="67" t="s">
        <v>129</v>
      </c>
      <c r="D79" s="67" t="s">
        <v>130</v>
      </c>
      <c r="H79" s="69" t="s">
        <v>128</v>
      </c>
      <c r="I79" s="69" t="s">
        <v>129</v>
      </c>
      <c r="J79" s="69" t="s">
        <v>130</v>
      </c>
      <c r="N79" t="s">
        <v>133</v>
      </c>
      <c r="O79" t="s">
        <v>134</v>
      </c>
    </row>
    <row r="80" spans="1:18" ht="14.65" thickBot="1" x14ac:dyDescent="0.5">
      <c r="B80" s="67">
        <f>B76-B77</f>
        <v>6.2148724600086469E-2</v>
      </c>
      <c r="C80" s="67">
        <f t="shared" ref="C80:D80" si="120">C76-C77</f>
        <v>2.237354085603116E-2</v>
      </c>
      <c r="D80" s="67">
        <f t="shared" si="120"/>
        <v>1.3768332834480701E-2</v>
      </c>
      <c r="F80">
        <f>SUM(B80:D80)</f>
        <v>9.829059829059833E-2</v>
      </c>
      <c r="H80" s="69">
        <f>H76-H77</f>
        <v>1.6779233773980606E-2</v>
      </c>
      <c r="I80" s="69">
        <f t="shared" ref="I80:J80" si="121">I76-I77</f>
        <v>5.8126675891387591E-3</v>
      </c>
      <c r="J80" s="69">
        <f t="shared" si="121"/>
        <v>3.2267757257655044E-3</v>
      </c>
      <c r="L80">
        <f>SUM(H80:J80)</f>
        <v>2.581867708888487E-2</v>
      </c>
      <c r="N80" s="89">
        <v>0.63</v>
      </c>
      <c r="O80" s="90">
        <v>0.65</v>
      </c>
    </row>
    <row r="81" spans="2:11" x14ac:dyDescent="0.45">
      <c r="B81" s="82">
        <f>B80/$F$80</f>
        <v>0.63229571984435773</v>
      </c>
      <c r="C81" s="82">
        <f t="shared" ref="C81:D81" si="122">C80/$F$80</f>
        <v>0.22762645914396909</v>
      </c>
      <c r="D81" s="82">
        <f t="shared" si="122"/>
        <v>0.14007782101167315</v>
      </c>
      <c r="H81" s="70">
        <f>H80/$L$80</f>
        <v>0.64988743289268647</v>
      </c>
      <c r="I81" s="70">
        <f t="shared" ref="I81:J81" si="123">I80/$L$80</f>
        <v>0.22513421462795069</v>
      </c>
      <c r="J81" s="70">
        <f t="shared" si="123"/>
        <v>0.1249783524793629</v>
      </c>
    </row>
    <row r="83" spans="2:11" x14ac:dyDescent="0.45">
      <c r="E83">
        <v>1</v>
      </c>
      <c r="K83" s="6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1C46-AC47-4FE7-B400-1E211B3B10A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5AFC-4C7C-4B75-8E92-545F63C448EF}">
  <dimension ref="B2:I32"/>
  <sheetViews>
    <sheetView workbookViewId="0">
      <selection activeCell="H21" sqref="H21"/>
    </sheetView>
  </sheetViews>
  <sheetFormatPr defaultRowHeight="14.25" x14ac:dyDescent="0.45"/>
  <sheetData>
    <row r="2" spans="2:9" x14ac:dyDescent="0.45">
      <c r="B2" t="s">
        <v>3</v>
      </c>
      <c r="C2" t="s">
        <v>1</v>
      </c>
      <c r="D2" t="s">
        <v>5</v>
      </c>
    </row>
    <row r="3" spans="2:9" x14ac:dyDescent="0.45">
      <c r="B3">
        <v>1.5</v>
      </c>
      <c r="C3">
        <v>3.84</v>
      </c>
      <c r="D3">
        <v>6.43</v>
      </c>
      <c r="F3" t="s">
        <v>10</v>
      </c>
    </row>
    <row r="4" spans="2:9" x14ac:dyDescent="0.45">
      <c r="B4">
        <f>1/B3</f>
        <v>0.66666666666666663</v>
      </c>
      <c r="C4">
        <f t="shared" ref="C4:D4" si="0">1/C3</f>
        <v>0.26041666666666669</v>
      </c>
      <c r="D4">
        <f t="shared" si="0"/>
        <v>0.15552099533437014</v>
      </c>
      <c r="F4">
        <f>SUM(B4:D4)</f>
        <v>1.0826043286677034</v>
      </c>
    </row>
    <row r="5" spans="2:9" x14ac:dyDescent="0.45">
      <c r="B5">
        <f>B4/$F$4</f>
        <v>0.61579900339683058</v>
      </c>
      <c r="C5">
        <f t="shared" ref="C5:D5" si="1">C4/$F$4</f>
        <v>0.240546485701887</v>
      </c>
      <c r="D5">
        <f t="shared" si="1"/>
        <v>0.14365451090128242</v>
      </c>
      <c r="F5">
        <f>SUM(B5:D5)</f>
        <v>1</v>
      </c>
    </row>
    <row r="7" spans="2:9" x14ac:dyDescent="0.45">
      <c r="B7" t="s">
        <v>3</v>
      </c>
      <c r="C7" t="s">
        <v>1</v>
      </c>
      <c r="D7" t="s">
        <v>5</v>
      </c>
    </row>
    <row r="8" spans="2:9" x14ac:dyDescent="0.45">
      <c r="B8" s="1">
        <v>0.61579900339683058</v>
      </c>
      <c r="C8" s="1">
        <v>0.240546485701887</v>
      </c>
      <c r="D8" s="1">
        <v>0.14365451090128242</v>
      </c>
    </row>
    <row r="11" spans="2:9" x14ac:dyDescent="0.45">
      <c r="C11">
        <v>2.5400397088021176</v>
      </c>
      <c r="D11">
        <v>0.54003970880211782</v>
      </c>
    </row>
    <row r="14" spans="2:9" x14ac:dyDescent="0.45">
      <c r="B14" t="s">
        <v>6</v>
      </c>
      <c r="E14" t="s">
        <v>7</v>
      </c>
      <c r="H14" t="s">
        <v>24</v>
      </c>
    </row>
    <row r="15" spans="2:9" x14ac:dyDescent="0.45">
      <c r="B15" t="s">
        <v>3</v>
      </c>
      <c r="C15" t="s">
        <v>5</v>
      </c>
      <c r="E15" t="s">
        <v>8</v>
      </c>
      <c r="H15" t="s">
        <v>3</v>
      </c>
      <c r="I15" t="s">
        <v>5</v>
      </c>
    </row>
    <row r="16" spans="2:9" x14ac:dyDescent="0.45">
      <c r="B16">
        <v>1.9323245060949978</v>
      </c>
      <c r="C16">
        <v>0.86422866750735605</v>
      </c>
      <c r="H16">
        <v>2.5400397088021176</v>
      </c>
      <c r="I16">
        <v>0.54003970880211782</v>
      </c>
    </row>
    <row r="18" spans="2:8" x14ac:dyDescent="0.45">
      <c r="B18" t="s">
        <v>6</v>
      </c>
      <c r="E18" t="s">
        <v>9</v>
      </c>
      <c r="H18" t="s">
        <v>25</v>
      </c>
    </row>
    <row r="19" spans="2:8" x14ac:dyDescent="0.45">
      <c r="B19" t="s">
        <v>3</v>
      </c>
      <c r="C19" t="s">
        <v>5</v>
      </c>
      <c r="E19" t="s">
        <v>10</v>
      </c>
    </row>
    <row r="22" spans="2:8" x14ac:dyDescent="0.45">
      <c r="B22" t="s">
        <v>6</v>
      </c>
    </row>
    <row r="23" spans="2:8" x14ac:dyDescent="0.45">
      <c r="B23" t="s">
        <v>3</v>
      </c>
      <c r="C23" t="s">
        <v>5</v>
      </c>
      <c r="E23" t="s">
        <v>11</v>
      </c>
    </row>
    <row r="26" spans="2:8" x14ac:dyDescent="0.45">
      <c r="B26" t="s">
        <v>22</v>
      </c>
    </row>
    <row r="27" spans="2:8" x14ac:dyDescent="0.45">
      <c r="B27" t="s">
        <v>3</v>
      </c>
      <c r="C27" t="s">
        <v>1</v>
      </c>
      <c r="D27" t="s">
        <v>5</v>
      </c>
      <c r="F27" t="s">
        <v>10</v>
      </c>
    </row>
    <row r="30" spans="2:8" x14ac:dyDescent="0.45">
      <c r="B30" t="s">
        <v>23</v>
      </c>
    </row>
    <row r="31" spans="2:8" x14ac:dyDescent="0.45">
      <c r="B31" t="s">
        <v>3</v>
      </c>
      <c r="C31" t="s">
        <v>1</v>
      </c>
      <c r="D31" t="s">
        <v>5</v>
      </c>
    </row>
    <row r="32" spans="2:8" x14ac:dyDescent="0.45">
      <c r="B32" s="1">
        <v>0.61579900339683058</v>
      </c>
      <c r="C32" s="1">
        <v>0.240546485701887</v>
      </c>
      <c r="D32" s="1">
        <v>0.14365451090128242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85%</vt:lpstr>
      <vt:lpstr>Descripción_largo_plazo</vt:lpstr>
      <vt:lpstr>Descripción_MEX_vs_GUA</vt:lpstr>
      <vt:lpstr>Muestras_Posibles</vt:lpstr>
      <vt:lpstr>Muestras_Finales</vt:lpstr>
      <vt:lpstr>62%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2022-06-30T16:55:41Z</dcterms:created>
  <dcterms:modified xsi:type="dcterms:W3CDTF">2022-07-06T04:26:17Z</dcterms:modified>
</cp:coreProperties>
</file>