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reras catalina\Downloads\"/>
    </mc:Choice>
  </mc:AlternateContent>
  <xr:revisionPtr revIDLastSave="0" documentId="8_{ABD8B04E-4E66-447A-8208-4F8CD31C72BE}" xr6:coauthVersionLast="47" xr6:coauthVersionMax="47" xr10:uidLastSave="{00000000-0000-0000-0000-000000000000}"/>
  <bookViews>
    <workbookView xWindow="-110" yWindow="-110" windowWidth="19420" windowHeight="11500" activeTab="1" xr2:uid="{185BBAC0-9AA5-4DD1-9755-DA5841805DB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F26" i="2" s="1"/>
  <c r="D26" i="2"/>
  <c r="F29" i="2" s="1"/>
  <c r="D27" i="2"/>
  <c r="D24" i="2"/>
  <c r="F30" i="2"/>
  <c r="F31" i="2"/>
  <c r="F32" i="2"/>
  <c r="F33" i="2"/>
  <c r="F24" i="2"/>
  <c r="E32" i="2"/>
  <c r="E31" i="2"/>
  <c r="E33" i="2"/>
  <c r="E30" i="2"/>
  <c r="E29" i="2"/>
  <c r="E28" i="2"/>
  <c r="C25" i="2"/>
  <c r="C26" i="2"/>
  <c r="C27" i="2"/>
  <c r="C24" i="2"/>
  <c r="B21" i="2"/>
  <c r="B22" i="2"/>
  <c r="B23" i="2"/>
  <c r="B24" i="2"/>
  <c r="A24" i="2"/>
  <c r="A23" i="2"/>
  <c r="A22" i="2"/>
  <c r="A21" i="2"/>
  <c r="G23" i="2"/>
  <c r="G22" i="2"/>
  <c r="I23" i="2"/>
  <c r="I24" i="2" s="1"/>
  <c r="I25" i="2" s="1"/>
  <c r="I26" i="2" s="1"/>
  <c r="I27" i="2" s="1"/>
  <c r="I28" i="2" s="1"/>
  <c r="I29" i="2" s="1"/>
  <c r="H23" i="2"/>
  <c r="F23" i="2"/>
  <c r="H22" i="2"/>
  <c r="H21" i="2"/>
  <c r="G21" i="2"/>
  <c r="B16" i="2"/>
  <c r="C13" i="2"/>
  <c r="D13" i="2"/>
  <c r="B13" i="2"/>
  <c r="C12" i="2"/>
  <c r="D12" i="2"/>
  <c r="B12" i="2"/>
  <c r="D14" i="2"/>
  <c r="D15" i="2" s="1"/>
  <c r="D16" i="2" s="1"/>
  <c r="C4" i="2"/>
  <c r="C3" i="2"/>
  <c r="C2" i="2"/>
  <c r="A42" i="1"/>
  <c r="A43" i="1"/>
  <c r="A44" i="1"/>
  <c r="A45" i="1"/>
  <c r="A41" i="1"/>
  <c r="C71" i="1"/>
  <c r="C70" i="1"/>
  <c r="C69" i="1"/>
  <c r="C68" i="1"/>
  <c r="C67" i="1"/>
  <c r="C66" i="1"/>
  <c r="D71" i="1" s="1"/>
  <c r="C65" i="1"/>
  <c r="D69" i="1" s="1"/>
  <c r="C64" i="1"/>
  <c r="C63" i="1"/>
  <c r="D68" i="1" s="1"/>
  <c r="D62" i="1"/>
  <c r="C62" i="1"/>
  <c r="D67" i="1" s="1"/>
  <c r="C61" i="1"/>
  <c r="D66" i="1" s="1"/>
  <c r="C60" i="1"/>
  <c r="D64" i="1" s="1"/>
  <c r="C59" i="1"/>
  <c r="C58" i="1"/>
  <c r="C57" i="1"/>
  <c r="C53" i="1"/>
  <c r="B51" i="1"/>
  <c r="C55" i="1" s="1"/>
  <c r="B50" i="1"/>
  <c r="B49" i="1"/>
  <c r="C54" i="1" s="1"/>
  <c r="B48" i="1"/>
  <c r="B47" i="1"/>
  <c r="C51" i="1" s="1"/>
  <c r="D46" i="1"/>
  <c r="C46" i="1"/>
  <c r="B46" i="1"/>
  <c r="C50" i="1" s="1"/>
  <c r="G41" i="1"/>
  <c r="G42" i="1" s="1"/>
  <c r="G43" i="1" s="1"/>
  <c r="G44" i="1" s="1"/>
  <c r="G45" i="1" s="1"/>
  <c r="F18" i="1"/>
  <c r="F19" i="1" s="1"/>
  <c r="F20" i="1" s="1"/>
  <c r="E18" i="1"/>
  <c r="E19" i="1" s="1"/>
  <c r="E20" i="1" s="1"/>
  <c r="F17" i="1"/>
  <c r="E17" i="1"/>
  <c r="D17" i="1"/>
  <c r="C17" i="1"/>
  <c r="C18" i="1" s="1"/>
  <c r="C19" i="1" s="1"/>
  <c r="C20" i="1" s="1"/>
  <c r="B17" i="1"/>
  <c r="B18" i="1" s="1"/>
  <c r="F16" i="1"/>
  <c r="E16" i="1"/>
  <c r="D16" i="1"/>
  <c r="D18" i="1" s="1"/>
  <c r="D19" i="1" s="1"/>
  <c r="D20" i="1" s="1"/>
  <c r="C16" i="1"/>
  <c r="B16" i="1"/>
  <c r="G16" i="1" s="1"/>
  <c r="C15" i="1"/>
  <c r="D15" i="1"/>
  <c r="E15" i="1"/>
  <c r="F15" i="1"/>
  <c r="B15" i="1"/>
  <c r="F23" i="1"/>
  <c r="E24" i="1"/>
  <c r="D25" i="1"/>
  <c r="C26" i="1"/>
  <c r="A28" i="1"/>
  <c r="A27" i="1"/>
  <c r="A23" i="1"/>
  <c r="C6" i="1"/>
  <c r="A24" i="1"/>
  <c r="A25" i="1"/>
  <c r="A26" i="1"/>
  <c r="C24" i="1"/>
  <c r="F28" i="2" l="1"/>
  <c r="J29" i="2" s="1"/>
  <c r="F27" i="2"/>
  <c r="F25" i="2"/>
  <c r="J27" i="2"/>
  <c r="J23" i="2"/>
  <c r="J26" i="2"/>
  <c r="C14" i="2"/>
  <c r="C15" i="2" s="1"/>
  <c r="C16" i="2" s="1"/>
  <c r="E12" i="2"/>
  <c r="B14" i="2"/>
  <c r="B15" i="2" s="1"/>
  <c r="H41" i="1"/>
  <c r="E71" i="1"/>
  <c r="D55" i="1"/>
  <c r="H43" i="1"/>
  <c r="C56" i="1"/>
  <c r="D61" i="1" s="1"/>
  <c r="E66" i="1" s="1"/>
  <c r="D65" i="1"/>
  <c r="E70" i="1" s="1"/>
  <c r="D63" i="1"/>
  <c r="D70" i="1"/>
  <c r="C52" i="1"/>
  <c r="C48" i="1"/>
  <c r="E46" i="1"/>
  <c r="H42" i="1"/>
  <c r="B31" i="1"/>
  <c r="C47" i="1"/>
  <c r="C49" i="1"/>
  <c r="D54" i="1" s="1"/>
  <c r="D47" i="1"/>
  <c r="D49" i="1"/>
  <c r="B19" i="1"/>
  <c r="B20" i="1" s="1"/>
  <c r="G18" i="1"/>
  <c r="J28" i="2" l="1"/>
  <c r="J25" i="2"/>
  <c r="J24" i="2"/>
  <c r="E14" i="2"/>
  <c r="E15" i="2" s="1"/>
  <c r="E16" i="2" s="1"/>
  <c r="C31" i="1"/>
  <c r="H44" i="1"/>
  <c r="F46" i="1"/>
  <c r="F47" i="1"/>
  <c r="D53" i="1"/>
  <c r="D57" i="1"/>
  <c r="E62" i="1" s="1"/>
  <c r="E47" i="1"/>
  <c r="E68" i="1"/>
  <c r="D59" i="1"/>
  <c r="D60" i="1"/>
  <c r="E65" i="1" s="1"/>
  <c r="D48" i="1"/>
  <c r="D50" i="1"/>
  <c r="D52" i="1"/>
  <c r="E67" i="1"/>
  <c r="F71" i="1" s="1"/>
  <c r="E51" i="1"/>
  <c r="E69" i="1"/>
  <c r="D56" i="1"/>
  <c r="E59" i="1" s="1"/>
  <c r="E50" i="1"/>
  <c r="D58" i="1"/>
  <c r="E63" i="1" s="1"/>
  <c r="D51" i="1"/>
  <c r="G17" i="1"/>
  <c r="G19" i="1"/>
  <c r="G20" i="1" s="1"/>
  <c r="E13" i="2" l="1"/>
  <c r="E58" i="1"/>
  <c r="E57" i="1"/>
  <c r="E53" i="1"/>
  <c r="E48" i="1"/>
  <c r="H45" i="1"/>
  <c r="E56" i="1"/>
  <c r="E52" i="1"/>
  <c r="E61" i="1"/>
  <c r="E60" i="1"/>
  <c r="G46" i="1"/>
  <c r="G47" i="1" s="1"/>
  <c r="E55" i="1"/>
  <c r="F60" i="1" s="1"/>
  <c r="F70" i="1"/>
  <c r="D31" i="1"/>
  <c r="E64" i="1"/>
  <c r="F69" i="1" s="1"/>
  <c r="E49" i="1"/>
  <c r="F54" i="1" s="1"/>
  <c r="E54" i="1"/>
  <c r="H46" i="1" l="1"/>
  <c r="F58" i="1"/>
  <c r="F56" i="1"/>
  <c r="F66" i="1"/>
  <c r="F55" i="1"/>
  <c r="F68" i="1"/>
  <c r="F57" i="1"/>
  <c r="F61" i="1"/>
  <c r="F67" i="1"/>
  <c r="F65" i="1"/>
  <c r="F53" i="1"/>
  <c r="F50" i="1"/>
  <c r="F48" i="1"/>
  <c r="E31" i="1"/>
  <c r="F51" i="1"/>
  <c r="F49" i="1"/>
  <c r="F62" i="1"/>
  <c r="F63" i="1"/>
  <c r="F59" i="1"/>
  <c r="F52" i="1"/>
  <c r="F64" i="1"/>
  <c r="H47" i="1" l="1"/>
  <c r="F31" i="1"/>
  <c r="G48" i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H48" i="1" l="1"/>
  <c r="H49" i="1" l="1"/>
  <c r="H50" i="1" l="1"/>
  <c r="A52" i="1" l="1"/>
  <c r="H51" i="1"/>
  <c r="A53" i="1" l="1"/>
  <c r="H52" i="1"/>
  <c r="A54" i="1" l="1"/>
  <c r="H53" i="1"/>
  <c r="A55" i="1" l="1"/>
  <c r="H54" i="1"/>
  <c r="H55" i="1" l="1"/>
  <c r="A56" i="1"/>
  <c r="A57" i="1" l="1"/>
  <c r="H56" i="1"/>
  <c r="A58" i="1" l="1"/>
  <c r="H57" i="1"/>
  <c r="A59" i="1" l="1"/>
  <c r="H58" i="1"/>
  <c r="A60" i="1" l="1"/>
  <c r="H59" i="1"/>
  <c r="A61" i="1" l="1"/>
  <c r="H60" i="1"/>
  <c r="A62" i="1" l="1"/>
  <c r="H61" i="1"/>
  <c r="H62" i="1" l="1"/>
  <c r="A63" i="1"/>
  <c r="A64" i="1" l="1"/>
  <c r="H63" i="1"/>
  <c r="A65" i="1" l="1"/>
  <c r="H64" i="1"/>
  <c r="A66" i="1" l="1"/>
  <c r="H65" i="1"/>
  <c r="A67" i="1" l="1"/>
  <c r="H66" i="1"/>
  <c r="A68" i="1" l="1"/>
  <c r="H67" i="1"/>
  <c r="A69" i="1" l="1"/>
  <c r="H68" i="1"/>
  <c r="A70" i="1" l="1"/>
  <c r="H69" i="1"/>
  <c r="A71" i="1" l="1"/>
  <c r="H71" i="1" s="1"/>
  <c r="H70" i="1"/>
  <c r="E32" i="1"/>
  <c r="E37" i="1" s="1"/>
  <c r="D32" i="1"/>
  <c r="D37" i="1" s="1"/>
  <c r="F33" i="1"/>
  <c r="F32" i="1"/>
  <c r="F37" i="1" s="1"/>
  <c r="C33" i="1"/>
  <c r="B33" i="1"/>
  <c r="B32" i="1"/>
  <c r="B37" i="1" s="1"/>
  <c r="E33" i="1"/>
  <c r="E34" i="1" s="1"/>
  <c r="D33" i="1"/>
  <c r="D34" i="1" s="1"/>
  <c r="C32" i="1"/>
  <c r="C37" i="1" s="1"/>
  <c r="B34" i="1" l="1"/>
  <c r="F34" i="1"/>
  <c r="D38" i="1"/>
  <c r="D35" i="1"/>
  <c r="D36" i="1" s="1"/>
  <c r="F35" i="1"/>
  <c r="F36" i="1" s="1"/>
  <c r="F38" i="1"/>
  <c r="B38" i="1"/>
  <c r="B35" i="1"/>
  <c r="B36" i="1" s="1"/>
  <c r="E38" i="1"/>
  <c r="E35" i="1"/>
  <c r="E36" i="1" s="1"/>
  <c r="C34" i="1"/>
  <c r="C35" i="1" l="1"/>
  <c r="C36" i="1" s="1"/>
  <c r="C38" i="1"/>
  <c r="F14" i="1" l="1"/>
  <c r="C3" i="1"/>
  <c r="C11" i="1" s="1"/>
  <c r="C4" i="1"/>
  <c r="D12" i="1" s="1"/>
  <c r="C5" i="1"/>
  <c r="E13" i="1" s="1"/>
  <c r="C2" i="1"/>
  <c r="B10" i="1" s="1"/>
</calcChain>
</file>

<file path=xl/sharedStrings.xml><?xml version="1.0" encoding="utf-8"?>
<sst xmlns="http://schemas.openxmlformats.org/spreadsheetml/2006/main" count="68" uniqueCount="44">
  <si>
    <t>prueba.DROGCODIGO</t>
  </si>
  <si>
    <t>Pr Abandono</t>
  </si>
  <si>
    <t>Pr Supervivencia</t>
  </si>
  <si>
    <t>Flujo predicho 2024</t>
  </si>
  <si>
    <t>suma</t>
  </si>
  <si>
    <t>POR SUMA</t>
  </si>
  <si>
    <t>E(Xi)</t>
  </si>
  <si>
    <t>SUMA</t>
  </si>
  <si>
    <t>E(Xi^2)</t>
  </si>
  <si>
    <t>relacion</t>
  </si>
  <si>
    <t>Var(Xi)</t>
  </si>
  <si>
    <t>Disp (Xi)</t>
  </si>
  <si>
    <t>RR(Xi)</t>
  </si>
  <si>
    <t>Auxiliar</t>
  </si>
  <si>
    <t>Cartera</t>
  </si>
  <si>
    <t>X1</t>
  </si>
  <si>
    <t>X1+X2</t>
  </si>
  <si>
    <t>X1++X3</t>
  </si>
  <si>
    <t>X1++X4</t>
  </si>
  <si>
    <t>S1= X1++X5</t>
  </si>
  <si>
    <t>X1++X5</t>
  </si>
  <si>
    <t>P(S&lt;=x)</t>
  </si>
  <si>
    <t>control E</t>
  </si>
  <si>
    <t>control Var</t>
  </si>
  <si>
    <t>Val Neg Aux</t>
  </si>
  <si>
    <t>P(X1=x)</t>
  </si>
  <si>
    <t>P(X1+X2=x)</t>
  </si>
  <si>
    <t>P(X1++X3=x)</t>
  </si>
  <si>
    <t>P(X1++X4=x)</t>
  </si>
  <si>
    <t>P(X1++X5=x)</t>
  </si>
  <si>
    <t>P(S1&lt;=x)</t>
  </si>
  <si>
    <t>x</t>
  </si>
  <si>
    <t>E(x)</t>
  </si>
  <si>
    <t>E(x^2)</t>
  </si>
  <si>
    <t>fórmula</t>
  </si>
  <si>
    <t>Var(x)</t>
  </si>
  <si>
    <t>DS(x)</t>
  </si>
  <si>
    <t>RR(x)</t>
  </si>
  <si>
    <t>Riesgo 1 invertido</t>
  </si>
  <si>
    <t>Riesgo 2</t>
  </si>
  <si>
    <t>Riesgo 1+2</t>
  </si>
  <si>
    <t>Riesgo 3 invertido</t>
  </si>
  <si>
    <t>Riesgo 1+2+3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</si>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</sst>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70" formatCode="_-&quot;$&quot;\ * #,##0_-;\-&quot;$&quot;\ * #,##0_-;_-&quot;$&quot;\ * &quot;-&quot;??_-;_-@_-"/>
    <numFmt numFmtId="171" formatCode="0.000000000"/>
    <numFmt numFmtId="172" formatCode="#,##0.0000"/>
    <numFmt numFmtId="173" formatCode="0.000000"/>
    <numFmt numFmtId="176" formatCode="#,##0.0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3"/>
      <name val="Times New Roman"/>
      <family val="1"/>
    </font>
    <font>
      <sz val="9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3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/>
    <xf numFmtId="3" fontId="3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5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6" fillId="0" borderId="0" xfId="0" applyFont="1"/>
    <xf numFmtId="3" fontId="3" fillId="0" borderId="6" xfId="0" applyNumberFormat="1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4" fontId="5" fillId="2" borderId="6" xfId="0" applyNumberFormat="1" applyFont="1" applyFill="1" applyBorder="1" applyAlignment="1">
      <alignment horizontal="center"/>
    </xf>
    <xf numFmtId="3" fontId="4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9" xfId="0" applyFont="1" applyBorder="1"/>
    <xf numFmtId="2" fontId="4" fillId="0" borderId="0" xfId="0" applyNumberFormat="1" applyFont="1"/>
    <xf numFmtId="3" fontId="4" fillId="0" borderId="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/>
    <xf numFmtId="0" fontId="3" fillId="0" borderId="5" xfId="0" applyFont="1" applyBorder="1" applyAlignment="1">
      <alignment horizontal="center"/>
    </xf>
    <xf numFmtId="0" fontId="4" fillId="0" borderId="11" xfId="0" applyFont="1" applyBorder="1"/>
    <xf numFmtId="3" fontId="4" fillId="0" borderId="11" xfId="0" applyNumberFormat="1" applyFont="1" applyBorder="1"/>
    <xf numFmtId="3" fontId="4" fillId="0" borderId="5" xfId="0" applyNumberFormat="1" applyFont="1" applyBorder="1"/>
    <xf numFmtId="3" fontId="5" fillId="0" borderId="4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4" fontId="4" fillId="0" borderId="11" xfId="0" applyNumberFormat="1" applyFont="1" applyBorder="1"/>
    <xf numFmtId="4" fontId="4" fillId="0" borderId="0" xfId="0" applyNumberFormat="1" applyFont="1"/>
    <xf numFmtId="4" fontId="4" fillId="0" borderId="5" xfId="0" applyNumberFormat="1" applyFont="1" applyBorder="1"/>
    <xf numFmtId="4" fontId="5" fillId="0" borderId="4" xfId="0" applyNumberFormat="1" applyFont="1" applyBorder="1"/>
    <xf numFmtId="0" fontId="7" fillId="0" borderId="12" xfId="0" applyFont="1" applyBorder="1"/>
    <xf numFmtId="4" fontId="4" fillId="0" borderId="12" xfId="0" applyNumberFormat="1" applyFont="1" applyBorder="1"/>
    <xf numFmtId="4" fontId="4" fillId="0" borderId="13" xfId="0" applyNumberFormat="1" applyFont="1" applyBorder="1"/>
    <xf numFmtId="4" fontId="4" fillId="0" borderId="14" xfId="0" applyNumberFormat="1" applyFont="1" applyBorder="1"/>
    <xf numFmtId="4" fontId="4" fillId="0" borderId="9" xfId="0" applyNumberFormat="1" applyFont="1" applyBorder="1"/>
    <xf numFmtId="0" fontId="4" fillId="0" borderId="14" xfId="0" applyFont="1" applyBorder="1"/>
    <xf numFmtId="0" fontId="7" fillId="0" borderId="15" xfId="0" applyFont="1" applyBorder="1"/>
    <xf numFmtId="4" fontId="4" fillId="0" borderId="15" xfId="0" applyNumberFormat="1" applyFont="1" applyBorder="1"/>
    <xf numFmtId="4" fontId="4" fillId="0" borderId="7" xfId="0" applyNumberFormat="1" applyFont="1" applyBorder="1"/>
    <xf numFmtId="4" fontId="4" fillId="0" borderId="8" xfId="0" applyNumberFormat="1" applyFont="1" applyBorder="1"/>
    <xf numFmtId="4" fontId="4" fillId="0" borderId="6" xfId="0" applyNumberFormat="1" applyFont="1" applyBorder="1"/>
    <xf numFmtId="0" fontId="4" fillId="0" borderId="8" xfId="0" applyFont="1" applyBorder="1"/>
    <xf numFmtId="0" fontId="7" fillId="0" borderId="11" xfId="0" applyFont="1" applyBorder="1"/>
    <xf numFmtId="0" fontId="3" fillId="0" borderId="9" xfId="0" applyFont="1" applyBorder="1" applyAlignment="1">
      <alignment horizontal="center"/>
    </xf>
    <xf numFmtId="4" fontId="3" fillId="0" borderId="13" xfId="0" applyNumberFormat="1" applyFont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0" fontId="4" fillId="0" borderId="4" xfId="0" applyFont="1" applyBorder="1"/>
    <xf numFmtId="171" fontId="4" fillId="0" borderId="0" xfId="0" applyNumberFormat="1" applyFont="1"/>
    <xf numFmtId="10" fontId="4" fillId="0" borderId="5" xfId="0" applyNumberFormat="1" applyFont="1" applyBorder="1" applyAlignment="1">
      <alignment horizontal="center"/>
    </xf>
    <xf numFmtId="0" fontId="3" fillId="0" borderId="0" xfId="0" applyFont="1"/>
    <xf numFmtId="0" fontId="3" fillId="0" borderId="11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15" xfId="0" applyFont="1" applyBorder="1"/>
    <xf numFmtId="0" fontId="4" fillId="0" borderId="6" xfId="0" applyFont="1" applyBorder="1"/>
    <xf numFmtId="171" fontId="4" fillId="0" borderId="7" xfId="0" applyNumberFormat="1" applyFont="1" applyBorder="1"/>
    <xf numFmtId="10" fontId="4" fillId="0" borderId="8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vertical="center" wrapText="1"/>
    </xf>
    <xf numFmtId="170" fontId="0" fillId="0" borderId="16" xfId="1" applyNumberFormat="1" applyFont="1" applyBorder="1" applyAlignment="1">
      <alignment vertical="center" wrapText="1"/>
    </xf>
    <xf numFmtId="0" fontId="4" fillId="0" borderId="7" xfId="0" applyFont="1" applyBorder="1" applyAlignment="1">
      <alignment horizontal="center"/>
    </xf>
    <xf numFmtId="172" fontId="4" fillId="0" borderId="0" xfId="0" applyNumberFormat="1" applyFont="1"/>
    <xf numFmtId="0" fontId="3" fillId="0" borderId="17" xfId="0" applyFont="1" applyBorder="1"/>
    <xf numFmtId="0" fontId="3" fillId="0" borderId="18" xfId="0" applyFont="1" applyBorder="1"/>
    <xf numFmtId="0" fontId="4" fillId="0" borderId="18" xfId="0" applyFont="1" applyBorder="1"/>
    <xf numFmtId="0" fontId="3" fillId="0" borderId="16" xfId="0" applyFont="1" applyBorder="1" applyAlignment="1">
      <alignment horizontal="center"/>
    </xf>
    <xf numFmtId="0" fontId="8" fillId="2" borderId="16" xfId="0" applyFont="1" applyFill="1" applyBorder="1"/>
    <xf numFmtId="0" fontId="4" fillId="3" borderId="0" xfId="0" applyFont="1" applyFill="1"/>
    <xf numFmtId="0" fontId="4" fillId="0" borderId="0" xfId="0" applyFont="1" applyAlignment="1">
      <alignment horizontal="center"/>
    </xf>
    <xf numFmtId="17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76" fontId="4" fillId="0" borderId="0" xfId="0" applyNumberFormat="1" applyFont="1" applyAlignment="1">
      <alignment horizontal="center"/>
    </xf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90C7-4F16-40C3-9FAA-27ABB0A942F0}">
  <dimension ref="A1:H71"/>
  <sheetViews>
    <sheetView zoomScale="76" workbookViewId="0">
      <selection activeCell="A8" sqref="A8:F14"/>
    </sheetView>
  </sheetViews>
  <sheetFormatPr defaultRowHeight="14.5" x14ac:dyDescent="0.35"/>
  <cols>
    <col min="1" max="1" width="14.1796875" customWidth="1"/>
    <col min="2" max="2" width="20.90625" bestFit="1" customWidth="1"/>
    <col min="3" max="6" width="22" bestFit="1" customWidth="1"/>
    <col min="7" max="7" width="20.90625" bestFit="1" customWidth="1"/>
    <col min="8" max="8" width="11.36328125" bestFit="1" customWidth="1"/>
  </cols>
  <sheetData>
    <row r="1" spans="1:8" x14ac:dyDescent="0.35">
      <c r="A1" s="71" t="s">
        <v>0</v>
      </c>
      <c r="B1" s="71" t="s">
        <v>1</v>
      </c>
      <c r="C1" s="72" t="s">
        <v>2</v>
      </c>
      <c r="D1" s="71" t="s">
        <v>3</v>
      </c>
    </row>
    <row r="2" spans="1:8" x14ac:dyDescent="0.35">
      <c r="A2" s="73">
        <v>9801</v>
      </c>
      <c r="B2" s="73">
        <v>0.25261391</v>
      </c>
      <c r="C2" s="72">
        <f>1-B2</f>
        <v>0.74738609</v>
      </c>
      <c r="D2" s="74">
        <v>14810674</v>
      </c>
    </row>
    <row r="3" spans="1:8" x14ac:dyDescent="0.35">
      <c r="A3" s="73">
        <v>8041</v>
      </c>
      <c r="B3" s="73">
        <v>0.175776286</v>
      </c>
      <c r="C3" s="72">
        <f t="shared" ref="C3:C6" si="0">1-B3</f>
        <v>0.82422371399999994</v>
      </c>
      <c r="D3" s="74">
        <v>14054091</v>
      </c>
    </row>
    <row r="4" spans="1:8" x14ac:dyDescent="0.35">
      <c r="A4" s="73">
        <v>8939</v>
      </c>
      <c r="B4" s="73">
        <v>2.5473396999999998E-2</v>
      </c>
      <c r="C4" s="72">
        <f t="shared" si="0"/>
        <v>0.97452660300000005</v>
      </c>
      <c r="D4" s="74">
        <v>12393006</v>
      </c>
    </row>
    <row r="5" spans="1:8" x14ac:dyDescent="0.35">
      <c r="A5" s="73">
        <v>8918</v>
      </c>
      <c r="B5" s="73">
        <v>1.9818157999999999E-2</v>
      </c>
      <c r="C5" s="72">
        <f t="shared" si="0"/>
        <v>0.98018184200000003</v>
      </c>
      <c r="D5" s="74">
        <v>12159892</v>
      </c>
    </row>
    <row r="6" spans="1:8" x14ac:dyDescent="0.35">
      <c r="A6" s="73">
        <v>8657</v>
      </c>
      <c r="B6" s="73">
        <v>0.35483482199999999</v>
      </c>
      <c r="C6" s="72">
        <f t="shared" si="0"/>
        <v>0.64516517800000006</v>
      </c>
      <c r="D6" s="74">
        <v>11695377</v>
      </c>
    </row>
    <row r="8" spans="1:8" x14ac:dyDescent="0.35">
      <c r="A8" s="72"/>
      <c r="B8" s="73">
        <v>9801</v>
      </c>
      <c r="C8" s="73">
        <v>8041</v>
      </c>
      <c r="D8" s="73">
        <v>8939</v>
      </c>
      <c r="E8" s="73">
        <v>8918</v>
      </c>
      <c r="F8" s="73">
        <v>8657</v>
      </c>
    </row>
    <row r="9" spans="1:8" x14ac:dyDescent="0.35">
      <c r="A9" s="73">
        <v>0</v>
      </c>
      <c r="B9" s="73">
        <v>0.25261391</v>
      </c>
      <c r="C9" s="73">
        <v>0.175776286</v>
      </c>
      <c r="D9" s="73">
        <v>2.5473396999999998E-2</v>
      </c>
      <c r="E9" s="73">
        <v>1.9818157999999999E-2</v>
      </c>
      <c r="F9" s="73">
        <v>0.35483482199999999</v>
      </c>
    </row>
    <row r="10" spans="1:8" x14ac:dyDescent="0.35">
      <c r="A10" s="74">
        <v>14810674</v>
      </c>
      <c r="B10" s="72">
        <f>+C2</f>
        <v>0.74738609</v>
      </c>
      <c r="C10" s="72">
        <v>0</v>
      </c>
      <c r="D10" s="72">
        <v>0</v>
      </c>
      <c r="E10" s="72">
        <v>0</v>
      </c>
      <c r="F10" s="72">
        <v>0</v>
      </c>
    </row>
    <row r="11" spans="1:8" x14ac:dyDescent="0.35">
      <c r="A11" s="74">
        <v>14054091</v>
      </c>
      <c r="B11" s="73">
        <v>0</v>
      </c>
      <c r="C11" s="72">
        <f>+C3</f>
        <v>0.82422371399999994</v>
      </c>
      <c r="D11" s="72">
        <v>0</v>
      </c>
      <c r="E11" s="72">
        <v>0</v>
      </c>
      <c r="F11" s="72">
        <v>0</v>
      </c>
    </row>
    <row r="12" spans="1:8" x14ac:dyDescent="0.35">
      <c r="A12" s="74">
        <v>12393006</v>
      </c>
      <c r="B12" s="73">
        <v>0</v>
      </c>
      <c r="C12" s="72">
        <v>0</v>
      </c>
      <c r="D12" s="72">
        <f>+C4</f>
        <v>0.97452660300000005</v>
      </c>
      <c r="E12" s="72">
        <v>0</v>
      </c>
      <c r="F12" s="72">
        <v>0</v>
      </c>
    </row>
    <row r="13" spans="1:8" x14ac:dyDescent="0.35">
      <c r="A13" s="74">
        <v>12159892</v>
      </c>
      <c r="B13" s="73">
        <v>0</v>
      </c>
      <c r="C13" s="72">
        <v>0</v>
      </c>
      <c r="D13" s="73">
        <v>0</v>
      </c>
      <c r="E13" s="72">
        <f>+C5</f>
        <v>0.98018184200000003</v>
      </c>
      <c r="F13" s="73">
        <v>0</v>
      </c>
    </row>
    <row r="14" spans="1:8" ht="15" thickBot="1" x14ac:dyDescent="0.4">
      <c r="A14" s="74">
        <v>11695377</v>
      </c>
      <c r="B14" s="73">
        <v>0</v>
      </c>
      <c r="C14" s="72">
        <v>0</v>
      </c>
      <c r="D14" s="72">
        <v>0</v>
      </c>
      <c r="E14" s="72">
        <v>0</v>
      </c>
      <c r="F14" s="72">
        <f>+C6</f>
        <v>0.64516517800000006</v>
      </c>
    </row>
    <row r="15" spans="1:8" ht="15" thickBot="1" x14ac:dyDescent="0.4">
      <c r="A15" s="10" t="s">
        <v>4</v>
      </c>
      <c r="B15" s="75">
        <f>+SUM(B9:B14)</f>
        <v>1</v>
      </c>
      <c r="C15" s="75">
        <f t="shared" ref="C15:F15" si="1">+SUM(C9:C14)</f>
        <v>1</v>
      </c>
      <c r="D15" s="75">
        <f t="shared" si="1"/>
        <v>1</v>
      </c>
      <c r="E15" s="75">
        <f t="shared" si="1"/>
        <v>1</v>
      </c>
      <c r="F15" s="75">
        <f t="shared" si="1"/>
        <v>1</v>
      </c>
      <c r="G15" s="1" t="s">
        <v>5</v>
      </c>
      <c r="H15" s="4"/>
    </row>
    <row r="16" spans="1:8" x14ac:dyDescent="0.35">
      <c r="A16" s="5" t="s">
        <v>6</v>
      </c>
      <c r="B16" s="6">
        <f>+SUMPRODUCT($A$8:$A$13,B$8:B$13)</f>
        <v>11069291.73112466</v>
      </c>
      <c r="C16" s="6">
        <f t="shared" ref="C16:F16" si="2">+SUMPRODUCT($A$8:$A$13,C$8:C$13)</f>
        <v>11583715.080913974</v>
      </c>
      <c r="D16" s="6">
        <f t="shared" si="2"/>
        <v>12077314.038138619</v>
      </c>
      <c r="E16" s="6">
        <f t="shared" si="2"/>
        <v>11918905.339081064</v>
      </c>
      <c r="F16" s="7">
        <f t="shared" si="2"/>
        <v>0</v>
      </c>
      <c r="G16" s="8">
        <f>+SUM(B16:F16)</f>
        <v>46649226.189258315</v>
      </c>
      <c r="H16" s="9" t="s">
        <v>7</v>
      </c>
    </row>
    <row r="17" spans="1:8" x14ac:dyDescent="0.35">
      <c r="A17" s="5" t="s">
        <v>8</v>
      </c>
      <c r="B17" s="6">
        <f>+SUMPRODUCT($A$8:$A$13,$A$8:$A$13,B$8:B$13)</f>
        <v>163943671240583</v>
      </c>
      <c r="C17" s="6">
        <f t="shared" ref="C17:F17" si="3">+SUMPRODUCT($A$8:$A$13,$A$8:$A$13,C$8:C$13)</f>
        <v>162798585865237.34</v>
      </c>
      <c r="D17" s="6">
        <f t="shared" si="3"/>
        <v>149674225338536.13</v>
      </c>
      <c r="E17" s="6">
        <f t="shared" si="3"/>
        <v>144932601681449.13</v>
      </c>
      <c r="F17" s="7">
        <f t="shared" si="3"/>
        <v>0</v>
      </c>
      <c r="G17" s="8">
        <f>+G18+G16^2</f>
        <v>2252865894820055.5</v>
      </c>
      <c r="H17" s="9" t="s">
        <v>9</v>
      </c>
    </row>
    <row r="18" spans="1:8" x14ac:dyDescent="0.35">
      <c r="A18" s="5" t="s">
        <v>10</v>
      </c>
      <c r="B18" s="6">
        <f>B17-B16^2</f>
        <v>41414451811838.234</v>
      </c>
      <c r="C18" s="6">
        <f t="shared" ref="C18:F18" si="4">C17-C16^2</f>
        <v>28616130789443.516</v>
      </c>
      <c r="D18" s="6">
        <f t="shared" si="4"/>
        <v>3812710962715.9688</v>
      </c>
      <c r="E18" s="6">
        <f t="shared" si="4"/>
        <v>2872297199474.0313</v>
      </c>
      <c r="F18" s="7">
        <f t="shared" si="4"/>
        <v>0</v>
      </c>
      <c r="G18" s="8">
        <f>+SUM(B18:F18)</f>
        <v>76715590763471.75</v>
      </c>
      <c r="H18" s="9" t="s">
        <v>7</v>
      </c>
    </row>
    <row r="19" spans="1:8" x14ac:dyDescent="0.35">
      <c r="A19" s="5" t="s">
        <v>11</v>
      </c>
      <c r="B19" s="6">
        <f>+B18^0.5</f>
        <v>6435406.1108711883</v>
      </c>
      <c r="C19" s="6">
        <f t="shared" ref="C19:F19" si="5">+C18^0.5</f>
        <v>5349404.7135586515</v>
      </c>
      <c r="D19" s="6">
        <f t="shared" si="5"/>
        <v>1952616.4402452337</v>
      </c>
      <c r="E19" s="6">
        <f t="shared" si="5"/>
        <v>1694785.2959811846</v>
      </c>
      <c r="F19" s="7">
        <f t="shared" si="5"/>
        <v>0</v>
      </c>
      <c r="G19" s="8">
        <f>+G18^0.5</f>
        <v>8758743.6749497205</v>
      </c>
      <c r="H19" s="9" t="s">
        <v>9</v>
      </c>
    </row>
    <row r="20" spans="1:8" ht="15" thickBot="1" x14ac:dyDescent="0.4">
      <c r="A20" s="10" t="s">
        <v>12</v>
      </c>
      <c r="B20" s="11">
        <f>+B19/B16</f>
        <v>0.5813746956163508</v>
      </c>
      <c r="C20" s="11">
        <f t="shared" ref="C20:F20" si="6">+C19/C16</f>
        <v>0.46180389246388254</v>
      </c>
      <c r="D20" s="11">
        <f t="shared" si="6"/>
        <v>0.16167638218888072</v>
      </c>
      <c r="E20" s="11">
        <f t="shared" si="6"/>
        <v>0.1421930326457187</v>
      </c>
      <c r="F20" s="12" t="e">
        <f t="shared" si="6"/>
        <v>#DIV/0!</v>
      </c>
      <c r="G20" s="13">
        <f>+G19/G16</f>
        <v>0.18775753405672896</v>
      </c>
      <c r="H20" s="9" t="s">
        <v>9</v>
      </c>
    </row>
    <row r="21" spans="1:8" ht="15" thickBot="1" x14ac:dyDescent="0.4">
      <c r="A21" s="6"/>
      <c r="B21" s="14"/>
      <c r="C21" s="14"/>
      <c r="D21" s="14"/>
      <c r="E21" s="14"/>
      <c r="F21" s="4"/>
      <c r="G21" s="4"/>
      <c r="H21" s="4"/>
    </row>
    <row r="22" spans="1:8" x14ac:dyDescent="0.35">
      <c r="A22" s="15" t="s">
        <v>13</v>
      </c>
      <c r="B22" s="14"/>
      <c r="C22" s="14"/>
      <c r="D22" s="14"/>
      <c r="E22" s="14"/>
      <c r="F22" s="4"/>
      <c r="G22" s="16"/>
      <c r="H22" s="4"/>
    </row>
    <row r="23" spans="1:8" x14ac:dyDescent="0.35">
      <c r="A23" s="6">
        <f>+A14</f>
        <v>11695377</v>
      </c>
      <c r="B23" s="14"/>
      <c r="C23" s="17">
        <v>0</v>
      </c>
      <c r="D23" s="17">
        <v>0</v>
      </c>
      <c r="E23" s="17">
        <v>0</v>
      </c>
      <c r="F23" s="4">
        <f>+F14</f>
        <v>0.64516517800000006</v>
      </c>
      <c r="G23" s="18"/>
      <c r="H23" s="9"/>
    </row>
    <row r="24" spans="1:8" x14ac:dyDescent="0.35">
      <c r="A24" s="6">
        <f>+A13</f>
        <v>12159892</v>
      </c>
      <c r="B24" s="14"/>
      <c r="C24" s="17">
        <f>+C13</f>
        <v>0</v>
      </c>
      <c r="D24" s="17">
        <v>0</v>
      </c>
      <c r="E24" s="17">
        <f>+E13</f>
        <v>0.98018184200000003</v>
      </c>
      <c r="F24" s="4">
        <v>0</v>
      </c>
      <c r="G24" s="18"/>
      <c r="H24" s="9"/>
    </row>
    <row r="25" spans="1:8" x14ac:dyDescent="0.35">
      <c r="A25" s="6">
        <f>+A12</f>
        <v>12393006</v>
      </c>
      <c r="B25" s="14"/>
      <c r="C25" s="72">
        <v>0</v>
      </c>
      <c r="D25" s="72">
        <f>+D12</f>
        <v>0.97452660300000005</v>
      </c>
      <c r="E25" s="72">
        <v>0</v>
      </c>
      <c r="F25" s="72">
        <v>0</v>
      </c>
      <c r="G25" s="18"/>
      <c r="H25" s="9"/>
    </row>
    <row r="26" spans="1:8" x14ac:dyDescent="0.35">
      <c r="A26" s="6">
        <f>+A11</f>
        <v>14054091</v>
      </c>
      <c r="B26" s="14"/>
      <c r="C26" s="72">
        <f>+C11</f>
        <v>0.82422371399999994</v>
      </c>
      <c r="D26" s="72">
        <v>0</v>
      </c>
      <c r="E26" s="72">
        <v>0</v>
      </c>
      <c r="F26" s="72">
        <v>0</v>
      </c>
      <c r="G26" s="18"/>
      <c r="H26" s="9"/>
    </row>
    <row r="27" spans="1:8" ht="15" thickBot="1" x14ac:dyDescent="0.4">
      <c r="A27" s="6">
        <f>+A10</f>
        <v>14810674</v>
      </c>
      <c r="B27" s="14"/>
      <c r="C27" s="72">
        <v>0</v>
      </c>
      <c r="D27" s="72">
        <v>0</v>
      </c>
      <c r="E27" s="72">
        <v>0</v>
      </c>
      <c r="F27" s="72">
        <v>0</v>
      </c>
      <c r="G27" s="19"/>
      <c r="H27" s="9"/>
    </row>
    <row r="28" spans="1:8" x14ac:dyDescent="0.35">
      <c r="A28">
        <f>+A9</f>
        <v>0</v>
      </c>
      <c r="B28" s="4"/>
      <c r="C28" s="73">
        <v>0.175776286</v>
      </c>
      <c r="D28" s="73">
        <v>2.5473396999999998E-2</v>
      </c>
      <c r="E28" s="73">
        <v>1.9818157999999999E-2</v>
      </c>
      <c r="F28" s="73">
        <v>0.35483482199999999</v>
      </c>
      <c r="G28" s="4"/>
      <c r="H28" s="4"/>
    </row>
    <row r="29" spans="1:8" ht="15" thickBot="1" x14ac:dyDescent="0.4">
      <c r="A29" s="4"/>
      <c r="B29" s="4"/>
      <c r="C29" s="4"/>
      <c r="D29" s="4"/>
      <c r="E29" s="4"/>
      <c r="F29" s="4"/>
      <c r="G29" s="4"/>
      <c r="H29" s="4"/>
    </row>
    <row r="30" spans="1:8" ht="15" thickBot="1" x14ac:dyDescent="0.4">
      <c r="A30" s="20" t="s">
        <v>14</v>
      </c>
      <c r="B30" s="21" t="s">
        <v>15</v>
      </c>
      <c r="C30" s="2" t="s">
        <v>16</v>
      </c>
      <c r="D30" s="2" t="s">
        <v>17</v>
      </c>
      <c r="E30" s="3" t="s">
        <v>18</v>
      </c>
      <c r="F30" s="22" t="s">
        <v>19</v>
      </c>
      <c r="G30" s="23" t="s">
        <v>20</v>
      </c>
      <c r="H30" s="4"/>
    </row>
    <row r="31" spans="1:8" ht="15" thickBot="1" x14ac:dyDescent="0.4">
      <c r="A31" s="20" t="s">
        <v>4</v>
      </c>
      <c r="B31" s="20">
        <f>SUM(B41:B71)</f>
        <v>1</v>
      </c>
      <c r="C31" s="24">
        <f>SUM(C41:C71)</f>
        <v>0.82422371399999994</v>
      </c>
      <c r="D31" s="24">
        <f>SUM(D41:D71)</f>
        <v>0.80322793611646359</v>
      </c>
      <c r="E31" s="25">
        <f>SUM(E41:E71)</f>
        <v>0.78730943796849351</v>
      </c>
      <c r="F31" s="26">
        <f>SUM(F41:F71)</f>
        <v>0.50794463368802312</v>
      </c>
      <c r="G31" s="27" t="s">
        <v>21</v>
      </c>
      <c r="H31" s="4"/>
    </row>
    <row r="32" spans="1:8" x14ac:dyDescent="0.35">
      <c r="A32" s="28" t="s">
        <v>6</v>
      </c>
      <c r="B32" s="29">
        <f>+SUMPRODUCT($A$45:$A$70,B46:B71)</f>
        <v>-2954414.9128940701</v>
      </c>
      <c r="C32" s="14">
        <f>+SUMPRODUCT($A$45:$A$70,C46:C71)</f>
        <v>7204508.2353676409</v>
      </c>
      <c r="D32" s="14">
        <f>+SUMPRODUCT($A$45:$A$70,D46:D71)</f>
        <v>9907108.274263978</v>
      </c>
      <c r="E32" s="30">
        <f>+SUMPRODUCT($A$45:$A$70,E46:E71)</f>
        <v>11661171.846997043</v>
      </c>
      <c r="F32" s="31">
        <f>+SUMPRODUCT($A$45:$A$70,F46:F71)</f>
        <v>7525413.7888911897</v>
      </c>
      <c r="G32" s="32"/>
      <c r="H32" s="4"/>
    </row>
    <row r="33" spans="1:8" x14ac:dyDescent="0.35">
      <c r="A33" s="28" t="s">
        <v>8</v>
      </c>
      <c r="B33" s="29">
        <f>+SUMPRODUCT($A$45:$A$70,$A$45:$A$70,B46:B71)</f>
        <v>34552996220718.309</v>
      </c>
      <c r="C33" s="14">
        <f>+SUMPRODUCT($A$45:$A$70,$A$45:$A$70,C46:C71)</f>
        <v>84259439912229.297</v>
      </c>
      <c r="D33" s="14">
        <f>+SUMPRODUCT($A$45:$A$70,$A$45:$A$70,D46:D71)</f>
        <v>122203685048118.88</v>
      </c>
      <c r="E33" s="30">
        <f>+SUMPRODUCT($A$45:$A$70,$A$45:$A$70,E46:E71)</f>
        <v>172718530230126.75</v>
      </c>
      <c r="F33" s="31">
        <f>+SUMPRODUCT($A$45:$A$70,$A$45:$A$70,F46:F71)</f>
        <v>111492176483015.11</v>
      </c>
      <c r="G33" s="33"/>
      <c r="H33" s="4"/>
    </row>
    <row r="34" spans="1:8" x14ac:dyDescent="0.35">
      <c r="A34" s="28" t="s">
        <v>10</v>
      </c>
      <c r="B34" s="29">
        <f>B33-B32^2</f>
        <v>25824428743187.434</v>
      </c>
      <c r="C34" s="14">
        <f t="shared" ref="C34:F34" si="7">C33-C32^2</f>
        <v>32354500998749.141</v>
      </c>
      <c r="D34" s="14">
        <f t="shared" si="7"/>
        <v>24052890690129.094</v>
      </c>
      <c r="E34" s="30">
        <f t="shared" si="7"/>
        <v>36735601384930.313</v>
      </c>
      <c r="F34" s="31">
        <f t="shared" si="7"/>
        <v>54860323788981.461</v>
      </c>
      <c r="G34" s="33"/>
      <c r="H34" s="4"/>
    </row>
    <row r="35" spans="1:8" x14ac:dyDescent="0.35">
      <c r="A35" s="28" t="s">
        <v>11</v>
      </c>
      <c r="B35" s="29">
        <f>+B34^0.5</f>
        <v>5081774.1727852719</v>
      </c>
      <c r="C35" s="14">
        <f t="shared" ref="C35:F35" si="8">+C34^0.5</f>
        <v>5688101.7043253668</v>
      </c>
      <c r="D35" s="14">
        <f t="shared" si="8"/>
        <v>4904374.6482226551</v>
      </c>
      <c r="E35" s="30">
        <f t="shared" si="8"/>
        <v>6060990.1323901126</v>
      </c>
      <c r="F35" s="31">
        <f t="shared" si="8"/>
        <v>7406775.5325095048</v>
      </c>
      <c r="G35" s="33"/>
      <c r="H35" s="4"/>
    </row>
    <row r="36" spans="1:8" ht="15" thickBot="1" x14ac:dyDescent="0.4">
      <c r="A36" s="28" t="s">
        <v>12</v>
      </c>
      <c r="B36" s="34">
        <f>+B35/B32</f>
        <v>-1.7200611026591706</v>
      </c>
      <c r="C36" s="35">
        <f t="shared" ref="C36:F36" si="9">+C35/C32</f>
        <v>0.78951977268926077</v>
      </c>
      <c r="D36" s="35">
        <f t="shared" si="9"/>
        <v>0.49503593909061344</v>
      </c>
      <c r="E36" s="36">
        <f t="shared" si="9"/>
        <v>0.51975823801541221</v>
      </c>
      <c r="F36" s="37">
        <f t="shared" si="9"/>
        <v>0.98423498564865419</v>
      </c>
      <c r="G36" s="33"/>
      <c r="H36" s="4"/>
    </row>
    <row r="37" spans="1:8" x14ac:dyDescent="0.35">
      <c r="A37" s="38" t="s">
        <v>22</v>
      </c>
      <c r="B37" s="39">
        <f>+B16-B32</f>
        <v>14023706.64401873</v>
      </c>
      <c r="C37" s="40">
        <f>+SUM($B$15:C16)-C32</f>
        <v>15448500.576670993</v>
      </c>
      <c r="D37" s="40">
        <f>+SUM($B$15:D16)-D32</f>
        <v>24823215.575913273</v>
      </c>
      <c r="E37" s="41">
        <f>+SUM($B$15:E16)-E32</f>
        <v>34988058.34226127</v>
      </c>
      <c r="F37" s="42">
        <f>+SUM($B$15:F16)-F32</f>
        <v>39123817.400367126</v>
      </c>
      <c r="G37" s="43"/>
      <c r="H37" s="4"/>
    </row>
    <row r="38" spans="1:8" ht="15" thickBot="1" x14ac:dyDescent="0.4">
      <c r="A38" s="44" t="s">
        <v>23</v>
      </c>
      <c r="B38" s="45">
        <f>+B18-B34</f>
        <v>15590023068650.801</v>
      </c>
      <c r="C38" s="46">
        <f>+SUM($B$17:C18)-C34</f>
        <v>364418338708353</v>
      </c>
      <c r="D38" s="46">
        <f>+SUM($B$17:D18)-D34</f>
        <v>526206885318225.13</v>
      </c>
      <c r="E38" s="47">
        <f>+SUM($B$17:E18)-E34</f>
        <v>661329073504347</v>
      </c>
      <c r="F38" s="48">
        <f>+SUM($B$17:F18)-F34</f>
        <v>643204351100295.88</v>
      </c>
      <c r="G38" s="49"/>
      <c r="H38" s="4"/>
    </row>
    <row r="39" spans="1:8" ht="15" thickBot="1" x14ac:dyDescent="0.4">
      <c r="A39" s="50"/>
      <c r="B39" s="35"/>
      <c r="C39" s="35"/>
      <c r="D39" s="35"/>
      <c r="E39" s="36"/>
      <c r="F39" s="35"/>
      <c r="G39" s="33"/>
      <c r="H39" s="4"/>
    </row>
    <row r="40" spans="1:8" x14ac:dyDescent="0.35">
      <c r="A40" s="51" t="s">
        <v>24</v>
      </c>
      <c r="B40" s="52" t="s">
        <v>25</v>
      </c>
      <c r="C40" s="53" t="s">
        <v>26</v>
      </c>
      <c r="D40" s="54" t="s">
        <v>27</v>
      </c>
      <c r="E40" s="55" t="s">
        <v>28</v>
      </c>
      <c r="F40" s="52" t="s">
        <v>29</v>
      </c>
      <c r="G40" s="55" t="s">
        <v>30</v>
      </c>
      <c r="H40" s="54" t="s">
        <v>31</v>
      </c>
    </row>
    <row r="41" spans="1:8" x14ac:dyDescent="0.35">
      <c r="A41" s="18">
        <f>+-A10</f>
        <v>-14810674</v>
      </c>
      <c r="B41" s="4">
        <v>0</v>
      </c>
      <c r="C41" s="28">
        <v>0</v>
      </c>
      <c r="D41" s="56">
        <v>0</v>
      </c>
      <c r="E41" s="33">
        <v>0</v>
      </c>
      <c r="F41" s="57">
        <v>0</v>
      </c>
      <c r="G41" s="58">
        <f>+G38+F41</f>
        <v>0</v>
      </c>
      <c r="H41" s="18">
        <f>+A41</f>
        <v>-14810674</v>
      </c>
    </row>
    <row r="42" spans="1:8" x14ac:dyDescent="0.35">
      <c r="A42" s="18">
        <f t="shared" ref="A42:A45" si="10">+-A11</f>
        <v>-14054091</v>
      </c>
      <c r="B42" s="4">
        <v>0</v>
      </c>
      <c r="C42" s="28">
        <v>0</v>
      </c>
      <c r="D42" s="56">
        <v>0</v>
      </c>
      <c r="E42" s="33">
        <v>0</v>
      </c>
      <c r="F42" s="57">
        <v>0</v>
      </c>
      <c r="G42" s="58">
        <f t="shared" ref="G42:G71" si="11">+G41+F42</f>
        <v>0</v>
      </c>
      <c r="H42" s="18">
        <f t="shared" ref="H42:H71" si="12">+A42</f>
        <v>-14054091</v>
      </c>
    </row>
    <row r="43" spans="1:8" x14ac:dyDescent="0.35">
      <c r="A43" s="18">
        <f t="shared" si="10"/>
        <v>-12393006</v>
      </c>
      <c r="B43" s="4">
        <v>0</v>
      </c>
      <c r="C43" s="28">
        <v>0</v>
      </c>
      <c r="D43" s="56">
        <v>0</v>
      </c>
      <c r="E43" s="33">
        <v>0</v>
      </c>
      <c r="F43" s="57">
        <v>0</v>
      </c>
      <c r="G43" s="58">
        <f t="shared" si="11"/>
        <v>0</v>
      </c>
      <c r="H43" s="18">
        <f t="shared" si="12"/>
        <v>-12393006</v>
      </c>
    </row>
    <row r="44" spans="1:8" x14ac:dyDescent="0.35">
      <c r="A44" s="18">
        <f t="shared" si="10"/>
        <v>-12159892</v>
      </c>
      <c r="B44" s="4">
        <v>0</v>
      </c>
      <c r="C44" s="28">
        <v>0</v>
      </c>
      <c r="D44" s="56">
        <v>0</v>
      </c>
      <c r="E44" s="33">
        <v>0</v>
      </c>
      <c r="F44" s="57">
        <v>0</v>
      </c>
      <c r="G44" s="58">
        <f t="shared" si="11"/>
        <v>0</v>
      </c>
      <c r="H44" s="18">
        <f t="shared" si="12"/>
        <v>-12159892</v>
      </c>
    </row>
    <row r="45" spans="1:8" x14ac:dyDescent="0.35">
      <c r="A45" s="18">
        <f t="shared" si="10"/>
        <v>-11695377</v>
      </c>
      <c r="B45" s="4">
        <v>0</v>
      </c>
      <c r="C45" s="28">
        <v>0</v>
      </c>
      <c r="D45" s="56">
        <v>0</v>
      </c>
      <c r="E45" s="33">
        <v>0</v>
      </c>
      <c r="F45" s="57">
        <v>0</v>
      </c>
      <c r="G45" s="58">
        <f t="shared" si="11"/>
        <v>0</v>
      </c>
      <c r="H45" s="18">
        <f t="shared" si="12"/>
        <v>-11695377</v>
      </c>
    </row>
    <row r="46" spans="1:8" x14ac:dyDescent="0.35">
      <c r="A46" s="5">
        <v>0</v>
      </c>
      <c r="B46" s="59">
        <f t="shared" ref="B46:B51" si="13">+B9</f>
        <v>0.25261391</v>
      </c>
      <c r="C46" s="60">
        <f>+SUMPRODUCT(B41:B46,C$22:C$27)</f>
        <v>0</v>
      </c>
      <c r="D46" s="61">
        <f t="shared" ref="D46:F46" si="14">+SUMPRODUCT(C41:C46,D$22:D$27)</f>
        <v>0</v>
      </c>
      <c r="E46" s="62">
        <f t="shared" si="14"/>
        <v>0</v>
      </c>
      <c r="F46" s="63">
        <f t="shared" si="14"/>
        <v>0</v>
      </c>
      <c r="G46" s="64">
        <f t="shared" si="11"/>
        <v>0</v>
      </c>
      <c r="H46" s="18">
        <f t="shared" si="12"/>
        <v>0</v>
      </c>
    </row>
    <row r="47" spans="1:8" x14ac:dyDescent="0.35">
      <c r="A47" s="18">
        <v>11695377</v>
      </c>
      <c r="B47" s="4">
        <f t="shared" si="13"/>
        <v>0.74738609</v>
      </c>
      <c r="C47" s="28">
        <f t="shared" ref="C47:F71" si="15">+SUMPRODUCT(B42:B47,C$22:C$27)</f>
        <v>0.20821037510826174</v>
      </c>
      <c r="D47" s="56">
        <f t="shared" si="15"/>
        <v>0</v>
      </c>
      <c r="E47" s="33">
        <f t="shared" si="15"/>
        <v>0</v>
      </c>
      <c r="F47" s="57">
        <f t="shared" si="15"/>
        <v>0</v>
      </c>
      <c r="G47" s="58">
        <f t="shared" si="11"/>
        <v>0</v>
      </c>
      <c r="H47" s="18">
        <f t="shared" si="12"/>
        <v>11695377</v>
      </c>
    </row>
    <row r="48" spans="1:8" x14ac:dyDescent="0.35">
      <c r="A48" s="18">
        <v>12159892</v>
      </c>
      <c r="B48" s="4">
        <f t="shared" si="13"/>
        <v>0</v>
      </c>
      <c r="C48" s="28">
        <f t="shared" si="15"/>
        <v>0.61601333889173826</v>
      </c>
      <c r="D48" s="56">
        <f t="shared" si="15"/>
        <v>0</v>
      </c>
      <c r="E48" s="33">
        <f t="shared" si="15"/>
        <v>0</v>
      </c>
      <c r="F48" s="57">
        <f t="shared" si="15"/>
        <v>0</v>
      </c>
      <c r="G48" s="58">
        <f t="shared" si="11"/>
        <v>0</v>
      </c>
      <c r="H48" s="18">
        <f t="shared" si="12"/>
        <v>12159892</v>
      </c>
    </row>
    <row r="49" spans="1:8" x14ac:dyDescent="0.35">
      <c r="A49" s="18">
        <v>12393006</v>
      </c>
      <c r="B49" s="4">
        <f t="shared" si="13"/>
        <v>0</v>
      </c>
      <c r="C49" s="28">
        <f t="shared" si="15"/>
        <v>0</v>
      </c>
      <c r="D49" s="56">
        <f t="shared" si="15"/>
        <v>0.20290654956361007</v>
      </c>
      <c r="E49" s="33">
        <f t="shared" si="15"/>
        <v>0</v>
      </c>
      <c r="F49" s="57">
        <f t="shared" si="15"/>
        <v>0</v>
      </c>
      <c r="G49" s="58">
        <f t="shared" si="11"/>
        <v>0</v>
      </c>
      <c r="H49" s="18">
        <f t="shared" si="12"/>
        <v>12393006</v>
      </c>
    </row>
    <row r="50" spans="1:8" x14ac:dyDescent="0.35">
      <c r="A50" s="18">
        <v>14054091</v>
      </c>
      <c r="B50" s="4">
        <f t="shared" si="13"/>
        <v>0</v>
      </c>
      <c r="C50" s="60">
        <f t="shared" si="15"/>
        <v>0</v>
      </c>
      <c r="D50" s="56">
        <f t="shared" si="15"/>
        <v>0.6003213865528535</v>
      </c>
      <c r="E50" s="33">
        <f t="shared" si="15"/>
        <v>0</v>
      </c>
      <c r="F50" s="57">
        <f t="shared" si="15"/>
        <v>0</v>
      </c>
      <c r="G50" s="58">
        <f t="shared" si="11"/>
        <v>0</v>
      </c>
      <c r="H50" s="18">
        <f t="shared" si="12"/>
        <v>14054091</v>
      </c>
    </row>
    <row r="51" spans="1:8" x14ac:dyDescent="0.35">
      <c r="A51" s="18">
        <v>14810674</v>
      </c>
      <c r="B51" s="4">
        <f t="shared" si="13"/>
        <v>0</v>
      </c>
      <c r="C51" s="60">
        <f t="shared" si="15"/>
        <v>0</v>
      </c>
      <c r="D51" s="56">
        <f t="shared" si="15"/>
        <v>0</v>
      </c>
      <c r="E51" s="33">
        <f t="shared" si="15"/>
        <v>0</v>
      </c>
      <c r="F51" s="57">
        <f t="shared" si="15"/>
        <v>0</v>
      </c>
      <c r="G51" s="58">
        <f t="shared" si="11"/>
        <v>0</v>
      </c>
      <c r="H51" s="18">
        <f t="shared" si="12"/>
        <v>14810674</v>
      </c>
    </row>
    <row r="52" spans="1:8" x14ac:dyDescent="0.35">
      <c r="A52" s="18">
        <f t="shared" ref="A43:A71" si="16">+A51+1000</f>
        <v>14811674</v>
      </c>
      <c r="B52" s="4">
        <v>0</v>
      </c>
      <c r="C52" s="28">
        <f t="shared" si="15"/>
        <v>0</v>
      </c>
      <c r="D52" s="56">
        <f t="shared" si="15"/>
        <v>0</v>
      </c>
      <c r="E52" s="33">
        <f t="shared" si="15"/>
        <v>0.19888531550512362</v>
      </c>
      <c r="F52" s="57">
        <f t="shared" si="15"/>
        <v>0</v>
      </c>
      <c r="G52" s="58">
        <f t="shared" si="11"/>
        <v>0</v>
      </c>
      <c r="H52" s="18">
        <f t="shared" si="12"/>
        <v>14811674</v>
      </c>
    </row>
    <row r="53" spans="1:8" x14ac:dyDescent="0.35">
      <c r="A53" s="18">
        <f t="shared" si="16"/>
        <v>14812674</v>
      </c>
      <c r="B53" s="4">
        <v>0</v>
      </c>
      <c r="C53" s="28">
        <f t="shared" si="15"/>
        <v>0</v>
      </c>
      <c r="D53" s="56">
        <f t="shared" si="15"/>
        <v>0</v>
      </c>
      <c r="E53" s="33">
        <f t="shared" si="15"/>
        <v>0.58842412246336995</v>
      </c>
      <c r="F53" s="57">
        <f t="shared" si="15"/>
        <v>0</v>
      </c>
      <c r="G53" s="58">
        <f t="shared" si="11"/>
        <v>0</v>
      </c>
      <c r="H53" s="18">
        <f t="shared" si="12"/>
        <v>14812674</v>
      </c>
    </row>
    <row r="54" spans="1:8" x14ac:dyDescent="0.35">
      <c r="A54" s="18">
        <f t="shared" si="16"/>
        <v>14813674</v>
      </c>
      <c r="B54" s="4">
        <v>0</v>
      </c>
      <c r="C54" s="28">
        <f t="shared" si="15"/>
        <v>0</v>
      </c>
      <c r="D54" s="56">
        <f t="shared" si="15"/>
        <v>0</v>
      </c>
      <c r="E54" s="33">
        <f t="shared" si="15"/>
        <v>0</v>
      </c>
      <c r="F54" s="57">
        <f t="shared" si="15"/>
        <v>0</v>
      </c>
      <c r="G54" s="58">
        <f t="shared" si="11"/>
        <v>0</v>
      </c>
      <c r="H54" s="18">
        <f t="shared" si="12"/>
        <v>14813674</v>
      </c>
    </row>
    <row r="55" spans="1:8" x14ac:dyDescent="0.35">
      <c r="A55" s="18">
        <f t="shared" si="16"/>
        <v>14814674</v>
      </c>
      <c r="B55" s="4">
        <v>0</v>
      </c>
      <c r="C55" s="60">
        <f t="shared" si="15"/>
        <v>0</v>
      </c>
      <c r="D55" s="56">
        <f t="shared" si="15"/>
        <v>0</v>
      </c>
      <c r="E55" s="33">
        <f t="shared" si="15"/>
        <v>0</v>
      </c>
      <c r="F55" s="57">
        <f t="shared" si="15"/>
        <v>0</v>
      </c>
      <c r="G55" s="58">
        <f t="shared" si="11"/>
        <v>0</v>
      </c>
      <c r="H55" s="18">
        <f t="shared" si="12"/>
        <v>14814674</v>
      </c>
    </row>
    <row r="56" spans="1:8" x14ac:dyDescent="0.35">
      <c r="A56" s="18">
        <f t="shared" si="16"/>
        <v>14815674</v>
      </c>
      <c r="B56" s="4">
        <v>0</v>
      </c>
      <c r="C56" s="60">
        <f t="shared" si="15"/>
        <v>0</v>
      </c>
      <c r="D56" s="56">
        <f t="shared" si="15"/>
        <v>0</v>
      </c>
      <c r="E56" s="33">
        <f t="shared" si="15"/>
        <v>0</v>
      </c>
      <c r="F56" s="57">
        <f t="shared" si="15"/>
        <v>0.12831387997944926</v>
      </c>
      <c r="G56" s="58">
        <f t="shared" si="11"/>
        <v>0.12831387997944926</v>
      </c>
      <c r="H56" s="18">
        <f t="shared" si="12"/>
        <v>14815674</v>
      </c>
    </row>
    <row r="57" spans="1:8" x14ac:dyDescent="0.35">
      <c r="A57" s="18">
        <f t="shared" si="16"/>
        <v>14816674</v>
      </c>
      <c r="B57" s="4">
        <v>0</v>
      </c>
      <c r="C57" s="28">
        <f t="shared" si="15"/>
        <v>0</v>
      </c>
      <c r="D57" s="56">
        <f t="shared" si="15"/>
        <v>0</v>
      </c>
      <c r="E57" s="33">
        <f t="shared" si="15"/>
        <v>0</v>
      </c>
      <c r="F57" s="57">
        <f t="shared" si="15"/>
        <v>0.37963075370857391</v>
      </c>
      <c r="G57" s="58">
        <f t="shared" si="11"/>
        <v>0.50794463368802312</v>
      </c>
      <c r="H57" s="18">
        <f t="shared" si="12"/>
        <v>14816674</v>
      </c>
    </row>
    <row r="58" spans="1:8" x14ac:dyDescent="0.35">
      <c r="A58" s="18">
        <f t="shared" si="16"/>
        <v>14817674</v>
      </c>
      <c r="B58" s="4">
        <v>0</v>
      </c>
      <c r="C58" s="28">
        <f t="shared" si="15"/>
        <v>0</v>
      </c>
      <c r="D58" s="56">
        <f t="shared" si="15"/>
        <v>0</v>
      </c>
      <c r="E58" s="33">
        <f t="shared" si="15"/>
        <v>0</v>
      </c>
      <c r="F58" s="57">
        <f t="shared" si="15"/>
        <v>0</v>
      </c>
      <c r="G58" s="58">
        <f t="shared" si="11"/>
        <v>0.50794463368802312</v>
      </c>
      <c r="H58" s="18">
        <f t="shared" si="12"/>
        <v>14817674</v>
      </c>
    </row>
    <row r="59" spans="1:8" x14ac:dyDescent="0.35">
      <c r="A59" s="18">
        <f t="shared" si="16"/>
        <v>14818674</v>
      </c>
      <c r="B59" s="4">
        <v>0</v>
      </c>
      <c r="C59" s="28">
        <f t="shared" si="15"/>
        <v>0</v>
      </c>
      <c r="D59" s="56">
        <f t="shared" si="15"/>
        <v>0</v>
      </c>
      <c r="E59" s="33">
        <f t="shared" si="15"/>
        <v>0</v>
      </c>
      <c r="F59" s="57">
        <f t="shared" si="15"/>
        <v>0</v>
      </c>
      <c r="G59" s="58">
        <f t="shared" si="11"/>
        <v>0.50794463368802312</v>
      </c>
      <c r="H59" s="18">
        <f t="shared" si="12"/>
        <v>14818674</v>
      </c>
    </row>
    <row r="60" spans="1:8" x14ac:dyDescent="0.35">
      <c r="A60" s="18">
        <f t="shared" si="16"/>
        <v>14819674</v>
      </c>
      <c r="B60" s="4">
        <v>0</v>
      </c>
      <c r="C60" s="28">
        <f t="shared" si="15"/>
        <v>0</v>
      </c>
      <c r="D60" s="56">
        <f t="shared" si="15"/>
        <v>0</v>
      </c>
      <c r="E60" s="33">
        <f t="shared" si="15"/>
        <v>0</v>
      </c>
      <c r="F60" s="57">
        <f t="shared" si="15"/>
        <v>0</v>
      </c>
      <c r="G60" s="58">
        <f t="shared" si="11"/>
        <v>0.50794463368802312</v>
      </c>
      <c r="H60" s="18">
        <f t="shared" si="12"/>
        <v>14819674</v>
      </c>
    </row>
    <row r="61" spans="1:8" x14ac:dyDescent="0.35">
      <c r="A61" s="18">
        <f t="shared" si="16"/>
        <v>14820674</v>
      </c>
      <c r="B61" s="4">
        <v>0</v>
      </c>
      <c r="C61" s="28">
        <f t="shared" si="15"/>
        <v>0</v>
      </c>
      <c r="D61" s="56">
        <f t="shared" si="15"/>
        <v>0</v>
      </c>
      <c r="E61" s="33">
        <f t="shared" si="15"/>
        <v>0</v>
      </c>
      <c r="F61" s="57">
        <f t="shared" si="15"/>
        <v>0</v>
      </c>
      <c r="G61" s="58">
        <f t="shared" si="11"/>
        <v>0.50794463368802312</v>
      </c>
      <c r="H61" s="18">
        <f t="shared" si="12"/>
        <v>14820674</v>
      </c>
    </row>
    <row r="62" spans="1:8" x14ac:dyDescent="0.35">
      <c r="A62" s="18">
        <f t="shared" si="16"/>
        <v>14821674</v>
      </c>
      <c r="B62" s="4">
        <v>0</v>
      </c>
      <c r="C62" s="28">
        <f t="shared" si="15"/>
        <v>0</v>
      </c>
      <c r="D62" s="56">
        <f t="shared" si="15"/>
        <v>0</v>
      </c>
      <c r="E62" s="33">
        <f t="shared" si="15"/>
        <v>0</v>
      </c>
      <c r="F62" s="57">
        <f t="shared" si="15"/>
        <v>0</v>
      </c>
      <c r="G62" s="58">
        <f t="shared" si="11"/>
        <v>0.50794463368802312</v>
      </c>
      <c r="H62" s="18">
        <f t="shared" si="12"/>
        <v>14821674</v>
      </c>
    </row>
    <row r="63" spans="1:8" x14ac:dyDescent="0.35">
      <c r="A63" s="18">
        <f t="shared" si="16"/>
        <v>14822674</v>
      </c>
      <c r="B63" s="4">
        <v>0</v>
      </c>
      <c r="C63" s="28">
        <f t="shared" si="15"/>
        <v>0</v>
      </c>
      <c r="D63" s="56">
        <f t="shared" si="15"/>
        <v>0</v>
      </c>
      <c r="E63" s="33">
        <f t="shared" si="15"/>
        <v>0</v>
      </c>
      <c r="F63" s="57">
        <f t="shared" si="15"/>
        <v>0</v>
      </c>
      <c r="G63" s="58">
        <f t="shared" si="11"/>
        <v>0.50794463368802312</v>
      </c>
      <c r="H63" s="18">
        <f t="shared" si="12"/>
        <v>14822674</v>
      </c>
    </row>
    <row r="64" spans="1:8" x14ac:dyDescent="0.35">
      <c r="A64" s="18">
        <f t="shared" si="16"/>
        <v>14823674</v>
      </c>
      <c r="B64" s="4">
        <v>0</v>
      </c>
      <c r="C64" s="28">
        <f t="shared" si="15"/>
        <v>0</v>
      </c>
      <c r="D64" s="56">
        <f t="shared" si="15"/>
        <v>0</v>
      </c>
      <c r="E64" s="33">
        <f t="shared" si="15"/>
        <v>0</v>
      </c>
      <c r="F64" s="57">
        <f t="shared" si="15"/>
        <v>0</v>
      </c>
      <c r="G64" s="58">
        <f t="shared" si="11"/>
        <v>0.50794463368802312</v>
      </c>
      <c r="H64" s="18">
        <f t="shared" si="12"/>
        <v>14823674</v>
      </c>
    </row>
    <row r="65" spans="1:8" x14ac:dyDescent="0.35">
      <c r="A65" s="18">
        <f t="shared" si="16"/>
        <v>14824674</v>
      </c>
      <c r="B65" s="4">
        <v>0</v>
      </c>
      <c r="C65" s="28">
        <f t="shared" si="15"/>
        <v>0</v>
      </c>
      <c r="D65" s="56">
        <f t="shared" si="15"/>
        <v>0</v>
      </c>
      <c r="E65" s="33">
        <f t="shared" si="15"/>
        <v>0</v>
      </c>
      <c r="F65" s="57">
        <f t="shared" si="15"/>
        <v>0</v>
      </c>
      <c r="G65" s="58">
        <f t="shared" si="11"/>
        <v>0.50794463368802312</v>
      </c>
      <c r="H65" s="18">
        <f t="shared" si="12"/>
        <v>14824674</v>
      </c>
    </row>
    <row r="66" spans="1:8" x14ac:dyDescent="0.35">
      <c r="A66" s="18">
        <f t="shared" si="16"/>
        <v>14825674</v>
      </c>
      <c r="B66" s="4">
        <v>0</v>
      </c>
      <c r="C66" s="28">
        <f t="shared" si="15"/>
        <v>0</v>
      </c>
      <c r="D66" s="56">
        <f t="shared" si="15"/>
        <v>0</v>
      </c>
      <c r="E66" s="33">
        <f t="shared" si="15"/>
        <v>0</v>
      </c>
      <c r="F66" s="57">
        <f t="shared" si="15"/>
        <v>0</v>
      </c>
      <c r="G66" s="58">
        <f t="shared" si="11"/>
        <v>0.50794463368802312</v>
      </c>
      <c r="H66" s="18">
        <f t="shared" si="12"/>
        <v>14825674</v>
      </c>
    </row>
    <row r="67" spans="1:8" x14ac:dyDescent="0.35">
      <c r="A67" s="18">
        <f t="shared" si="16"/>
        <v>14826674</v>
      </c>
      <c r="B67" s="4">
        <v>0</v>
      </c>
      <c r="C67" s="28">
        <f t="shared" si="15"/>
        <v>0</v>
      </c>
      <c r="D67" s="56">
        <f t="shared" si="15"/>
        <v>0</v>
      </c>
      <c r="E67" s="33">
        <f t="shared" si="15"/>
        <v>0</v>
      </c>
      <c r="F67" s="57">
        <f t="shared" si="15"/>
        <v>0</v>
      </c>
      <c r="G67" s="58">
        <f t="shared" si="11"/>
        <v>0.50794463368802312</v>
      </c>
      <c r="H67" s="18">
        <f t="shared" si="12"/>
        <v>14826674</v>
      </c>
    </row>
    <row r="68" spans="1:8" x14ac:dyDescent="0.35">
      <c r="A68" s="18">
        <f t="shared" si="16"/>
        <v>14827674</v>
      </c>
      <c r="B68" s="4">
        <v>0</v>
      </c>
      <c r="C68" s="28">
        <f t="shared" si="15"/>
        <v>0</v>
      </c>
      <c r="D68" s="56">
        <f t="shared" si="15"/>
        <v>0</v>
      </c>
      <c r="E68" s="33">
        <f t="shared" si="15"/>
        <v>0</v>
      </c>
      <c r="F68" s="57">
        <f t="shared" si="15"/>
        <v>0</v>
      </c>
      <c r="G68" s="58">
        <f t="shared" si="11"/>
        <v>0.50794463368802312</v>
      </c>
      <c r="H68" s="18">
        <f t="shared" si="12"/>
        <v>14827674</v>
      </c>
    </row>
    <row r="69" spans="1:8" x14ac:dyDescent="0.35">
      <c r="A69" s="18">
        <f t="shared" si="16"/>
        <v>14828674</v>
      </c>
      <c r="B69" s="4">
        <v>0</v>
      </c>
      <c r="C69" s="28">
        <f t="shared" si="15"/>
        <v>0</v>
      </c>
      <c r="D69" s="56">
        <f t="shared" si="15"/>
        <v>0</v>
      </c>
      <c r="E69" s="33">
        <f t="shared" si="15"/>
        <v>0</v>
      </c>
      <c r="F69" s="57">
        <f t="shared" si="15"/>
        <v>0</v>
      </c>
      <c r="G69" s="58">
        <f t="shared" si="11"/>
        <v>0.50794463368802312</v>
      </c>
      <c r="H69" s="18">
        <f t="shared" si="12"/>
        <v>14828674</v>
      </c>
    </row>
    <row r="70" spans="1:8" x14ac:dyDescent="0.35">
      <c r="A70" s="18">
        <f t="shared" si="16"/>
        <v>14829674</v>
      </c>
      <c r="B70" s="4">
        <v>0</v>
      </c>
      <c r="C70" s="28">
        <f t="shared" si="15"/>
        <v>0</v>
      </c>
      <c r="D70" s="56">
        <f t="shared" si="15"/>
        <v>0</v>
      </c>
      <c r="E70" s="33">
        <f t="shared" si="15"/>
        <v>0</v>
      </c>
      <c r="F70" s="57">
        <f t="shared" si="15"/>
        <v>0</v>
      </c>
      <c r="G70" s="58">
        <f t="shared" si="11"/>
        <v>0.50794463368802312</v>
      </c>
      <c r="H70" s="18">
        <f t="shared" si="12"/>
        <v>14829674</v>
      </c>
    </row>
    <row r="71" spans="1:8" ht="15" thickBot="1" x14ac:dyDescent="0.4">
      <c r="A71" s="65">
        <f t="shared" si="16"/>
        <v>14830674</v>
      </c>
      <c r="B71" s="66">
        <v>0</v>
      </c>
      <c r="C71" s="67">
        <f t="shared" si="15"/>
        <v>0</v>
      </c>
      <c r="D71" s="68">
        <f t="shared" si="15"/>
        <v>0</v>
      </c>
      <c r="E71" s="49">
        <f t="shared" si="15"/>
        <v>0</v>
      </c>
      <c r="F71" s="69">
        <f t="shared" si="15"/>
        <v>0</v>
      </c>
      <c r="G71" s="70">
        <f t="shared" si="11"/>
        <v>0.50794463368802312</v>
      </c>
      <c r="H71" s="65">
        <f t="shared" si="12"/>
        <v>14830674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055F-448B-4DBE-995D-0C9FA24DD175}">
  <dimension ref="A1:J33"/>
  <sheetViews>
    <sheetView tabSelected="1" topLeftCell="A12" workbookViewId="0">
      <selection activeCell="D24" sqref="D24:D27"/>
    </sheetView>
  </sheetViews>
  <sheetFormatPr defaultRowHeight="14.5" x14ac:dyDescent="0.35"/>
  <cols>
    <col min="1" max="1" width="19.36328125" bestFit="1" customWidth="1"/>
    <col min="2" max="3" width="18.1796875" bestFit="1" customWidth="1"/>
    <col min="4" max="4" width="17.36328125" bestFit="1" customWidth="1"/>
    <col min="5" max="5" width="19.7265625" bestFit="1" customWidth="1"/>
    <col min="6" max="6" width="11.54296875" customWidth="1"/>
  </cols>
  <sheetData>
    <row r="1" spans="1:6" x14ac:dyDescent="0.35">
      <c r="A1" s="71" t="s">
        <v>0</v>
      </c>
      <c r="B1" s="71" t="s">
        <v>1</v>
      </c>
      <c r="C1" s="72" t="s">
        <v>2</v>
      </c>
      <c r="D1" s="71" t="s">
        <v>3</v>
      </c>
    </row>
    <row r="2" spans="1:6" x14ac:dyDescent="0.35">
      <c r="A2" s="73">
        <v>8041</v>
      </c>
      <c r="B2" s="73">
        <v>0.175776286</v>
      </c>
      <c r="C2" s="72">
        <f t="shared" ref="C2:C4" si="0">1-B2</f>
        <v>0.82422371399999994</v>
      </c>
      <c r="D2" s="74">
        <v>14054091</v>
      </c>
    </row>
    <row r="3" spans="1:6" x14ac:dyDescent="0.35">
      <c r="A3" s="73">
        <v>8918</v>
      </c>
      <c r="B3" s="73">
        <v>1.9818157999999999E-2</v>
      </c>
      <c r="C3" s="72">
        <f t="shared" si="0"/>
        <v>0.98018184200000003</v>
      </c>
      <c r="D3" s="74">
        <v>12159892</v>
      </c>
    </row>
    <row r="4" spans="1:6" x14ac:dyDescent="0.35">
      <c r="A4" s="73">
        <v>8657</v>
      </c>
      <c r="B4" s="73">
        <v>0.35483482199999999</v>
      </c>
      <c r="C4" s="72">
        <f t="shared" si="0"/>
        <v>0.64516517800000006</v>
      </c>
      <c r="D4" s="74">
        <v>11695377</v>
      </c>
    </row>
    <row r="6" spans="1:6" x14ac:dyDescent="0.35">
      <c r="B6">
        <v>8041</v>
      </c>
      <c r="C6">
        <v>8918</v>
      </c>
      <c r="D6">
        <v>8657</v>
      </c>
    </row>
    <row r="7" spans="1:6" x14ac:dyDescent="0.35">
      <c r="A7">
        <v>0</v>
      </c>
      <c r="B7">
        <v>0.175776286</v>
      </c>
      <c r="C7">
        <v>1.9818157999999999E-2</v>
      </c>
      <c r="D7">
        <v>0.35483482199999999</v>
      </c>
    </row>
    <row r="8" spans="1:6" x14ac:dyDescent="0.35">
      <c r="A8">
        <v>14054091</v>
      </c>
      <c r="B8">
        <v>0.82422371399999994</v>
      </c>
      <c r="C8">
        <v>0</v>
      </c>
      <c r="D8">
        <v>0</v>
      </c>
    </row>
    <row r="9" spans="1:6" x14ac:dyDescent="0.35">
      <c r="A9">
        <v>12159892</v>
      </c>
      <c r="B9">
        <v>0</v>
      </c>
      <c r="C9">
        <v>0.98018184200000003</v>
      </c>
      <c r="D9">
        <v>0</v>
      </c>
    </row>
    <row r="10" spans="1:6" x14ac:dyDescent="0.35">
      <c r="A10">
        <v>11695377</v>
      </c>
      <c r="B10">
        <v>0</v>
      </c>
      <c r="C10">
        <v>0</v>
      </c>
      <c r="D10">
        <v>0.64516517800000006</v>
      </c>
    </row>
    <row r="12" spans="1:6" x14ac:dyDescent="0.35">
      <c r="A12" s="4" t="s">
        <v>32</v>
      </c>
      <c r="B12" s="14">
        <f>+SUMPRODUCT($A$7:$A$10,B7:B10)</f>
        <v>11583715.080913974</v>
      </c>
      <c r="C12" s="14">
        <f t="shared" ref="C12:D12" si="1">+SUMPRODUCT($A$7:$A$10,C7:C10)</f>
        <v>11918905.339081064</v>
      </c>
      <c r="D12" s="14">
        <f t="shared" si="1"/>
        <v>7545449.9839821067</v>
      </c>
      <c r="E12" s="14">
        <f>+B12+C12+D12</f>
        <v>31048070.403977148</v>
      </c>
      <c r="F12" s="4" t="s">
        <v>4</v>
      </c>
    </row>
    <row r="13" spans="1:6" x14ac:dyDescent="0.35">
      <c r="A13" s="4" t="s">
        <v>33</v>
      </c>
      <c r="B13" s="14">
        <f>+SUMPRODUCT($A$7:$A$10,$A$7:$A$10,B7:B10)</f>
        <v>162798585865237.34</v>
      </c>
      <c r="C13" s="14">
        <f t="shared" ref="C13:D13" si="2">+SUMPRODUCT($A$7:$A$10,$A$7:$A$10,C7:C10)</f>
        <v>144932601681449.13</v>
      </c>
      <c r="D13" s="14">
        <f t="shared" si="2"/>
        <v>88246882197314.703</v>
      </c>
      <c r="E13" s="14">
        <f>+E14+E12^2</f>
        <v>1026784170535778.4</v>
      </c>
      <c r="F13" s="4" t="s">
        <v>34</v>
      </c>
    </row>
    <row r="14" spans="1:6" x14ac:dyDescent="0.35">
      <c r="A14" s="4" t="s">
        <v>35</v>
      </c>
      <c r="B14" s="14">
        <f>+B13-B12^2</f>
        <v>28616130789443.516</v>
      </c>
      <c r="C14" s="14">
        <f t="shared" ref="C14:D14" si="3">+C13-C12^2</f>
        <v>2872297199474.0313</v>
      </c>
      <c r="D14" s="14">
        <f t="shared" si="3"/>
        <v>31313066736539.133</v>
      </c>
      <c r="E14" s="14">
        <f>+B14+C14+D14</f>
        <v>62801494725456.68</v>
      </c>
      <c r="F14" s="4" t="s">
        <v>4</v>
      </c>
    </row>
    <row r="15" spans="1:6" x14ac:dyDescent="0.35">
      <c r="A15" s="4" t="s">
        <v>36</v>
      </c>
      <c r="B15" s="35">
        <f>+B14^(1/2)</f>
        <v>5349404.7135586515</v>
      </c>
      <c r="C15" s="35">
        <f>+C14^(1/2)</f>
        <v>1694785.2959811846</v>
      </c>
      <c r="D15" s="35">
        <f>+D14^(1/2)</f>
        <v>5595807.9610132379</v>
      </c>
      <c r="E15" s="35">
        <f>+E14^(1/2)</f>
        <v>7924739.410570967</v>
      </c>
      <c r="F15" s="4"/>
    </row>
    <row r="16" spans="1:6" x14ac:dyDescent="0.35">
      <c r="A16" s="4" t="s">
        <v>37</v>
      </c>
      <c r="B16" s="76">
        <f>+B15/B12</f>
        <v>0.46180389246388254</v>
      </c>
      <c r="C16" s="76">
        <f t="shared" ref="C16:E16" si="4">+C15/C12</f>
        <v>0.1421930326457187</v>
      </c>
      <c r="D16" s="76">
        <f t="shared" si="4"/>
        <v>0.74161355159630304</v>
      </c>
      <c r="E16" s="76">
        <f t="shared" si="4"/>
        <v>0.25524096368822441</v>
      </c>
      <c r="F16" s="4"/>
    </row>
    <row r="18" spans="1:10" x14ac:dyDescent="0.35">
      <c r="A18" s="77" t="s">
        <v>38</v>
      </c>
      <c r="B18" s="78"/>
      <c r="C18" s="77" t="s">
        <v>39</v>
      </c>
      <c r="D18" s="78"/>
      <c r="E18" s="77" t="s">
        <v>40</v>
      </c>
      <c r="F18" s="78"/>
      <c r="G18" s="77" t="s">
        <v>41</v>
      </c>
      <c r="H18" s="78"/>
      <c r="I18" s="77" t="s">
        <v>42</v>
      </c>
      <c r="J18" s="79"/>
    </row>
    <row r="19" spans="1:10" x14ac:dyDescent="0.35">
      <c r="A19" s="80" t="s">
        <v>31</v>
      </c>
      <c r="B19" s="80" t="s">
        <v>43</v>
      </c>
      <c r="C19" s="80" t="s">
        <v>31</v>
      </c>
      <c r="D19" s="80" t="s">
        <v>43</v>
      </c>
      <c r="E19" s="80" t="s">
        <v>31</v>
      </c>
      <c r="F19" s="80" t="s">
        <v>43</v>
      </c>
      <c r="G19" s="80" t="s">
        <v>31</v>
      </c>
      <c r="H19" s="80" t="s">
        <v>43</v>
      </c>
      <c r="I19" s="80" t="s">
        <v>31</v>
      </c>
      <c r="J19" s="80" t="s">
        <v>43</v>
      </c>
    </row>
    <row r="20" spans="1:10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35">
      <c r="A21" s="85">
        <f>A10</f>
        <v>11695377</v>
      </c>
      <c r="B21" s="85">
        <f>B10</f>
        <v>0</v>
      </c>
      <c r="C21" s="4"/>
      <c r="D21" s="82"/>
      <c r="E21" s="4"/>
      <c r="F21" s="82"/>
      <c r="G21" s="6">
        <f>+A21</f>
        <v>11695377</v>
      </c>
      <c r="H21" s="81" t="e">
        <f>+#REF!</f>
        <v>#REF!</v>
      </c>
      <c r="I21" s="4"/>
      <c r="J21" s="4"/>
    </row>
    <row r="22" spans="1:10" x14ac:dyDescent="0.35">
      <c r="A22" s="85">
        <f>+A9</f>
        <v>12159892</v>
      </c>
      <c r="B22" s="85">
        <f>+B9</f>
        <v>0</v>
      </c>
      <c r="C22" s="4"/>
      <c r="D22" s="82"/>
      <c r="E22" s="4"/>
      <c r="F22" s="82"/>
      <c r="G22" s="6">
        <f t="shared" ref="G22:G23" si="5">+A22</f>
        <v>12159892</v>
      </c>
      <c r="H22" s="81" t="e">
        <f>+#REF!</f>
        <v>#REF!</v>
      </c>
      <c r="I22" s="4"/>
      <c r="J22" s="4"/>
    </row>
    <row r="23" spans="1:10" x14ac:dyDescent="0.35">
      <c r="A23" s="86">
        <f>+A8</f>
        <v>14054091</v>
      </c>
      <c r="B23" s="86">
        <f>+B8</f>
        <v>0.82422371399999994</v>
      </c>
      <c r="E23" s="6"/>
      <c r="F23" s="84" t="e">
        <f>+SUMPRODUCT($B$37:$B$39,D21:D24)</f>
        <v>#VALUE!</v>
      </c>
      <c r="G23" s="6">
        <f t="shared" si="5"/>
        <v>14054091</v>
      </c>
      <c r="H23" s="81" t="e">
        <f>+#REF!</f>
        <v>#REF!</v>
      </c>
      <c r="I23" s="6" t="e">
        <f>+#REF!</f>
        <v>#REF!</v>
      </c>
      <c r="J23" s="84" t="e">
        <f>+SUMPRODUCT($H$37:$H$39,F21:F23)</f>
        <v>#VALUE!</v>
      </c>
    </row>
    <row r="24" spans="1:10" x14ac:dyDescent="0.35">
      <c r="A24" s="86">
        <f>+A7</f>
        <v>0</v>
      </c>
      <c r="B24" s="86">
        <f>+B7</f>
        <v>0.175776286</v>
      </c>
      <c r="C24" s="6">
        <f>+A7</f>
        <v>0</v>
      </c>
      <c r="D24" s="6">
        <f>+C7</f>
        <v>1.9818157999999999E-2</v>
      </c>
      <c r="E24" s="6">
        <v>0</v>
      </c>
      <c r="F24" s="87">
        <f>+SUMPRODUCT($B$21:$B$24,D21:D24)</f>
        <v>3.4835622086011879E-3</v>
      </c>
      <c r="G24" s="4"/>
      <c r="H24" s="4"/>
      <c r="I24" s="6" t="e">
        <f t="shared" ref="I24:I29" si="6">+I23+1000</f>
        <v>#REF!</v>
      </c>
      <c r="J24" s="84" t="e">
        <f>+SUMPRODUCT($H$37:$H$39,F22:F23)</f>
        <v>#VALUE!</v>
      </c>
    </row>
    <row r="25" spans="1:10" x14ac:dyDescent="0.35">
      <c r="A25" s="4"/>
      <c r="B25" s="4"/>
      <c r="C25" s="6">
        <f>+A8</f>
        <v>14054091</v>
      </c>
      <c r="D25" s="6">
        <f t="shared" ref="D25:D27" si="7">+C8</f>
        <v>0</v>
      </c>
      <c r="E25" s="6">
        <v>14054091</v>
      </c>
      <c r="F25" s="87">
        <f>+SUMPRODUCT($B$21:$B$24,D22:D25)</f>
        <v>1.6334595791398811E-2</v>
      </c>
      <c r="G25" s="4"/>
      <c r="H25" s="4"/>
      <c r="I25" s="83" t="e">
        <f t="shared" si="6"/>
        <v>#REF!</v>
      </c>
      <c r="J25" s="84" t="e">
        <f>+SUMPRODUCT($H$37:$H$39,F23:F23)</f>
        <v>#VALUE!</v>
      </c>
    </row>
    <row r="26" spans="1:10" x14ac:dyDescent="0.35">
      <c r="A26" s="4"/>
      <c r="B26" s="4"/>
      <c r="C26" s="6">
        <f>+A9</f>
        <v>12159892</v>
      </c>
      <c r="D26" s="6">
        <f t="shared" si="7"/>
        <v>0.98018184200000003</v>
      </c>
      <c r="E26" s="6">
        <v>12159892</v>
      </c>
      <c r="F26" s="87">
        <f t="shared" ref="F25:F33" si="8">+SUMPRODUCT($B$21:$B$24,D23:D26)</f>
        <v>0.17229272379139882</v>
      </c>
      <c r="G26" s="4"/>
      <c r="H26" s="4"/>
      <c r="I26" s="83" t="e">
        <f t="shared" si="6"/>
        <v>#REF!</v>
      </c>
      <c r="J26" s="84" t="e">
        <f>+SUMPRODUCT($H$37:$H$39,#REF!)</f>
        <v>#REF!</v>
      </c>
    </row>
    <row r="27" spans="1:10" x14ac:dyDescent="0.35">
      <c r="A27" s="4"/>
      <c r="B27" s="4"/>
      <c r="C27" s="6">
        <f>+A10</f>
        <v>11695377</v>
      </c>
      <c r="D27" s="6">
        <f t="shared" si="7"/>
        <v>0</v>
      </c>
      <c r="E27" s="6">
        <v>11695377</v>
      </c>
      <c r="F27" s="87">
        <f t="shared" si="8"/>
        <v>0.8078891182086011</v>
      </c>
      <c r="G27" s="4"/>
      <c r="H27" s="4"/>
      <c r="I27" s="83" t="e">
        <f t="shared" si="6"/>
        <v>#REF!</v>
      </c>
      <c r="J27" s="84" t="e">
        <f>+SUMPRODUCT($H$37:$H$39,#REF!)</f>
        <v>#REF!</v>
      </c>
    </row>
    <row r="28" spans="1:10" x14ac:dyDescent="0.35">
      <c r="A28" s="4"/>
      <c r="B28" s="4"/>
      <c r="C28" s="83"/>
      <c r="D28" s="84"/>
      <c r="E28" s="14">
        <f>+A23+C25</f>
        <v>28108182</v>
      </c>
      <c r="F28" s="87">
        <f t="shared" si="8"/>
        <v>0</v>
      </c>
      <c r="G28" s="4"/>
      <c r="H28" s="4"/>
      <c r="I28" s="83" t="e">
        <f t="shared" si="6"/>
        <v>#REF!</v>
      </c>
      <c r="J28" s="84" t="e">
        <f>+SUMPRODUCT($H$37:$H$39,F28:F28)</f>
        <v>#VALUE!</v>
      </c>
    </row>
    <row r="29" spans="1:10" x14ac:dyDescent="0.35">
      <c r="A29" s="4"/>
      <c r="B29" s="4"/>
      <c r="C29" s="4"/>
      <c r="D29" s="84"/>
      <c r="E29" s="14">
        <f>+A23+C26</f>
        <v>26213983</v>
      </c>
      <c r="F29" s="87">
        <f t="shared" si="8"/>
        <v>0</v>
      </c>
      <c r="G29" s="4"/>
      <c r="H29" s="4"/>
      <c r="I29" s="83" t="e">
        <f t="shared" si="6"/>
        <v>#REF!</v>
      </c>
      <c r="J29" s="84" t="e">
        <f>+SUMPRODUCT($H$37:$H$39,F28:F29)</f>
        <v>#VALUE!</v>
      </c>
    </row>
    <row r="30" spans="1:10" x14ac:dyDescent="0.35">
      <c r="A30" s="4"/>
      <c r="B30" s="4"/>
      <c r="C30" s="4"/>
      <c r="D30" s="4"/>
      <c r="E30" s="14">
        <f>+A23+C27</f>
        <v>25749468</v>
      </c>
      <c r="F30" s="87">
        <f t="shared" si="8"/>
        <v>0</v>
      </c>
      <c r="G30" s="83"/>
      <c r="H30" s="59"/>
      <c r="I30" s="4"/>
      <c r="J30" s="4"/>
    </row>
    <row r="31" spans="1:10" x14ac:dyDescent="0.35">
      <c r="E31" s="88">
        <f>+A22+C26</f>
        <v>24319784</v>
      </c>
      <c r="F31" s="87">
        <f t="shared" si="8"/>
        <v>0</v>
      </c>
    </row>
    <row r="32" spans="1:10" x14ac:dyDescent="0.35">
      <c r="E32" s="88">
        <f>+A22+C27</f>
        <v>23855269</v>
      </c>
      <c r="F32" s="87">
        <f t="shared" si="8"/>
        <v>0</v>
      </c>
    </row>
    <row r="33" spans="5:6" x14ac:dyDescent="0.35">
      <c r="E33" s="88">
        <f>+A21+C27</f>
        <v>23390754</v>
      </c>
      <c r="F33" s="87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31D8-0EA4-425D-BEE3-1C19AE28B51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Carreras, Catalina</dc:creator>
  <cp:lastModifiedBy>Carreras, Catalina</cp:lastModifiedBy>
  <dcterms:created xsi:type="dcterms:W3CDTF">2024-11-04T22:42:44Z</dcterms:created>
  <dcterms:modified xsi:type="dcterms:W3CDTF">2024-11-04T23:15:08Z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2024-11-04T23:15:01Z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39cb242f-756f-49e9-bc1a-52440b1980f4</vt:lpwstr>
  </property>
  <property fmtid="{D5CDD505-2E9C-101B-9397-08002B2CF9AE}" pid="8" name="MSIP_Label_b0d5c4f4-7a29-4385-b7a5-afbe2154ae6f_ContentBits">
    <vt:lpwstr>0</vt:lpwstr>
  </property>
</Properties>
</file>