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talina Naranjo\Documents\Externado\Curso Finanzas Corporativas\Sesión 3 - Bases de datos\Datos\"/>
    </mc:Choice>
  </mc:AlternateContent>
  <xr:revisionPtr revIDLastSave="0" documentId="13_ncr:1_{DAB24618-890C-4618-8786-A893AF63087B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Pivot" sheetId="16" r:id="rId1"/>
    <sheet name="Modelo estrella" sheetId="20" r:id="rId2"/>
    <sheet name="Ventas" sheetId="17" r:id="rId3"/>
    <sheet name="Clientes y producto" sheetId="18" r:id="rId4"/>
  </sheets>
  <definedNames>
    <definedName name="_xlchart.v1.4" hidden="1">Pivot!$F$85:$F$101</definedName>
    <definedName name="_xlchart.v1.5" hidden="1">Pivot!$G$85:$G$101</definedName>
    <definedName name="_xlchart.v5.0" hidden="1">Pivot!$G$142:$G$144</definedName>
    <definedName name="_xlchart.v5.1" hidden="1">Pivot!$J$142:$J$144</definedName>
    <definedName name="_xlchart.v5.2" hidden="1">Pivot!$G$3:$G$14</definedName>
    <definedName name="_xlchart.v5.3" hidden="1">Pivot!$J$3:$J$14</definedName>
    <definedName name="_xlcn.WorksheetConnection_Análisisdedatos.xlsxdimClientes1" hidden="1">dimClientes</definedName>
    <definedName name="_xlcn.WorksheetConnection_Análisisdedatos.xlsxdimFecha1" hidden="1">dimFecha</definedName>
    <definedName name="_xlcn.WorksheetConnection_Análisisdedatos.xlsxdimFechaEmision1" hidden="1">dimFechaEmision</definedName>
    <definedName name="_xlcn.WorksheetConnection_Análisisdedatos.xlsxdimFechaPago1" hidden="1">dimFechaPago</definedName>
    <definedName name="_xlcn.WorksheetConnection_Análisisdedatos.xlsxdimProducto1" hidden="1">dimProducto</definedName>
    <definedName name="_xlcn.WorksheetConnection_Análisisdedatos.xlsxdimTienda1" hidden="1">dimTienda</definedName>
    <definedName name="_xlcn.WorksheetConnection_Análisisdedatos.xlsxFactCartera1" hidden="1">FactCartera</definedName>
    <definedName name="_xlcn.WorksheetConnection_Análisisdedatos.xlsxFactTransacciones1" hidden="1">FactTransacciones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  <pivotCache cacheId="12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cilesClientes  2_ac66b340-04fe-4ded-bfa5-71d02eb80893" name="decilesClientes  2" connection="Consulta - decilesClientes (2)"/>
          <x15:modelTable id="FactTransacciones" name="FactTransacciones" connection="WorksheetConnection_Análisis de datos.xlsx!FactTransacciones"/>
          <x15:modelTable id="FactCartera" name="FactCartera" connection="WorksheetConnection_Análisis de datos.xlsx!FactCartera"/>
          <x15:modelTable id="dimTienda" name="dimTienda" connection="WorksheetConnection_Análisis de datos.xlsx!dimTienda"/>
          <x15:modelTable id="dimProducto" name="dimProducto" connection="WorksheetConnection_Análisis de datos.xlsx!dimProducto"/>
          <x15:modelTable id="dimFechaPago" name="dimFechaPago" connection="WorksheetConnection_Análisis de datos.xlsx!dimFechaPago"/>
          <x15:modelTable id="dimFechaEmision" name="dimFechaEmision" connection="WorksheetConnection_Análisis de datos.xlsx!dimFechaEmision"/>
          <x15:modelTable id="dimFecha" name="dimFecha" connection="WorksheetConnection_Análisis de datos.xlsx!dimFecha"/>
          <x15:modelTable id="dimClientes" name="dimClientes" connection="WorksheetConnection_Análisis de datos.xlsx!dimClientes"/>
        </x15:modelTables>
        <x15:modelRelationships>
          <x15:modelRelationship fromTable="FactTransacciones" fromColumn="ID_Cliente" toTable="dimClientes" toColumn="ID_Cliente"/>
          <x15:modelRelationship fromTable="FactTransacciones" fromColumn="ID_Tienda" toTable="dimTienda" toColumn="ID_Tienda"/>
          <x15:modelRelationship fromTable="FactTransacciones" fromColumn="Fecha_Key" toTable="dimFecha" toColumn="Fecha_Key"/>
          <x15:modelRelationship fromTable="FactTransacciones" fromColumn="SKU" toTable="dimProducto" toColumn="SKU"/>
          <x15:modelRelationship fromTable="FactCartera" fromColumn="ID_Cliente" toTable="dimClientes" toColumn="ID_Cliente"/>
          <x15:modelRelationship fromTable="FactCartera" fromColumn="FechaEmisionKey" toTable="dimFechaEmision" toColumn="FechaEmisionKey"/>
          <x15:modelRelationship fromTable="FactCartera" fromColumn="FechaPagoKey" toTable="dimFechaPago" toColumn="FechaPagoKey"/>
        </x15:modelRelationships>
      </x15:dataModel>
    </ext>
  </extLst>
</workbook>
</file>

<file path=xl/calcChain.xml><?xml version="1.0" encoding="utf-8"?>
<calcChain xmlns="http://schemas.openxmlformats.org/spreadsheetml/2006/main">
  <c r="C8" i="18" l="1"/>
  <c r="C7" i="18"/>
  <c r="C6" i="18"/>
  <c r="I156" i="16"/>
  <c r="J156" i="16"/>
  <c r="I157" i="16"/>
  <c r="J157" i="16"/>
  <c r="I158" i="16"/>
  <c r="J158" i="16"/>
  <c r="H157" i="16"/>
  <c r="H158" i="16"/>
  <c r="H156" i="16"/>
  <c r="G142" i="16"/>
  <c r="I142" i="16" s="1"/>
  <c r="G144" i="16"/>
  <c r="I144" i="16" s="1"/>
  <c r="G143" i="16"/>
  <c r="I143" i="16" s="1"/>
  <c r="F108" i="16"/>
  <c r="F109" i="16"/>
  <c r="F110" i="16"/>
  <c r="F111" i="16"/>
  <c r="G111" i="16" s="1"/>
  <c r="F112" i="16"/>
  <c r="G112" i="16" s="1"/>
  <c r="F113" i="16"/>
  <c r="F114" i="16"/>
  <c r="G114" i="16" s="1"/>
  <c r="F115" i="16"/>
  <c r="F107" i="16"/>
  <c r="F85" i="16"/>
  <c r="G85" i="16" s="1"/>
  <c r="F101" i="16"/>
  <c r="F100" i="16"/>
  <c r="G100" i="16" s="1"/>
  <c r="F99" i="16"/>
  <c r="G99" i="16" s="1"/>
  <c r="F98" i="16"/>
  <c r="G98" i="16" s="1"/>
  <c r="F97" i="16"/>
  <c r="G97" i="16" s="1"/>
  <c r="F96" i="16"/>
  <c r="G96" i="16" s="1"/>
  <c r="F95" i="16"/>
  <c r="G95" i="16" s="1"/>
  <c r="F94" i="16"/>
  <c r="G94" i="16" s="1"/>
  <c r="F93" i="16"/>
  <c r="G93" i="16" s="1"/>
  <c r="F92" i="16"/>
  <c r="G92" i="16" s="1"/>
  <c r="F91" i="16"/>
  <c r="G91" i="16" s="1"/>
  <c r="F90" i="16"/>
  <c r="G90" i="16" s="1"/>
  <c r="F89" i="16"/>
  <c r="G89" i="16" s="1"/>
  <c r="F88" i="16"/>
  <c r="G88" i="16" s="1"/>
  <c r="F87" i="16"/>
  <c r="G87" i="16" s="1"/>
  <c r="F86" i="16"/>
  <c r="G86" i="16" s="1"/>
  <c r="H86" i="16" s="1"/>
  <c r="F71" i="16"/>
  <c r="G71" i="16" s="1"/>
  <c r="F72" i="16"/>
  <c r="G72" i="16" s="1"/>
  <c r="F73" i="16"/>
  <c r="G73" i="16" s="1"/>
  <c r="F74" i="16"/>
  <c r="G74" i="16" s="1"/>
  <c r="F75" i="16"/>
  <c r="G75" i="16" s="1"/>
  <c r="F76" i="16"/>
  <c r="G76" i="16" s="1"/>
  <c r="F77" i="16"/>
  <c r="G77" i="16" s="1"/>
  <c r="F69" i="16"/>
  <c r="G69" i="16" s="1"/>
  <c r="F70" i="16"/>
  <c r="G70" i="16" s="1"/>
  <c r="F68" i="16"/>
  <c r="G68" i="16" s="1"/>
  <c r="F61" i="16"/>
  <c r="G61" i="16" s="1"/>
  <c r="F60" i="16"/>
  <c r="H60" i="16" s="1"/>
  <c r="F59" i="16"/>
  <c r="G59" i="16" s="1"/>
  <c r="F58" i="16"/>
  <c r="H58" i="16" s="1"/>
  <c r="F57" i="16"/>
  <c r="I57" i="16" s="1"/>
  <c r="F56" i="16"/>
  <c r="H56" i="16" s="1"/>
  <c r="F55" i="16"/>
  <c r="G55" i="16" s="1"/>
  <c r="F54" i="16"/>
  <c r="I54" i="16" s="1"/>
  <c r="F53" i="16"/>
  <c r="G53" i="16" s="1"/>
  <c r="F52" i="16"/>
  <c r="H52" i="16" s="1"/>
  <c r="F51" i="16"/>
  <c r="G51" i="16" s="1"/>
  <c r="F50" i="16"/>
  <c r="H50" i="16" s="1"/>
  <c r="F49" i="16"/>
  <c r="I49" i="16" s="1"/>
  <c r="F48" i="16"/>
  <c r="H48" i="16" s="1"/>
  <c r="F47" i="16"/>
  <c r="G47" i="16" s="1"/>
  <c r="F46" i="16"/>
  <c r="G46" i="16" s="1"/>
  <c r="Y19" i="16"/>
  <c r="Z19" i="16" s="1"/>
  <c r="W21" i="16"/>
  <c r="W22" i="16"/>
  <c r="X22" i="16" s="1"/>
  <c r="W23" i="16"/>
  <c r="M14" i="17" s="1"/>
  <c r="W24" i="16"/>
  <c r="X24" i="16" s="1"/>
  <c r="W25" i="16"/>
  <c r="M16" i="17" s="1"/>
  <c r="W26" i="16"/>
  <c r="X26" i="16" s="1"/>
  <c r="W27" i="16"/>
  <c r="M18" i="17" s="1"/>
  <c r="W28" i="16"/>
  <c r="Z28" i="16" s="1"/>
  <c r="W29" i="16"/>
  <c r="W30" i="16"/>
  <c r="M21" i="17" s="1"/>
  <c r="W31" i="16"/>
  <c r="M22" i="17" s="1"/>
  <c r="W32" i="16"/>
  <c r="M23" i="17" s="1"/>
  <c r="W33" i="16"/>
  <c r="M24" i="17" s="1"/>
  <c r="W34" i="16"/>
  <c r="M25" i="17" s="1"/>
  <c r="W35" i="16"/>
  <c r="M26" i="17" s="1"/>
  <c r="W36" i="16"/>
  <c r="Z36" i="16" s="1"/>
  <c r="W20" i="16"/>
  <c r="M11" i="17" s="1"/>
  <c r="F21" i="16"/>
  <c r="G21" i="16" s="1"/>
  <c r="F22" i="16"/>
  <c r="G22" i="16" s="1"/>
  <c r="F23" i="16"/>
  <c r="G23" i="16" s="1"/>
  <c r="F24" i="16"/>
  <c r="H24" i="16" s="1"/>
  <c r="O15" i="17" s="1"/>
  <c r="F25" i="16"/>
  <c r="G25" i="16" s="1"/>
  <c r="F26" i="16"/>
  <c r="G26" i="16" s="1"/>
  <c r="F27" i="16"/>
  <c r="G27" i="16" s="1"/>
  <c r="F28" i="16"/>
  <c r="H28" i="16" s="1"/>
  <c r="O19" i="17" s="1"/>
  <c r="F29" i="16"/>
  <c r="G29" i="16" s="1"/>
  <c r="F30" i="16"/>
  <c r="H30" i="16" s="1"/>
  <c r="O21" i="17" s="1"/>
  <c r="F31" i="16"/>
  <c r="H31" i="16" s="1"/>
  <c r="O22" i="17" s="1"/>
  <c r="F32" i="16"/>
  <c r="G32" i="16" s="1"/>
  <c r="F33" i="16"/>
  <c r="H33" i="16" s="1"/>
  <c r="O24" i="17" s="1"/>
  <c r="F34" i="16"/>
  <c r="G34" i="16" s="1"/>
  <c r="F35" i="16"/>
  <c r="G35" i="16" s="1"/>
  <c r="F36" i="16"/>
  <c r="H36" i="16" s="1"/>
  <c r="O27" i="17" s="1"/>
  <c r="F20" i="16"/>
  <c r="H20" i="16" s="1"/>
  <c r="O11" i="17" s="1"/>
  <c r="I4" i="16"/>
  <c r="I5" i="16"/>
  <c r="I6" i="16"/>
  <c r="I7" i="16"/>
  <c r="I8" i="16"/>
  <c r="I9" i="16"/>
  <c r="I10" i="16"/>
  <c r="I11" i="16"/>
  <c r="I12" i="16"/>
  <c r="I13" i="16"/>
  <c r="I14" i="16"/>
  <c r="I3" i="16"/>
  <c r="H4" i="16"/>
  <c r="K4" i="16" s="1"/>
  <c r="H5" i="16"/>
  <c r="K5" i="16" s="1"/>
  <c r="H6" i="16"/>
  <c r="J6" i="16" s="1"/>
  <c r="H7" i="16"/>
  <c r="J7" i="16" s="1"/>
  <c r="H8" i="16"/>
  <c r="J8" i="16" s="1"/>
  <c r="H9" i="16"/>
  <c r="J9" i="16" s="1"/>
  <c r="H10" i="16"/>
  <c r="K10" i="16" s="1"/>
  <c r="H11" i="16"/>
  <c r="J11" i="16" s="1"/>
  <c r="H12" i="16"/>
  <c r="K12" i="16" s="1"/>
  <c r="L12" i="16" s="1"/>
  <c r="H13" i="16"/>
  <c r="K13" i="16" s="1"/>
  <c r="L13" i="16" s="1"/>
  <c r="H14" i="16"/>
  <c r="J14" i="16" s="1"/>
  <c r="H3" i="16"/>
  <c r="J3" i="16" s="1"/>
  <c r="G101" i="16"/>
  <c r="K142" i="16" l="1"/>
  <c r="K143" i="16"/>
  <c r="K144" i="16"/>
  <c r="H142" i="16"/>
  <c r="J142" i="16" s="1"/>
  <c r="H144" i="16"/>
  <c r="J144" i="16" s="1"/>
  <c r="H143" i="16"/>
  <c r="J143" i="16" s="1"/>
  <c r="F121" i="16"/>
  <c r="I121" i="16" s="1"/>
  <c r="W7" i="17" s="1"/>
  <c r="F126" i="16"/>
  <c r="G126" i="16" s="1"/>
  <c r="F122" i="16"/>
  <c r="I122" i="16" s="1"/>
  <c r="W8" i="17" s="1"/>
  <c r="F124" i="16"/>
  <c r="F123" i="16"/>
  <c r="I126" i="16"/>
  <c r="W12" i="17" s="1"/>
  <c r="F129" i="16"/>
  <c r="G121" i="16"/>
  <c r="F128" i="16"/>
  <c r="F127" i="16"/>
  <c r="H122" i="16"/>
  <c r="X8" i="17" s="1"/>
  <c r="F125" i="16"/>
  <c r="G113" i="16"/>
  <c r="G110" i="16"/>
  <c r="G109" i="16"/>
  <c r="G107" i="16"/>
  <c r="G108" i="16"/>
  <c r="G115" i="16"/>
  <c r="H85" i="16"/>
  <c r="Y29" i="16"/>
  <c r="Y21" i="16"/>
  <c r="G57" i="16"/>
  <c r="H87" i="16"/>
  <c r="M17" i="17"/>
  <c r="H94" i="16"/>
  <c r="H95" i="16"/>
  <c r="H101" i="16"/>
  <c r="H88" i="16"/>
  <c r="H96" i="16"/>
  <c r="H89" i="16"/>
  <c r="H97" i="16"/>
  <c r="H90" i="16"/>
  <c r="H98" i="16"/>
  <c r="H91" i="16"/>
  <c r="H99" i="16"/>
  <c r="H92" i="16"/>
  <c r="H100" i="16"/>
  <c r="H93" i="16"/>
  <c r="H71" i="16"/>
  <c r="I71" i="16" s="1"/>
  <c r="H76" i="16"/>
  <c r="I76" i="16" s="1"/>
  <c r="H74" i="16"/>
  <c r="I74" i="16" s="1"/>
  <c r="H72" i="16"/>
  <c r="I72" i="16" s="1"/>
  <c r="H77" i="16"/>
  <c r="I77" i="16" s="1"/>
  <c r="H75" i="16"/>
  <c r="I75" i="16" s="1"/>
  <c r="H73" i="16"/>
  <c r="I73" i="16" s="1"/>
  <c r="M12" i="17"/>
  <c r="M20" i="17"/>
  <c r="I46" i="16"/>
  <c r="I36" i="16"/>
  <c r="P27" i="17" s="1"/>
  <c r="G54" i="16"/>
  <c r="M15" i="17"/>
  <c r="I35" i="16"/>
  <c r="P26" i="17" s="1"/>
  <c r="M13" i="17"/>
  <c r="I51" i="16"/>
  <c r="I27" i="16"/>
  <c r="P18" i="17" s="1"/>
  <c r="M19" i="17"/>
  <c r="M27" i="17"/>
  <c r="H68" i="16"/>
  <c r="I68" i="16" s="1"/>
  <c r="H70" i="16"/>
  <c r="I70" i="16" s="1"/>
  <c r="H69" i="16"/>
  <c r="I69" i="16" s="1"/>
  <c r="H46" i="16"/>
  <c r="H54" i="16"/>
  <c r="I61" i="16"/>
  <c r="I59" i="16"/>
  <c r="H51" i="16"/>
  <c r="H59" i="16"/>
  <c r="G50" i="16"/>
  <c r="G58" i="16"/>
  <c r="G49" i="16"/>
  <c r="I60" i="16"/>
  <c r="H55" i="16"/>
  <c r="G60" i="16"/>
  <c r="H57" i="16"/>
  <c r="G52" i="16"/>
  <c r="H49" i="16"/>
  <c r="I48" i="16"/>
  <c r="I56" i="16"/>
  <c r="H61" i="16"/>
  <c r="I58" i="16"/>
  <c r="G56" i="16"/>
  <c r="H53" i="16"/>
  <c r="I50" i="16"/>
  <c r="G48" i="16"/>
  <c r="I53" i="16"/>
  <c r="I55" i="16"/>
  <c r="I47" i="16"/>
  <c r="H47" i="16"/>
  <c r="I52" i="16"/>
  <c r="I28" i="16"/>
  <c r="P19" i="17" s="1"/>
  <c r="I26" i="16"/>
  <c r="P17" i="17" s="1"/>
  <c r="I34" i="16"/>
  <c r="P25" i="17" s="1"/>
  <c r="H23" i="16"/>
  <c r="O14" i="17" s="1"/>
  <c r="I33" i="16"/>
  <c r="P24" i="17" s="1"/>
  <c r="I25" i="16"/>
  <c r="P16" i="17" s="1"/>
  <c r="I32" i="16"/>
  <c r="P23" i="17" s="1"/>
  <c r="I24" i="16"/>
  <c r="P15" i="17" s="1"/>
  <c r="I31" i="16"/>
  <c r="P22" i="17" s="1"/>
  <c r="I23" i="16"/>
  <c r="P14" i="17" s="1"/>
  <c r="I30" i="16"/>
  <c r="P21" i="17" s="1"/>
  <c r="I22" i="16"/>
  <c r="P13" i="17" s="1"/>
  <c r="I20" i="16"/>
  <c r="P11" i="17" s="1"/>
  <c r="I29" i="16"/>
  <c r="P20" i="17" s="1"/>
  <c r="I21" i="16"/>
  <c r="P12" i="17" s="1"/>
  <c r="X34" i="16"/>
  <c r="X32" i="16"/>
  <c r="H35" i="16"/>
  <c r="O26" i="17" s="1"/>
  <c r="Y33" i="16"/>
  <c r="X29" i="16"/>
  <c r="X20" i="16"/>
  <c r="X21" i="16"/>
  <c r="Y20" i="16"/>
  <c r="AA19" i="16"/>
  <c r="AA30" i="16" s="1"/>
  <c r="Z24" i="16"/>
  <c r="Z27" i="16"/>
  <c r="Z35" i="16"/>
  <c r="Z32" i="16"/>
  <c r="Y36" i="16"/>
  <c r="Y28" i="16"/>
  <c r="H27" i="16"/>
  <c r="O18" i="17" s="1"/>
  <c r="X36" i="16"/>
  <c r="Y35" i="16"/>
  <c r="Z34" i="16"/>
  <c r="X28" i="16"/>
  <c r="Y27" i="16"/>
  <c r="Z26" i="16"/>
  <c r="X35" i="16"/>
  <c r="Y34" i="16"/>
  <c r="Z33" i="16"/>
  <c r="X27" i="16"/>
  <c r="Y26" i="16"/>
  <c r="Z25" i="16"/>
  <c r="Y25" i="16"/>
  <c r="X33" i="16"/>
  <c r="Y32" i="16"/>
  <c r="Z31" i="16"/>
  <c r="X25" i="16"/>
  <c r="Y24" i="16"/>
  <c r="Z23" i="16"/>
  <c r="Y31" i="16"/>
  <c r="Z30" i="16"/>
  <c r="Y23" i="16"/>
  <c r="X31" i="16"/>
  <c r="Y30" i="16"/>
  <c r="Z29" i="16"/>
  <c r="X23" i="16"/>
  <c r="Y22" i="16"/>
  <c r="Z21" i="16"/>
  <c r="Z22" i="16"/>
  <c r="Z20" i="16"/>
  <c r="X30" i="16"/>
  <c r="G31" i="16"/>
  <c r="G28" i="16"/>
  <c r="H32" i="16"/>
  <c r="O23" i="17" s="1"/>
  <c r="H22" i="16"/>
  <c r="O13" i="17" s="1"/>
  <c r="G30" i="16"/>
  <c r="H29" i="16"/>
  <c r="O20" i="17" s="1"/>
  <c r="H21" i="16"/>
  <c r="O12" i="17" s="1"/>
  <c r="G36" i="16"/>
  <c r="H26" i="16"/>
  <c r="O17" i="17" s="1"/>
  <c r="G24" i="16"/>
  <c r="H34" i="16"/>
  <c r="O25" i="17" s="1"/>
  <c r="K3" i="16"/>
  <c r="L3" i="16" s="1"/>
  <c r="K7" i="16"/>
  <c r="M7" i="16" s="1"/>
  <c r="M4" i="16"/>
  <c r="L4" i="16"/>
  <c r="M10" i="16"/>
  <c r="L10" i="16"/>
  <c r="M5" i="16"/>
  <c r="L5" i="16"/>
  <c r="J13" i="16"/>
  <c r="J5" i="16"/>
  <c r="K9" i="16"/>
  <c r="G33" i="16"/>
  <c r="J12" i="16"/>
  <c r="J4" i="16"/>
  <c r="K8" i="16"/>
  <c r="J10" i="16"/>
  <c r="K14" i="16"/>
  <c r="L14" i="16" s="1"/>
  <c r="K6" i="16"/>
  <c r="H25" i="16"/>
  <c r="O16" i="17" s="1"/>
  <c r="K11" i="16"/>
  <c r="G20" i="16"/>
  <c r="G122" i="16" l="1"/>
  <c r="H121" i="16"/>
  <c r="X7" i="17" s="1"/>
  <c r="H126" i="16"/>
  <c r="X12" i="17" s="1"/>
  <c r="AA28" i="16"/>
  <c r="I129" i="16"/>
  <c r="W15" i="17" s="1"/>
  <c r="H129" i="16"/>
  <c r="X15" i="17" s="1"/>
  <c r="G129" i="16"/>
  <c r="I125" i="16"/>
  <c r="W11" i="17" s="1"/>
  <c r="H125" i="16"/>
  <c r="X11" i="17" s="1"/>
  <c r="G125" i="16"/>
  <c r="I128" i="16"/>
  <c r="W14" i="17" s="1"/>
  <c r="G128" i="16"/>
  <c r="H128" i="16"/>
  <c r="X14" i="17" s="1"/>
  <c r="G127" i="16"/>
  <c r="I127" i="16"/>
  <c r="W13" i="17" s="1"/>
  <c r="H127" i="16"/>
  <c r="X13" i="17" s="1"/>
  <c r="H123" i="16"/>
  <c r="X9" i="17" s="1"/>
  <c r="G123" i="16"/>
  <c r="I123" i="16"/>
  <c r="W9" i="17" s="1"/>
  <c r="H124" i="16"/>
  <c r="X10" i="17" s="1"/>
  <c r="I124" i="16"/>
  <c r="W10" i="17" s="1"/>
  <c r="G124" i="16"/>
  <c r="M3" i="16"/>
  <c r="AA32" i="16"/>
  <c r="AA22" i="16"/>
  <c r="AA35" i="16"/>
  <c r="AA24" i="16"/>
  <c r="AA25" i="16"/>
  <c r="AA36" i="16"/>
  <c r="AA20" i="16"/>
  <c r="AB19" i="16"/>
  <c r="AA26" i="16"/>
  <c r="AA34" i="16"/>
  <c r="AA29" i="16"/>
  <c r="AA31" i="16"/>
  <c r="AA21" i="16"/>
  <c r="AA23" i="16"/>
  <c r="AA33" i="16"/>
  <c r="AA27" i="16"/>
  <c r="L7" i="16"/>
  <c r="L6" i="16"/>
  <c r="M6" i="16"/>
  <c r="M9" i="16"/>
  <c r="L9" i="16"/>
  <c r="M8" i="16"/>
  <c r="L8" i="16"/>
  <c r="L11" i="16"/>
  <c r="M11" i="16"/>
  <c r="AB20" i="16" l="1"/>
  <c r="AB26" i="16"/>
  <c r="AB36" i="16"/>
  <c r="AB33" i="16"/>
  <c r="AB28" i="16"/>
  <c r="AC19" i="16"/>
  <c r="AB25" i="16"/>
  <c r="AB32" i="16"/>
  <c r="AB23" i="16"/>
  <c r="AB34" i="16"/>
  <c r="AB24" i="16"/>
  <c r="AB22" i="16"/>
  <c r="AB27" i="16"/>
  <c r="AB29" i="16"/>
  <c r="AB30" i="16"/>
  <c r="AB31" i="16"/>
  <c r="AB21" i="16"/>
  <c r="AB35" i="16"/>
  <c r="AC27" i="16" l="1"/>
  <c r="AC35" i="16"/>
  <c r="AC21" i="16"/>
  <c r="AC29" i="16"/>
  <c r="AC24" i="16"/>
  <c r="AC32" i="16"/>
  <c r="AC22" i="16"/>
  <c r="AC26" i="16"/>
  <c r="AC30" i="16"/>
  <c r="AC25" i="16"/>
  <c r="AC34" i="16"/>
  <c r="AC31" i="16"/>
  <c r="AC23" i="16"/>
  <c r="AC20" i="16"/>
  <c r="AC33" i="16"/>
  <c r="AC36" i="16"/>
  <c r="AC28" i="16"/>
  <c r="AD19" i="16"/>
  <c r="AD31" i="16" l="1"/>
  <c r="AD20" i="16"/>
  <c r="AD34" i="16"/>
  <c r="AD28" i="16"/>
  <c r="AD26" i="16"/>
  <c r="AD23" i="16"/>
  <c r="AD36" i="16"/>
  <c r="AD29" i="16"/>
  <c r="AD33" i="16"/>
  <c r="AD21" i="16"/>
  <c r="AD25" i="16"/>
  <c r="AD27" i="16"/>
  <c r="AD32" i="16"/>
  <c r="AD30" i="16"/>
  <c r="AD24" i="16"/>
  <c r="AD22" i="16"/>
  <c r="AD35" i="16"/>
  <c r="AE19" i="16"/>
  <c r="AE35" i="16" l="1"/>
  <c r="AE27" i="16"/>
  <c r="AE31" i="16"/>
  <c r="AE36" i="16"/>
  <c r="AE26" i="16"/>
  <c r="AE33" i="16"/>
  <c r="AE28" i="16"/>
  <c r="AE32" i="16"/>
  <c r="AE23" i="16"/>
  <c r="AE22" i="16"/>
  <c r="AE25" i="16"/>
  <c r="AE24" i="16"/>
  <c r="AE20" i="16"/>
  <c r="AE29" i="16"/>
  <c r="AE34" i="16"/>
  <c r="AE30" i="16"/>
  <c r="AE21" i="16"/>
  <c r="AF19" i="16"/>
  <c r="AF21" i="16" l="1"/>
  <c r="AF24" i="16"/>
  <c r="AF32" i="16"/>
  <c r="AF34" i="16"/>
  <c r="AF26" i="16"/>
  <c r="AF29" i="16"/>
  <c r="AF33" i="16"/>
  <c r="AF22" i="16"/>
  <c r="AF35" i="16"/>
  <c r="AF25" i="16"/>
  <c r="AF27" i="16"/>
  <c r="AF31" i="16"/>
  <c r="AF23" i="16"/>
  <c r="AF20" i="16"/>
  <c r="AF36" i="16"/>
  <c r="AF30" i="16"/>
  <c r="AF28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887DC-A01A-4A1E-BDCB-9C5086872EE3}" keepAlive="1" name="Consulta - decilesClientes" description="Conexión a la consulta 'decilesClientes' en el libro." type="5" refreshedVersion="0" background="1">
    <dbPr connection="Provider=Microsoft.Mashup.OleDb.1;Data Source=$Workbook$;Location=decilesClientes;Extended Properties=&quot;&quot;" command="SELECT * FROM [decilesClientes]"/>
  </connection>
  <connection id="2" xr16:uid="{845A61A7-EBF4-4F85-A17C-9769553C225E}" name="Consulta - decilesClientes (2)" description="Conexión a la consulta 'decilesClientes (2)' en el libro." type="100" refreshedVersion="6" minRefreshableVersion="5">
    <extLst>
      <ext xmlns:x15="http://schemas.microsoft.com/office/spreadsheetml/2010/11/main" uri="{DE250136-89BD-433C-8126-D09CA5730AF9}">
        <x15:connection id="e196d78a-9a94-4f46-8570-431e5c34f7ab"/>
      </ext>
    </extLst>
  </connection>
  <connection id="3" xr16:uid="{539B28CB-3F20-4C1E-B963-96A32D6B67CB}" keepAlive="1" name="Consulta - dimClientes" description="Conexión a la consulta 'dimClientes' en el libro." type="5" refreshedVersion="6" background="1" saveData="1">
    <dbPr connection="Provider=Microsoft.Mashup.OleDb.1;Data Source=$Workbook$;Location=dimClientes;Extended Properties=&quot;&quot;" command="SELECT * FROM [dimClientes]"/>
  </connection>
  <connection id="4" xr16:uid="{A8D11F73-4EB9-45E2-86B5-BF3B0B54C1BE}" keepAlive="1" name="Consulta - dimFecha" description="Conexión a la consulta 'dimFecha' en el libro." type="5" refreshedVersion="6" background="1" saveData="1">
    <dbPr connection="Provider=Microsoft.Mashup.OleDb.1;Data Source=$Workbook$;Location=dimFecha;Extended Properties=&quot;&quot;" command="SELECT * FROM [dimFecha]"/>
  </connection>
  <connection id="5" xr16:uid="{E3149283-F91B-44E4-B635-02BCC585C945}" keepAlive="1" name="Consulta - dimFechaEmision" description="Conexión a la consulta 'dimFechaEmision' en el libro." type="5" refreshedVersion="6" background="1" saveData="1">
    <dbPr connection="Provider=Microsoft.Mashup.OleDb.1;Data Source=$Workbook$;Location=dimFechaEmision;Extended Properties=&quot;&quot;" command="SELECT * FROM [dimFechaEmision]"/>
  </connection>
  <connection id="6" xr16:uid="{8B036E76-A392-4D54-B8D6-181EBB579DCA}" keepAlive="1" name="Consulta - dimFechaPago" description="Conexión a la consulta 'dimFechaPago' en el libro." type="5" refreshedVersion="6" background="1" saveData="1">
    <dbPr connection="Provider=Microsoft.Mashup.OleDb.1;Data Source=$Workbook$;Location=dimFechaPago;Extended Properties=&quot;&quot;" command="SELECT * FROM [dimFechaPago]"/>
  </connection>
  <connection id="7" xr16:uid="{60E66994-A9EC-4C70-9B02-E6A9E078D8A3}" keepAlive="1" name="Consulta - dimProducto" description="Conexión a la consulta 'dimProducto' en el libro." type="5" refreshedVersion="6" background="1" saveData="1">
    <dbPr connection="Provider=Microsoft.Mashup.OleDb.1;Data Source=$Workbook$;Location=dimProducto;Extended Properties=&quot;&quot;" command="SELECT * FROM [dimProducto]"/>
  </connection>
  <connection id="8" xr16:uid="{08C7139C-C3B0-4608-9C7B-53252440A05E}" keepAlive="1" name="Consulta - dimTienda" description="Conexión a la consulta 'dimTienda' en el libro." type="5" refreshedVersion="6" background="1" saveData="1">
    <dbPr connection="Provider=Microsoft.Mashup.OleDb.1;Data Source=$Workbook$;Location=dimTienda;Extended Properties=&quot;&quot;" command="SELECT * FROM [dimTienda]"/>
  </connection>
  <connection id="9" xr16:uid="{97EFADD3-4C60-4E9B-9E48-E5D7B1F2E84F}" keepAlive="1" name="Consulta - FactCartera" description="Conexión a la consulta 'FactCartera' en el libro." type="5" refreshedVersion="6" background="1" saveData="1">
    <dbPr connection="Provider=Microsoft.Mashup.OleDb.1;Data Source=$Workbook$;Location=FactCartera;Extended Properties=&quot;&quot;" command="SELECT * FROM [FactCartera]"/>
  </connection>
  <connection id="10" xr16:uid="{C2B0353E-5A74-40D0-B05F-04612AC8476E}" keepAlive="1" name="Consulta - FactTransacciones" description="Conexión a la consulta 'FactTransacciones' en el libro." type="5" refreshedVersion="6" background="1" saveData="1">
    <dbPr connection="Provider=Microsoft.Mashup.OleDb.1;Data Source=$Workbook$;Location=FactTransacciones;Extended Properties=&quot;&quot;" command="SELECT * FROM [FactTransacciones]"/>
  </connection>
  <connection id="11" xr16:uid="{C95108B1-518B-4C80-92D2-04431A86C45A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AC00101E-4F75-4938-89CA-18961FE7E543}" name="WorksheetConnection_Análisis de datos.xlsx!dimClientes" type="102" refreshedVersion="6" minRefreshableVersion="5">
    <extLst>
      <ext xmlns:x15="http://schemas.microsoft.com/office/spreadsheetml/2010/11/main" uri="{DE250136-89BD-433C-8126-D09CA5730AF9}">
        <x15:connection id="dimClientes">
          <x15:rangePr sourceName="_xlcn.WorksheetConnection_Análisisdedatos.xlsxdimClientes1"/>
        </x15:connection>
      </ext>
    </extLst>
  </connection>
  <connection id="13" xr16:uid="{FA4A602A-3F4F-4A21-BF0F-8B7A8C460CF5}" name="WorksheetConnection_Análisis de datos.xlsx!dimFecha" type="102" refreshedVersion="6" minRefreshableVersion="5">
    <extLst>
      <ext xmlns:x15="http://schemas.microsoft.com/office/spreadsheetml/2010/11/main" uri="{DE250136-89BD-433C-8126-D09CA5730AF9}">
        <x15:connection id="dimFecha">
          <x15:rangePr sourceName="_xlcn.WorksheetConnection_Análisisdedatos.xlsxdimFecha1"/>
        </x15:connection>
      </ext>
    </extLst>
  </connection>
  <connection id="14" xr16:uid="{8D79BD96-F2D8-46A5-80EE-82C33A701588}" name="WorksheetConnection_Análisis de datos.xlsx!dimFechaEmision" type="102" refreshedVersion="6" minRefreshableVersion="5">
    <extLst>
      <ext xmlns:x15="http://schemas.microsoft.com/office/spreadsheetml/2010/11/main" uri="{DE250136-89BD-433C-8126-D09CA5730AF9}">
        <x15:connection id="dimFechaEmision">
          <x15:rangePr sourceName="_xlcn.WorksheetConnection_Análisisdedatos.xlsxdimFechaEmision1"/>
        </x15:connection>
      </ext>
    </extLst>
  </connection>
  <connection id="15" xr16:uid="{8BD7442E-6E8B-45C7-96F7-87DCF5BB5FFC}" name="WorksheetConnection_Análisis de datos.xlsx!dimFechaPago" type="102" refreshedVersion="6" minRefreshableVersion="5">
    <extLst>
      <ext xmlns:x15="http://schemas.microsoft.com/office/spreadsheetml/2010/11/main" uri="{DE250136-89BD-433C-8126-D09CA5730AF9}">
        <x15:connection id="dimFechaPago">
          <x15:rangePr sourceName="_xlcn.WorksheetConnection_Análisisdedatos.xlsxdimFechaPago1"/>
        </x15:connection>
      </ext>
    </extLst>
  </connection>
  <connection id="16" xr16:uid="{D764B75A-4CDC-45F8-A081-CF58C18EE36F}" name="WorksheetConnection_Análisis de datos.xlsx!dimProducto" type="102" refreshedVersion="6" minRefreshableVersion="5">
    <extLst>
      <ext xmlns:x15="http://schemas.microsoft.com/office/spreadsheetml/2010/11/main" uri="{DE250136-89BD-433C-8126-D09CA5730AF9}">
        <x15:connection id="dimProducto">
          <x15:rangePr sourceName="_xlcn.WorksheetConnection_Análisisdedatos.xlsxdimProducto1"/>
        </x15:connection>
      </ext>
    </extLst>
  </connection>
  <connection id="17" xr16:uid="{E710F509-F1C9-485C-9EA8-F8A3A872463F}" name="WorksheetConnection_Análisis de datos.xlsx!dimTienda" type="102" refreshedVersion="6" minRefreshableVersion="5">
    <extLst>
      <ext xmlns:x15="http://schemas.microsoft.com/office/spreadsheetml/2010/11/main" uri="{DE250136-89BD-433C-8126-D09CA5730AF9}">
        <x15:connection id="dimTienda">
          <x15:rangePr sourceName="_xlcn.WorksheetConnection_Análisisdedatos.xlsxdimTienda1"/>
        </x15:connection>
      </ext>
    </extLst>
  </connection>
  <connection id="18" xr16:uid="{949D8E8F-E5ED-44E0-8A15-8AF93C4BD917}" name="WorksheetConnection_Análisis de datos.xlsx!FactCartera" type="102" refreshedVersion="6" minRefreshableVersion="5">
    <extLst>
      <ext xmlns:x15="http://schemas.microsoft.com/office/spreadsheetml/2010/11/main" uri="{DE250136-89BD-433C-8126-D09CA5730AF9}">
        <x15:connection id="FactCartera">
          <x15:rangePr sourceName="_xlcn.WorksheetConnection_Análisisdedatos.xlsxFactCartera1"/>
        </x15:connection>
      </ext>
    </extLst>
  </connection>
  <connection id="19" xr16:uid="{310EFF13-6751-45A2-B150-C1C8CBF317D9}" name="WorksheetConnection_Análisis de datos.xlsx!FactTransacciones" type="102" refreshedVersion="6" minRefreshableVersion="5">
    <extLst>
      <ext xmlns:x15="http://schemas.microsoft.com/office/spreadsheetml/2010/11/main" uri="{DE250136-89BD-433C-8126-D09CA5730AF9}">
        <x15:connection id="FactTransacciones">
          <x15:rangePr sourceName="_xlcn.WorksheetConnection_Análisisdedatos.xlsxFactTransaccion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imFecha].[Año].&amp;[2025]}"/>
    <s v="{[dimFecha].[Mes_Nombre].&amp;[mayo],[dimFecha].[Mes_Nombre].&amp;[abril],[dimFecha].[Mes_Nombre].&amp;[enero],[dimFecha].[Mes_Nombre].&amp;[julio],[dimFecha].[Mes_Nombre].&amp;[junio],[dimFecha].[Mes_Nombre].&amp;[marzo],[dimFecha].[Mes_Nombre].&amp;[agosto],[dimFecha].[Mes_Nombre].&amp;[febrero],[dimFecha].[Mes_Nombre].&amp;[septiembr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<sst xmlns="http://schemas.openxmlformats.org/spreadsheetml/2006/main" count="272" uniqueCount="140">
  <si>
    <t>Celular Smartphone</t>
  </si>
  <si>
    <t>Laptop</t>
  </si>
  <si>
    <t>Televisor LED 50"</t>
  </si>
  <si>
    <t>Televisor OLED 55"</t>
  </si>
  <si>
    <t>Audífonos Bluetooth</t>
  </si>
  <si>
    <t>Audífonos In-Ear</t>
  </si>
  <si>
    <t>Mouse Inalámbrico</t>
  </si>
  <si>
    <t>Teclado Inalámbrico</t>
  </si>
  <si>
    <t>Monitor 24"</t>
  </si>
  <si>
    <t>Consola de Videojuegos</t>
  </si>
  <si>
    <t>Tablet 10"</t>
  </si>
  <si>
    <t>Parlante Bluetooth</t>
  </si>
  <si>
    <t>Cargador USB-C</t>
  </si>
  <si>
    <t>Memoria USB 64GB</t>
  </si>
  <si>
    <t>Disco SSD 500GB</t>
  </si>
  <si>
    <t>Cámara Deportiva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</si>
  <si>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</si>
  <si>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</si>
  <si>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</si>
  <si>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</si>
  <si>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</si>
  <si>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</si>
  <si>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</si>
  <si>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</si>
  <si>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</si>
  <si>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</si>
  <si>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</si>
  <si>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</si>
  <si>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Etiquetas de fila</t>
  </si>
  <si>
    <t>Total general</t>
  </si>
  <si>
    <t>Ventas</t>
  </si>
  <si>
    <t>Margen</t>
  </si>
  <si>
    <t>Etiquetas de columna</t>
  </si>
  <si>
    <t>AOC</t>
  </si>
  <si>
    <t>Belkin</t>
  </si>
  <si>
    <t>Bose</t>
  </si>
  <si>
    <t>Dell</t>
  </si>
  <si>
    <t>GoPro</t>
  </si>
  <si>
    <t>HP</t>
  </si>
  <si>
    <t>JBL</t>
  </si>
  <si>
    <t>Kingston</t>
  </si>
  <si>
    <t>Lenovo</t>
  </si>
  <si>
    <t>LG</t>
  </si>
  <si>
    <t>Logitech</t>
  </si>
  <si>
    <t>Motorola</t>
  </si>
  <si>
    <t>Nintendo</t>
  </si>
  <si>
    <t>Samsung</t>
  </si>
  <si>
    <t>Sandisk</t>
  </si>
  <si>
    <t>Sony</t>
  </si>
  <si>
    <t>Xiaomi</t>
  </si>
  <si>
    <t>Margen %</t>
  </si>
  <si>
    <t>Var. Ventas vs LY</t>
  </si>
  <si>
    <t>Ventas LY</t>
  </si>
  <si>
    <t>Delta Ventas</t>
  </si>
  <si>
    <t>Var.Ventas LY</t>
  </si>
  <si>
    <t>Mes</t>
  </si>
  <si>
    <t>Puntos</t>
  </si>
  <si>
    <t>Etiquetas</t>
  </si>
  <si>
    <t>Marca</t>
  </si>
  <si>
    <t>Tendencia</t>
  </si>
  <si>
    <t>Delta vs LY</t>
  </si>
  <si>
    <t>Var. Margen % vs LY (pp)</t>
  </si>
  <si>
    <t>Frecuente</t>
  </si>
  <si>
    <t>Mayorista</t>
  </si>
  <si>
    <t>Ocasional</t>
  </si>
  <si>
    <t>Año</t>
  </si>
  <si>
    <t>2025</t>
  </si>
  <si>
    <t>Ventas (Millones)</t>
  </si>
  <si>
    <t>Unidades</t>
  </si>
  <si>
    <t>Ventas2</t>
  </si>
  <si>
    <t>Recuento distinto de ID_Cliente</t>
  </si>
  <si>
    <t>Suma de Total</t>
  </si>
  <si>
    <t>Barranquilla</t>
  </si>
  <si>
    <t>Bogotá</t>
  </si>
  <si>
    <t>Bucaramanga</t>
  </si>
  <si>
    <t>Cali</t>
  </si>
  <si>
    <t>Cartagena</t>
  </si>
  <si>
    <t>Manizales</t>
  </si>
  <si>
    <t>Medellín</t>
  </si>
  <si>
    <t>Pereira</t>
  </si>
  <si>
    <t>Santa Marta</t>
  </si>
  <si>
    <t>Recuento distinto de SKU</t>
  </si>
  <si>
    <t>Ticket Promedio</t>
  </si>
  <si>
    <t xml:space="preserve"> </t>
  </si>
  <si>
    <t>Mes_Nombre</t>
  </si>
  <si>
    <t>(Varios elementos)</t>
  </si>
  <si>
    <t>% Ventas</t>
  </si>
  <si>
    <t>Q1</t>
  </si>
  <si>
    <t>Q2</t>
  </si>
  <si>
    <t>Q3</t>
  </si>
  <si>
    <t>Q4</t>
  </si>
  <si>
    <t>Primer 20%</t>
  </si>
  <si>
    <t>Siguiente 30%</t>
  </si>
  <si>
    <t>Siguiente 50%</t>
  </si>
  <si>
    <t>Crecimiento</t>
  </si>
  <si>
    <t>Riesgo de dependencia</t>
  </si>
  <si>
    <t>Potencial de desarrollo</t>
  </si>
  <si>
    <t>Segmento Pareto</t>
  </si>
  <si>
    <t>Decisión de negocio</t>
  </si>
  <si>
    <t>Precio Promedio</t>
  </si>
  <si>
    <t>Modelo Estrella</t>
  </si>
  <si>
    <t>Conceptos esenciales:</t>
  </si>
  <si>
    <t>• Granularidad: nivel más detallado al que se registra la transacción</t>
  </si>
  <si>
    <t>• Primary Key (Llave primaria): identifica una fila en una dimensión</t>
  </si>
  <si>
    <t>• Foreign Key (Llave foránea): referencia entre fact table y dimensiones</t>
  </si>
  <si>
    <t>Ventas y rentabilidad</t>
  </si>
  <si>
    <t>• Cuál es la tienda con mayor margen bruto</t>
  </si>
  <si>
    <t>• Qué productos se venden más (volumen vs valor)</t>
  </si>
  <si>
    <t>• Estacionalidad de ventas por mes</t>
  </si>
  <si>
    <t>• Ventas por medio de pago y si hay riesgo asociado (ej. mayor devolución)</t>
  </si>
  <si>
    <t>Inventarios</t>
  </si>
  <si>
    <t>• Rotación de inventario por categoría</t>
  </si>
  <si>
    <t>• Productos con inventario alto y baja salida</t>
  </si>
  <si>
    <t>• Días de inventario por tienda</t>
  </si>
  <si>
    <t>Clientes y riesgo</t>
  </si>
  <si>
    <t>• Clientes con compras altas pero pagos atrasados</t>
  </si>
  <si>
    <t>• Ciclo promedio de cobro por perfil de cliente (empresa vs persona)</t>
  </si>
  <si>
    <t>Productividad de tiendas</t>
  </si>
  <si>
    <t>• Ingresos por m² o por colaborador</t>
  </si>
  <si>
    <t>• Top 20% clientes generan qué % del ingreso (pareto)</t>
  </si>
  <si>
    <t>• Distancia a centros de distribución y costos logísticos</t>
  </si>
  <si>
    <t>Preguntas que querríamos resolver (algunos ejemplos)</t>
  </si>
  <si>
    <t>• Provisión por deterioro de cartera: a quién se le asigna</t>
  </si>
  <si>
    <t>• Dimensiones: describen el contexto del hecho (producto, tienda, cliente, fecha, medio de pago)</t>
  </si>
  <si>
    <t>• Fact table (Hechos): evento transaccional cuantificable (ventas, pagos, inventarios)</t>
  </si>
  <si>
    <t>Beneficios prácticos del modelo estrella</t>
  </si>
  <si>
    <r>
      <t>Consistencia total:</t>
    </r>
    <r>
      <rPr>
        <sz val="10"/>
        <color theme="1"/>
        <rFont val="Calibri"/>
        <family val="2"/>
        <scheme val="minor"/>
      </rPr>
      <t xml:space="preserve"> una sola “DimCliente” sirve para Ventas y Cartera. El mismo cliente significa lo mismo en todo el modelo.</t>
    </r>
  </si>
  <si>
    <r>
      <t>Escalabilidad:</t>
    </r>
    <r>
      <rPr>
        <sz val="10"/>
        <color theme="1"/>
        <rFont val="Calibri"/>
        <family val="2"/>
        <scheme val="minor"/>
      </rPr>
      <t xml:space="preserve"> puedes sumar nuevas facts (Pagos, Devoluciones, Costos logísticos) sin reconstruir todo. Solo conectas por llaves.</t>
    </r>
  </si>
  <si>
    <r>
      <t>Velocidad de análisis:</t>
    </r>
    <r>
      <rPr>
        <sz val="10"/>
        <color theme="1"/>
        <rFont val="Calibri"/>
        <family val="2"/>
        <scheme val="minor"/>
      </rPr>
      <t xml:space="preserve"> Tablas dinámicas y medidas simples funcionan al instante. No necesitas rehacer BuscarV para cada pregunta.</t>
    </r>
  </si>
  <si>
    <r>
      <t>Menos errores:</t>
    </r>
    <r>
      <rPr>
        <sz val="10"/>
        <color theme="1"/>
        <rFont val="Calibri"/>
        <family val="2"/>
        <scheme val="minor"/>
      </rPr>
      <t xml:space="preserve"> no replicas atributos ni fórmulas. Menos riesgo de columnas desalineadas o claves mal pegadas.</t>
    </r>
  </si>
  <si>
    <r>
      <t>Gobernanza:</t>
    </r>
    <r>
      <rPr>
        <sz val="10"/>
        <color theme="1"/>
        <rFont val="Calibri"/>
        <family val="2"/>
        <scheme val="minor"/>
      </rPr>
      <t xml:space="preserve"> un único lugar para reglas de negocio. Por ejemplo, segmentación de clientes y jerarquías de productos viven en las dimensiones.</t>
    </r>
  </si>
  <si>
    <r>
      <t>Reutilización:</t>
    </r>
    <r>
      <rPr>
        <sz val="10"/>
        <color theme="1"/>
        <rFont val="Calibri"/>
        <family val="2"/>
        <scheme val="minor"/>
      </rPr>
      <t xml:space="preserve"> el mismo modelo alimenta varios dashboards, sin copias de Excel por cada área.</t>
    </r>
  </si>
  <si>
    <r>
      <t>Rendimiento:</t>
    </r>
    <r>
      <rPr>
        <sz val="10"/>
        <color theme="1"/>
        <rFont val="Calibri"/>
        <family val="2"/>
        <scheme val="minor"/>
      </rPr>
      <t xml:space="preserve"> el motor de datos (Power Pivot) comprime dimensiones y calcula agregados sobre facts de forma eficiente.</t>
    </r>
  </si>
  <si>
    <t>Qué pasa cuando se hace “lo de siempre” con BuscarV o merges manuales</t>
  </si>
  <si>
    <r>
      <t>Hojas maestras enormes:</t>
    </r>
    <r>
      <rPr>
        <sz val="10"/>
        <color theme="1"/>
        <rFont val="Calibri"/>
        <family val="2"/>
        <scheme val="minor"/>
      </rPr>
      <t xml:space="preserve"> cada reporte “cocina” su propia mezcla. Terminas con 10 versiones del mismo cliente y producto.</t>
    </r>
  </si>
  <si>
    <r>
      <t>Errores silenciosos:</t>
    </r>
    <r>
      <rPr>
        <sz val="10"/>
        <color theme="1"/>
        <rFont val="Calibri"/>
        <family val="2"/>
        <scheme val="minor"/>
      </rPr>
      <t xml:space="preserve"> BuscarV que no encuentra coincidencia, pérdida de filas al unir, claves con espacios o mayúsculas distintas.</t>
    </r>
  </si>
  <si>
    <r>
      <t>Doble conteo:</t>
    </r>
    <r>
      <rPr>
        <sz val="10"/>
        <color theme="1"/>
        <rFont val="Calibri"/>
        <family val="2"/>
        <scheme val="minor"/>
      </rPr>
      <t xml:space="preserve"> agrupaciones sobre tablas ya agregadas, joins erróneos uno-a-muchos que multiplican cifras.</t>
    </r>
  </si>
  <si>
    <r>
      <t>Tiempo perdido:</t>
    </r>
    <r>
      <rPr>
        <sz val="10"/>
        <color theme="1"/>
        <rFont val="Calibri"/>
        <family val="2"/>
        <scheme val="minor"/>
      </rPr>
      <t xml:space="preserve"> cada pregunta nueva implica rehacer combinaciones, copiar-pegar y depurar fórmulas.</t>
    </r>
  </si>
  <si>
    <r>
      <t>Inconsistencia:</t>
    </r>
    <r>
      <rPr>
        <sz val="10"/>
        <color theme="1"/>
        <rFont val="Calibri"/>
        <family val="2"/>
        <scheme val="minor"/>
      </rPr>
      <t xml:space="preserve"> Ventas por cliente en un archivo no coincide con Cartera por cliente en otro porque se mezcló con reglas distintas.</t>
    </r>
  </si>
  <si>
    <r>
      <t>Dificultad para auditar:</t>
    </r>
    <r>
      <rPr>
        <sz val="10"/>
        <color theme="1"/>
        <rFont val="Calibri"/>
        <family val="2"/>
        <scheme val="minor"/>
      </rPr>
      <t xml:space="preserve"> no sabes cuál fórmula o pestaña cambió un número. El linaje del dato se vuelve opaco.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</si>
</sst>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\ #,##0.0;\-\$\ #,##0.0;\$\ #,##0.0"/>
    <numFmt numFmtId="165" formatCode="0.00\ %;\-0.00\ %;0.00\ %"/>
    <numFmt numFmtId="166" formatCode="#,##0.0\ %;\-#,##0.0\ %;#,##0.0\ %"/>
    <numFmt numFmtId="167" formatCode="\$\ #,##0;\-\$\ #,##0;\$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/>
      <diagonal/>
    </border>
    <border>
      <left/>
      <right style="medium">
        <color theme="2" tint="-9.9978637043366805E-2"/>
      </right>
      <top style="medium">
        <color theme="2" tint="-9.9978637043366805E-2"/>
      </top>
      <bottom/>
      <diagonal/>
    </border>
    <border>
      <left style="medium">
        <color theme="2" tint="-9.9978637043366805E-2"/>
      </left>
      <right/>
      <top/>
      <bottom/>
      <diagonal/>
    </border>
    <border>
      <left/>
      <right style="medium">
        <color theme="2" tint="-9.9978637043366805E-2"/>
      </right>
      <top/>
      <bottom/>
      <diagonal/>
    </border>
    <border>
      <left style="medium">
        <color theme="2" tint="-9.9978637043366805E-2"/>
      </left>
      <right/>
      <top/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3" fontId="0" fillId="0" borderId="0" xfId="0" applyNumberFormat="1"/>
    <xf numFmtId="0" fontId="3" fillId="3" borderId="0" xfId="0" applyFont="1" applyFill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165" fontId="4" fillId="3" borderId="10" xfId="0" applyNumberFormat="1" applyFont="1" applyFill="1" applyBorder="1" applyAlignment="1">
      <alignment horizontal="center"/>
    </xf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67" fontId="0" fillId="0" borderId="0" xfId="0" pivotButton="1" applyNumberFormat="1"/>
    <xf numFmtId="10" fontId="0" fillId="0" borderId="0" xfId="1" pivotButton="1" applyNumberFormat="1" applyFont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orcentaje" xfId="1" builtinId="5"/>
  </cellStyles>
  <dxfs count="2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67" formatCode="\$\ #,##0;\-\$\ #,##0;\$\ #,##0"/>
    </dxf>
    <dxf>
      <numFmt numFmtId="3" formatCode="#,##0"/>
    </dxf>
    <dxf>
      <numFmt numFmtId="1" formatCode="0"/>
    </dxf>
    <dxf>
      <numFmt numFmtId="167" formatCode="\$\ #,##0;\-\$\ #,##0;\$\ #,##0"/>
    </dxf>
    <dxf>
      <numFmt numFmtId="167" formatCode="\$\ #,##0;\-\$\ #,##0;\$\ #,##0"/>
    </dxf>
    <dxf>
      <numFmt numFmtId="2" formatCode="0.00"/>
    </dxf>
    <dxf>
      <numFmt numFmtId="165" formatCode="0.00\ %;\-0.00\ %;0.00\ %"/>
    </dxf>
    <dxf>
      <numFmt numFmtId="165" formatCode="0.00\ %;\-0.00\ %;0.00\ %"/>
    </dxf>
    <dxf>
      <numFmt numFmtId="167" formatCode="\$\ #,##0;\-\$\ #,##0;\$\ #,##0"/>
    </dxf>
  </dxfs>
  <tableStyles count="0" defaultTableStyle="TableStyleMedium2" defaultPivotStyle="PivotStyleLight16"/>
  <colors>
    <mruColors>
      <color rgb="FFA2F0F8"/>
      <color rgb="FFD43260"/>
      <color rgb="FF000000"/>
      <color rgb="FFEF4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2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63" Type="http://schemas.openxmlformats.org/officeDocument/2006/relationships/customXml" Target="../customXml/item39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7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66" Type="http://schemas.openxmlformats.org/officeDocument/2006/relationships/customXml" Target="../customXml/item42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37.xml"/><Relationship Id="rId19" Type="http://schemas.openxmlformats.org/officeDocument/2006/relationships/connections" Target="connections.xml"/><Relationship Id="rId14" Type="http://schemas.openxmlformats.org/officeDocument/2006/relationships/pivotCacheDefinition" Target="pivotCache/pivotCacheDefinition10.xml"/><Relationship Id="rId22" Type="http://schemas.openxmlformats.org/officeDocument/2006/relationships/sheetMetadata" Target="metadata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64" Type="http://schemas.openxmlformats.org/officeDocument/2006/relationships/customXml" Target="../customXml/item40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20" Type="http://schemas.openxmlformats.org/officeDocument/2006/relationships/styles" Target="style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62" Type="http://schemas.openxmlformats.org/officeDocument/2006/relationships/customXml" Target="../customXml/item3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65" Type="http://schemas.openxmlformats.org/officeDocument/2006/relationships/customXml" Target="../customXml/item4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9.xml"/><Relationship Id="rId18" Type="http://schemas.openxmlformats.org/officeDocument/2006/relationships/theme" Target="theme/theme1.xml"/><Relationship Id="rId39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Pivot!$I$2</c:f>
              <c:strCache>
                <c:ptCount val="1"/>
                <c:pt idx="0">
                  <c:v>Ventas LY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Pivot!$G$3:$G$14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Pivot!$I$3:$I$14</c:f>
              <c:numCache>
                <c:formatCode>\$\ #,##0;\-\$\ #,##0;\$\ #,##0</c:formatCode>
                <c:ptCount val="12"/>
                <c:pt idx="0">
                  <c:v>622691900</c:v>
                </c:pt>
                <c:pt idx="1">
                  <c:v>561848300</c:v>
                </c:pt>
                <c:pt idx="2">
                  <c:v>611512900</c:v>
                </c:pt>
                <c:pt idx="3">
                  <c:v>593415900</c:v>
                </c:pt>
                <c:pt idx="4">
                  <c:v>609825900</c:v>
                </c:pt>
                <c:pt idx="5">
                  <c:v>677498000</c:v>
                </c:pt>
                <c:pt idx="6">
                  <c:v>629722600</c:v>
                </c:pt>
                <c:pt idx="7">
                  <c:v>674140600</c:v>
                </c:pt>
                <c:pt idx="8">
                  <c:v>599029800</c:v>
                </c:pt>
                <c:pt idx="9">
                  <c:v>629211500</c:v>
                </c:pt>
                <c:pt idx="10">
                  <c:v>590362800</c:v>
                </c:pt>
                <c:pt idx="11">
                  <c:v>623584900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3-4908-9503-2628A4CBEF7D}"/>
            </c:ext>
          </c:extLst>
        </c:ser>
        <c:ser>
          <c:idx val="0"/>
          <c:order val="1"/>
          <c:tx>
            <c:strRef>
              <c:f>Pivot!$H$2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Pivot!$G$3:$G$14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Pivot!$H$3:$H$14</c:f>
              <c:numCache>
                <c:formatCode>\$\ #,##0;\-\$\ #,##0;\$\ #,##0</c:formatCode>
                <c:ptCount val="12"/>
                <c:pt idx="0">
                  <c:v>659848700</c:v>
                </c:pt>
                <c:pt idx="1">
                  <c:v>566317500</c:v>
                </c:pt>
                <c:pt idx="2">
                  <c:v>641047800</c:v>
                </c:pt>
                <c:pt idx="3">
                  <c:v>630536700</c:v>
                </c:pt>
                <c:pt idx="4">
                  <c:v>662385300</c:v>
                </c:pt>
                <c:pt idx="5">
                  <c:v>603806200</c:v>
                </c:pt>
                <c:pt idx="6">
                  <c:v>634572900</c:v>
                </c:pt>
                <c:pt idx="7">
                  <c:v>616969500</c:v>
                </c:pt>
                <c:pt idx="8">
                  <c:v>502263200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3-4908-9503-2628A4CB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75"/>
        <c:axId val="19870464"/>
        <c:axId val="19886272"/>
      </c:barChart>
      <c:catAx>
        <c:axId val="198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86272"/>
        <c:crosses val="autoZero"/>
        <c:auto val="1"/>
        <c:lblAlgn val="ctr"/>
        <c:lblOffset val="100"/>
        <c:noMultiLvlLbl val="0"/>
      </c:catAx>
      <c:valAx>
        <c:axId val="19886272"/>
        <c:scaling>
          <c:orientation val="minMax"/>
        </c:scaling>
        <c:delete val="1"/>
        <c:axPos val="l"/>
        <c:numFmt formatCode="\$\ #,##0;\-\$\ #,##0;\$\ #,##0" sourceLinked="1"/>
        <c:majorTickMark val="none"/>
        <c:minorTickMark val="none"/>
        <c:tickLblPos val="nextTo"/>
        <c:crossAx val="198704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Pivot!$K$2</c:f>
              <c:strCache>
                <c:ptCount val="1"/>
                <c:pt idx="0">
                  <c:v>Var.Ventas LY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Pivot!$G$3:$G$14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Pivot!$K$3:$K$14</c:f>
              <c:numCache>
                <c:formatCode>#,##0.0\ %;\-#,##0.0\ %;#,##0.0\ %</c:formatCode>
                <c:ptCount val="12"/>
                <c:pt idx="0">
                  <c:v>5.9671243515452825E-2</c:v>
                </c:pt>
                <c:pt idx="1">
                  <c:v>7.9544603053884836E-3</c:v>
                </c:pt>
                <c:pt idx="2">
                  <c:v>4.8298081692144189E-2</c:v>
                </c:pt>
                <c:pt idx="3">
                  <c:v>6.2554441160070029E-2</c:v>
                </c:pt>
                <c:pt idx="4">
                  <c:v>8.6187549594072668E-2</c:v>
                </c:pt>
                <c:pt idx="5">
                  <c:v>-0.10877050559558847</c:v>
                </c:pt>
                <c:pt idx="6">
                  <c:v>7.7022803374057081E-3</c:v>
                </c:pt>
                <c:pt idx="7">
                  <c:v>-8.4805899540837629E-2</c:v>
                </c:pt>
                <c:pt idx="8">
                  <c:v>-0.16153887502758627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4-4CA7-8E9E-48E74EE5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0990208"/>
        <c:axId val="100983968"/>
      </c:barChart>
      <c:scatterChart>
        <c:scatterStyle val="lineMarker"/>
        <c:varyColors val="0"/>
        <c:ser>
          <c:idx val="1"/>
          <c:order val="1"/>
          <c:tx>
            <c:strRef>
              <c:f>Pivot!$L$2</c:f>
              <c:strCache>
                <c:ptCount val="1"/>
                <c:pt idx="0">
                  <c:v>Puntos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4D0F16F-8311-4345-86B9-1A7D22DF861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9B4-4CA7-8E9E-48E74EE5CC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829F2B-AA14-44DA-8A10-4277D3D8348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B4-4CA7-8E9E-48E74EE5CC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EB0329-DB93-4492-80AC-FD920B10269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9B4-4CA7-8E9E-48E74EE5CC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1291B7-26E0-4800-BB8C-354EB0FBE2F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9B4-4CA7-8E9E-48E74EE5CC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21BDF7-D5AF-42DD-845C-8F7D02B9D58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9B4-4CA7-8E9E-48E74EE5CC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704309-6486-4646-88CF-B2B0DA3AD72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9B4-4CA7-8E9E-48E74EE5CC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09E8DF-8765-45A5-A236-1AB8BB63553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9B4-4CA7-8E9E-48E74EE5CC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6D9CBB-58AE-4392-966A-9B554B42E80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9B4-4CA7-8E9E-48E74EE5CC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03769A-A91B-4D08-9694-79499473211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9B4-4CA7-8E9E-48E74EE5CC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A15803-620F-45A9-871D-C97D196B9FD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9B4-4CA7-8E9E-48E74EE5CC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78E2E26-D153-4636-B6D8-CD28D46E629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9B4-4CA7-8E9E-48E74EE5CC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913D06F-578E-4A72-9A9F-B0CA97B5FE3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9B4-4CA7-8E9E-48E74EE5C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Pivot!$L$3:$L$14</c:f>
              <c:numCache>
                <c:formatCode>#,##0.0\ %;\-#,##0.0\ %;#,##0.0\ %</c:formatCode>
                <c:ptCount val="12"/>
                <c:pt idx="0">
                  <c:v>5.9671243515452825E-2</c:v>
                </c:pt>
                <c:pt idx="1">
                  <c:v>7.9544603053884836E-3</c:v>
                </c:pt>
                <c:pt idx="2">
                  <c:v>4.8298081692144189E-2</c:v>
                </c:pt>
                <c:pt idx="3">
                  <c:v>6.2554441160070029E-2</c:v>
                </c:pt>
                <c:pt idx="4">
                  <c:v>8.6187549594072668E-2</c:v>
                </c:pt>
                <c:pt idx="5">
                  <c:v>-0.10877050559558847</c:v>
                </c:pt>
                <c:pt idx="6">
                  <c:v>7.7022803374057081E-3</c:v>
                </c:pt>
                <c:pt idx="7">
                  <c:v>-8.4805899540837629E-2</c:v>
                </c:pt>
                <c:pt idx="8">
                  <c:v>-0.16153887502758627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Pivot!$M$3:$M$14</c15:f>
                <c15:dlblRangeCache>
                  <c:ptCount val="12"/>
                  <c:pt idx="0">
                    <c:v>+6,0%</c:v>
                  </c:pt>
                  <c:pt idx="1">
                    <c:v>+0,8%</c:v>
                  </c:pt>
                  <c:pt idx="2">
                    <c:v>+4,8%</c:v>
                  </c:pt>
                  <c:pt idx="3">
                    <c:v>+6,3%</c:v>
                  </c:pt>
                  <c:pt idx="4">
                    <c:v>+8,6%</c:v>
                  </c:pt>
                  <c:pt idx="5">
                    <c:v>-10,9%</c:v>
                  </c:pt>
                  <c:pt idx="6">
                    <c:v>+0,8%</c:v>
                  </c:pt>
                  <c:pt idx="7">
                    <c:v>-8,5%</c:v>
                  </c:pt>
                  <c:pt idx="8">
                    <c:v>-16,2%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E9B4-4CA7-8E9E-48E74EE5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0640"/>
        <c:axId val="166468992"/>
      </c:scatterChart>
      <c:catAx>
        <c:axId val="100990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983968"/>
        <c:crosses val="autoZero"/>
        <c:auto val="1"/>
        <c:lblAlgn val="ctr"/>
        <c:lblOffset val="100"/>
        <c:noMultiLvlLbl val="0"/>
      </c:catAx>
      <c:valAx>
        <c:axId val="100983968"/>
        <c:scaling>
          <c:orientation val="minMax"/>
        </c:scaling>
        <c:delete val="1"/>
        <c:axPos val="l"/>
        <c:numFmt formatCode="#,##0.0\ %;\-#,##0.0\ %;#,##0.0\ %" sourceLinked="1"/>
        <c:majorTickMark val="none"/>
        <c:minorTickMark val="none"/>
        <c:tickLblPos val="nextTo"/>
        <c:crossAx val="100990208"/>
        <c:crosses val="autoZero"/>
        <c:crossBetween val="between"/>
      </c:valAx>
      <c:valAx>
        <c:axId val="166468992"/>
        <c:scaling>
          <c:orientation val="minMax"/>
        </c:scaling>
        <c:delete val="1"/>
        <c:axPos val="r"/>
        <c:numFmt formatCode="#,##0.0\ %;\-#,##0.0\ %;#,##0.0\ %" sourceLinked="1"/>
        <c:majorTickMark val="out"/>
        <c:minorTickMark val="none"/>
        <c:tickLblPos val="nextTo"/>
        <c:crossAx val="166480640"/>
        <c:crosses val="max"/>
        <c:crossBetween val="midCat"/>
      </c:valAx>
      <c:valAx>
        <c:axId val="16648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664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Pivot!$G$19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Pivot!$F$20:$F$36</c:f>
              <c:strCache>
                <c:ptCount val="17"/>
                <c:pt idx="0">
                  <c:v>Sony</c:v>
                </c:pt>
                <c:pt idx="1">
                  <c:v>Samsung</c:v>
                </c:pt>
                <c:pt idx="2">
                  <c:v>Logitech</c:v>
                </c:pt>
                <c:pt idx="3">
                  <c:v>GoPro</c:v>
                </c:pt>
                <c:pt idx="4">
                  <c:v>Bose</c:v>
                </c:pt>
                <c:pt idx="5">
                  <c:v>LG</c:v>
                </c:pt>
                <c:pt idx="6">
                  <c:v>Sandisk</c:v>
                </c:pt>
                <c:pt idx="7">
                  <c:v>Dell</c:v>
                </c:pt>
                <c:pt idx="8">
                  <c:v>AOC</c:v>
                </c:pt>
                <c:pt idx="9">
                  <c:v>Nintendo</c:v>
                </c:pt>
                <c:pt idx="10">
                  <c:v>JBL</c:v>
                </c:pt>
                <c:pt idx="11">
                  <c:v>Belkin</c:v>
                </c:pt>
                <c:pt idx="12">
                  <c:v>Motorola</c:v>
                </c:pt>
                <c:pt idx="13">
                  <c:v>Kingston</c:v>
                </c:pt>
                <c:pt idx="14">
                  <c:v>Xiaomi</c:v>
                </c:pt>
                <c:pt idx="15">
                  <c:v>Lenovo</c:v>
                </c:pt>
                <c:pt idx="16">
                  <c:v>HP</c:v>
                </c:pt>
              </c:strCache>
            </c:strRef>
          </c:cat>
          <c:val>
            <c:numRef>
              <c:f>Pivot!$G$20:$G$36</c:f>
              <c:numCache>
                <c:formatCode>\$\ #,##0;\-\$\ #,##0;\$\ #,##0</c:formatCode>
                <c:ptCount val="17"/>
                <c:pt idx="0">
                  <c:v>516749200</c:v>
                </c:pt>
                <c:pt idx="1">
                  <c:v>513385700</c:v>
                </c:pt>
                <c:pt idx="2">
                  <c:v>502722700</c:v>
                </c:pt>
                <c:pt idx="3">
                  <c:v>390048800</c:v>
                </c:pt>
                <c:pt idx="4">
                  <c:v>321810800</c:v>
                </c:pt>
                <c:pt idx="5">
                  <c:v>319575600</c:v>
                </c:pt>
                <c:pt idx="6">
                  <c:v>299162900</c:v>
                </c:pt>
                <c:pt idx="7">
                  <c:v>286583000</c:v>
                </c:pt>
                <c:pt idx="8">
                  <c:v>284852600</c:v>
                </c:pt>
                <c:pt idx="9">
                  <c:v>283621000</c:v>
                </c:pt>
                <c:pt idx="10">
                  <c:v>276885100</c:v>
                </c:pt>
                <c:pt idx="11">
                  <c:v>270343500</c:v>
                </c:pt>
                <c:pt idx="12">
                  <c:v>269368200</c:v>
                </c:pt>
                <c:pt idx="13">
                  <c:v>263387300</c:v>
                </c:pt>
                <c:pt idx="14">
                  <c:v>242830100</c:v>
                </c:pt>
                <c:pt idx="15">
                  <c:v>241589900</c:v>
                </c:pt>
                <c:pt idx="16">
                  <c:v>234831400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7-49F2-869E-3FBA6ED2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953184"/>
        <c:axId val="100960672"/>
      </c:barChart>
      <c:catAx>
        <c:axId val="100953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960672"/>
        <c:crosses val="autoZero"/>
        <c:auto val="1"/>
        <c:lblAlgn val="ctr"/>
        <c:lblOffset val="100"/>
        <c:noMultiLvlLbl val="0"/>
      </c:catAx>
      <c:valAx>
        <c:axId val="100960672"/>
        <c:scaling>
          <c:orientation val="minMax"/>
        </c:scaling>
        <c:delete val="1"/>
        <c:axPos val="t"/>
        <c:numFmt formatCode="\$\ #,##0;\-\$\ #,##0;\$\ #,##0" sourceLinked="1"/>
        <c:majorTickMark val="none"/>
        <c:minorTickMark val="none"/>
        <c:tickLblPos val="nextTo"/>
        <c:crossAx val="10095318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432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Pivot!$F$107:$F$115</c:f>
              <c:strCache>
                <c:ptCount val="9"/>
                <c:pt idx="0">
                  <c:v>Bogotá</c:v>
                </c:pt>
                <c:pt idx="1">
                  <c:v>Barranquilla</c:v>
                </c:pt>
                <c:pt idx="2">
                  <c:v>Santa Marta</c:v>
                </c:pt>
                <c:pt idx="3">
                  <c:v>Cartagena</c:v>
                </c:pt>
                <c:pt idx="4">
                  <c:v>Medellín</c:v>
                </c:pt>
                <c:pt idx="5">
                  <c:v>Cali</c:v>
                </c:pt>
                <c:pt idx="6">
                  <c:v>Manizales</c:v>
                </c:pt>
                <c:pt idx="7">
                  <c:v>Pereira</c:v>
                </c:pt>
                <c:pt idx="8">
                  <c:v>Bucaramanga</c:v>
                </c:pt>
              </c:strCache>
            </c:strRef>
          </c:cat>
          <c:val>
            <c:numRef>
              <c:f>Pivot!$G$107:$G$115</c:f>
              <c:numCache>
                <c:formatCode>\$\ #,##0;\-\$\ #,##0;\$\ #,##0</c:formatCode>
                <c:ptCount val="9"/>
                <c:pt idx="0">
                  <c:v>515951.38772077375</c:v>
                </c:pt>
                <c:pt idx="1">
                  <c:v>515060.89150546677</c:v>
                </c:pt>
                <c:pt idx="2">
                  <c:v>505770.04754358163</c:v>
                </c:pt>
                <c:pt idx="3">
                  <c:v>499481.81818181818</c:v>
                </c:pt>
                <c:pt idx="4">
                  <c:v>497929.07692307694</c:v>
                </c:pt>
                <c:pt idx="5">
                  <c:v>495099.84387197503</c:v>
                </c:pt>
                <c:pt idx="6">
                  <c:v>487721.40015910898</c:v>
                </c:pt>
                <c:pt idx="7">
                  <c:v>486926.91131498473</c:v>
                </c:pt>
                <c:pt idx="8">
                  <c:v>468272.36394557822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4661-B124-1DFC2D14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770750768"/>
        <c:axId val="770751184"/>
      </c:barChart>
      <c:catAx>
        <c:axId val="770750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0751184"/>
        <c:crosses val="autoZero"/>
        <c:auto val="1"/>
        <c:lblAlgn val="ctr"/>
        <c:lblOffset val="100"/>
        <c:noMultiLvlLbl val="0"/>
      </c:catAx>
      <c:valAx>
        <c:axId val="770751184"/>
        <c:scaling>
          <c:orientation val="minMax"/>
          <c:min val="0"/>
        </c:scaling>
        <c:delete val="1"/>
        <c:axPos val="t"/>
        <c:numFmt formatCode="\$\ #,##0;\-\$\ #,##0;\$\ #,##0" sourceLinked="1"/>
        <c:majorTickMark val="out"/>
        <c:minorTickMark val="none"/>
        <c:tickLblPos val="nextTo"/>
        <c:crossAx val="7707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Pivot!$C$141</c:f>
              <c:strCache>
                <c:ptCount val="1"/>
                <c:pt idx="0">
                  <c:v>Ventas LY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Pivot!$G$142:$G$144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Pivot!$I$142:$I$144</c:f>
              <c:numCache>
                <c:formatCode>General</c:formatCode>
                <c:ptCount val="3"/>
                <c:pt idx="0">
                  <c:v>1796053100</c:v>
                </c:pt>
                <c:pt idx="1">
                  <c:v>1880739800</c:v>
                </c:pt>
                <c:pt idx="2">
                  <c:v>1902893000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5-4A77-88F7-76674B24DCE9}"/>
            </c:ext>
          </c:extLst>
        </c:ser>
        <c:ser>
          <c:idx val="0"/>
          <c:order val="1"/>
          <c:tx>
            <c:strRef>
              <c:f>Pivot!$B$141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Pivot!$G$142:$G$144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Pivot!$H$142:$H$144</c:f>
              <c:numCache>
                <c:formatCode>\$\ #,##0;\-\$\ #,##0;\$\ #,##0</c:formatCode>
                <c:ptCount val="3"/>
                <c:pt idx="0">
                  <c:v>1867214000</c:v>
                </c:pt>
                <c:pt idx="1">
                  <c:v>1896728200</c:v>
                </c:pt>
                <c:pt idx="2">
                  <c:v>1753805600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5-4A77-88F7-76674B24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75"/>
        <c:axId val="19870464"/>
        <c:axId val="19886272"/>
      </c:barChart>
      <c:catAx>
        <c:axId val="198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86272"/>
        <c:crosses val="autoZero"/>
        <c:auto val="1"/>
        <c:lblAlgn val="ctr"/>
        <c:lblOffset val="100"/>
        <c:noMultiLvlLbl val="0"/>
      </c:catAx>
      <c:valAx>
        <c:axId val="19886272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98704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Pivot!$G$156</c:f>
              <c:strCache>
                <c:ptCount val="1"/>
                <c:pt idx="0">
                  <c:v>Frecuente</c:v>
                </c:pt>
              </c:strCache>
            </c:strRef>
          </c:tx>
          <c:spPr>
            <a:ln w="28575" cap="rnd">
              <a:solidFill>
                <a:srgbClr val="A2F0F8"/>
              </a:solidFill>
              <a:round/>
            </a:ln>
            <a:effectLst/>
          </c:spPr>
          <c:marker>
            <c:symbol val="none"/>
          </c:marker>
          <c:cat>
            <c:strRef>
              <c:f>Pivot!$H$155:$J$155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Pivot!$H$156:$J$156</c:f>
              <c:numCache>
                <c:formatCode>\$\ #,##0;\-\$\ #,##0;\$\ #,##0</c:formatCode>
                <c:ptCount val="3"/>
                <c:pt idx="0">
                  <c:v>620621700</c:v>
                </c:pt>
                <c:pt idx="1">
                  <c:v>611331100</c:v>
                </c:pt>
                <c:pt idx="2">
                  <c:v>602520700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303-8D4B-0E430E02A785}"/>
            </c:ext>
          </c:extLst>
        </c:ser>
        <c:ser>
          <c:idx val="1"/>
          <c:order val="1"/>
          <c:tx>
            <c:strRef>
              <c:f>Pivot!$G$157</c:f>
              <c:strCache>
                <c:ptCount val="1"/>
                <c:pt idx="0">
                  <c:v>Mayorista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strRef>
              <c:f>Pivot!$H$155:$J$155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Pivot!$H$157:$J$157</c:f>
              <c:numCache>
                <c:formatCode>\$\ #,##0;\-\$\ #,##0;\$\ #,##0</c:formatCode>
                <c:ptCount val="3"/>
                <c:pt idx="0">
                  <c:v>604060100</c:v>
                </c:pt>
                <c:pt idx="1">
                  <c:v>621480500</c:v>
                </c:pt>
                <c:pt idx="2">
                  <c:v>571384000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A-4303-8D4B-0E430E02A785}"/>
            </c:ext>
          </c:extLst>
        </c:ser>
        <c:ser>
          <c:idx val="2"/>
          <c:order val="2"/>
          <c:tx>
            <c:strRef>
              <c:f>Pivot!$G$158</c:f>
              <c:strCache>
                <c:ptCount val="1"/>
                <c:pt idx="0">
                  <c:v>Ocasional</c:v>
                </c:pt>
              </c:strCache>
            </c:strRef>
          </c:tx>
          <c:spPr>
            <a:ln w="28575" cap="rnd">
              <a:solidFill>
                <a:srgbClr val="D43260"/>
              </a:solidFill>
              <a:round/>
            </a:ln>
            <a:effectLst/>
          </c:spPr>
          <c:marker>
            <c:symbol val="none"/>
          </c:marker>
          <c:cat>
            <c:strRef>
              <c:f>Pivot!$H$155:$J$155</c:f>
              <c:strCache>
                <c:ptCount val="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</c:strCache>
            </c:strRef>
          </c:cat>
          <c:val>
            <c:numRef>
              <c:f>Pivot!$H$158:$J$158</c:f>
              <c:numCache>
                <c:formatCode>\$\ #,##0;\-\$\ #,##0;\$\ #,##0</c:formatCode>
                <c:ptCount val="3"/>
                <c:pt idx="0">
                  <c:v>642532200</c:v>
                </c:pt>
                <c:pt idx="1">
                  <c:v>663916600</c:v>
                </c:pt>
                <c:pt idx="2">
                  <c:v>579900900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A-4303-8D4B-0E430E02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21408"/>
        <c:axId val="241122240"/>
      </c:lineChart>
      <c:catAx>
        <c:axId val="2411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1122240"/>
        <c:crosses val="autoZero"/>
        <c:auto val="1"/>
        <c:lblAlgn val="ctr"/>
        <c:lblOffset val="100"/>
        <c:noMultiLvlLbl val="0"/>
      </c:catAx>
      <c:valAx>
        <c:axId val="241122240"/>
        <c:scaling>
          <c:orientation val="minMax"/>
          <c:min val="500000000"/>
        </c:scaling>
        <c:delete val="0"/>
        <c:axPos val="l"/>
        <c:numFmt formatCode="\$\ #,##0;\-\$\ #,##0;\$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112140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Pivot!$G$68:$G$77</c:f>
              <c:numCache>
                <c:formatCode>\$\ #,##0;\-\$\ #,##0;\$\ #,##0</c:formatCode>
                <c:ptCount val="10"/>
                <c:pt idx="0">
                  <c:v>1208028800</c:v>
                </c:pt>
                <c:pt idx="1">
                  <c:v>818008600</c:v>
                </c:pt>
                <c:pt idx="2">
                  <c:v>619547600</c:v>
                </c:pt>
                <c:pt idx="3">
                  <c:v>485468600</c:v>
                </c:pt>
                <c:pt idx="4">
                  <c:v>368665800</c:v>
                </c:pt>
                <c:pt idx="5">
                  <c:v>266027700</c:v>
                </c:pt>
                <c:pt idx="6">
                  <c:v>199200200</c:v>
                </c:pt>
                <c:pt idx="7">
                  <c:v>135349000</c:v>
                </c:pt>
                <c:pt idx="8">
                  <c:v>80983200</c:v>
                </c:pt>
                <c:pt idx="9">
                  <c:v>31916000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3-44C7-A46C-1A04C75D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2816"/>
        <c:axId val="153765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A2F0F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2F0F8"/>
              </a:solidFill>
              <a:ln w="9525">
                <a:noFill/>
              </a:ln>
              <a:effectLst/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Pivot!$I$68:$I$77</c:f>
              <c:numCache>
                <c:formatCode>0.00%</c:formatCode>
                <c:ptCount val="10"/>
                <c:pt idx="0">
                  <c:v>0.28672507601415598</c:v>
                </c:pt>
                <c:pt idx="1">
                  <c:v>0.48087903825018324</c:v>
                </c:pt>
                <c:pt idx="2">
                  <c:v>0.6279283740809084</c:v>
                </c:pt>
                <c:pt idx="3">
                  <c:v>0.74315412137889159</c:v>
                </c:pt>
                <c:pt idx="4">
                  <c:v>0.83065677821026818</c:v>
                </c:pt>
                <c:pt idx="5">
                  <c:v>0.89379832955769556</c:v>
                </c:pt>
                <c:pt idx="6">
                  <c:v>0.94107840474053484</c:v>
                </c:pt>
                <c:pt idx="7">
                  <c:v>0.97320342718490038</c:v>
                </c:pt>
                <c:pt idx="8">
                  <c:v>0.99242475218631554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3-44C7-A46C-1A04C75D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224"/>
        <c:axId val="15377808"/>
      </c:lineChart>
      <c:catAx>
        <c:axId val="1537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76560"/>
        <c:crosses val="autoZero"/>
        <c:auto val="1"/>
        <c:lblAlgn val="ctr"/>
        <c:lblOffset val="100"/>
        <c:noMultiLvlLbl val="0"/>
      </c:catAx>
      <c:valAx>
        <c:axId val="15376560"/>
        <c:scaling>
          <c:orientation val="minMax"/>
        </c:scaling>
        <c:delete val="0"/>
        <c:axPos val="l"/>
        <c:numFmt formatCode="\$\ #,##0;\-\$\ #,##0;\$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72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valAx>
        <c:axId val="1537780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78224"/>
        <c:crosses val="max"/>
        <c:crossBetween val="between"/>
      </c:valAx>
      <c:catAx>
        <c:axId val="1537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37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Pivot!$F$46</c:f>
              <c:strCache>
                <c:ptCount val="1"/>
                <c:pt idx="0">
                  <c:v>Audífonos Bluetooth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Pivot!$G$46</c:f>
              <c:numCache>
                <c:formatCode>General</c:formatCode>
                <c:ptCount val="1"/>
                <c:pt idx="0">
                  <c:v>276885100</c:v>
                </c:pt>
              </c:numCache>
            </c:numRef>
          </c:xVal>
          <c:yVal>
            <c:numRef>
              <c:f>Pivot!$H$46</c:f>
              <c:numCache>
                <c:formatCode>General</c:formatCode>
                <c:ptCount val="1"/>
                <c:pt idx="0">
                  <c:v>0.33046162469558671</c:v>
                </c:pt>
              </c:numCache>
            </c:numRef>
          </c:yVal>
          <c:bubbleSize>
            <c:numRef>
              <c:f>Pivot!$I$46</c:f>
              <c:numCache>
                <c:formatCode>General</c:formatCode>
                <c:ptCount val="1"/>
                <c:pt idx="0">
                  <c:v>1709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B6-4D17-BBF1-FAACAE4AC497}"/>
            </c:ext>
          </c:extLst>
        </c:ser>
        <c:ser>
          <c:idx val="1"/>
          <c:order val="1"/>
          <c:tx>
            <c:strRef>
              <c:f>Pivot!$F$47</c:f>
              <c:strCache>
                <c:ptCount val="1"/>
                <c:pt idx="0">
                  <c:v>Audífonos In-Ear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xVal>
            <c:numRef>
              <c:f>Pivot!$G$47</c:f>
              <c:numCache>
                <c:formatCode>General</c:formatCode>
                <c:ptCount val="1"/>
                <c:pt idx="0">
                  <c:v>255869000</c:v>
                </c:pt>
              </c:numCache>
            </c:numRef>
          </c:xVal>
          <c:yVal>
            <c:numRef>
              <c:f>Pivot!$H$47</c:f>
              <c:numCache>
                <c:formatCode>General</c:formatCode>
                <c:ptCount val="1"/>
                <c:pt idx="0">
                  <c:v>0.32808351148439241</c:v>
                </c:pt>
              </c:numCache>
            </c:numRef>
          </c:yVal>
          <c:bubbleSize>
            <c:numRef>
              <c:f>Pivot!$I$47</c:f>
              <c:numCache>
                <c:formatCode>General</c:formatCode>
                <c:ptCount val="1"/>
                <c:pt idx="0">
                  <c:v>1591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3B6-4D17-BBF1-FAACAE4AC497}"/>
            </c:ext>
          </c:extLst>
        </c:ser>
        <c:ser>
          <c:idx val="2"/>
          <c:order val="2"/>
          <c:tx>
            <c:strRef>
              <c:f>Pivot!$F$48</c:f>
              <c:strCache>
                <c:ptCount val="1"/>
                <c:pt idx="0">
                  <c:v>Cámara Deportiva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Pivot!$G$48</c:f>
              <c:numCache>
                <c:formatCode>General</c:formatCode>
                <c:ptCount val="1"/>
                <c:pt idx="0">
                  <c:v>390048800</c:v>
                </c:pt>
              </c:numCache>
            </c:numRef>
          </c:xVal>
          <c:yVal>
            <c:numRef>
              <c:f>Pivot!$H$48</c:f>
              <c:numCache>
                <c:formatCode>General</c:formatCode>
                <c:ptCount val="1"/>
                <c:pt idx="0">
                  <c:v>0.32470398575767956</c:v>
                </c:pt>
              </c:numCache>
            </c:numRef>
          </c:yVal>
          <c:bubbleSize>
            <c:numRef>
              <c:f>Pivot!$I$48</c:f>
              <c:numCache>
                <c:formatCode>General</c:formatCode>
                <c:ptCount val="1"/>
                <c:pt idx="0">
                  <c:v>1744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3B6-4D17-BBF1-FAACAE4AC497}"/>
            </c:ext>
          </c:extLst>
        </c:ser>
        <c:ser>
          <c:idx val="3"/>
          <c:order val="3"/>
          <c:tx>
            <c:strRef>
              <c:f>Pivot!$F$49</c:f>
              <c:strCache>
                <c:ptCount val="1"/>
                <c:pt idx="0">
                  <c:v>Cargador USB-C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Pivot!$G$49</c:f>
              <c:numCache>
                <c:formatCode>General</c:formatCode>
                <c:ptCount val="1"/>
                <c:pt idx="0">
                  <c:v>270343500</c:v>
                </c:pt>
              </c:numCache>
            </c:numRef>
          </c:xVal>
          <c:yVal>
            <c:numRef>
              <c:f>Pivot!$H$49</c:f>
              <c:numCache>
                <c:formatCode>General</c:formatCode>
                <c:ptCount val="1"/>
                <c:pt idx="0">
                  <c:v>0.31596912816472378</c:v>
                </c:pt>
              </c:numCache>
            </c:numRef>
          </c:yVal>
          <c:bubbleSize>
            <c:numRef>
              <c:f>Pivot!$I$49</c:f>
              <c:numCache>
                <c:formatCode>General</c:formatCode>
                <c:ptCount val="1"/>
                <c:pt idx="0">
                  <c:v>1641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3B6-4D17-BBF1-FAACAE4AC497}"/>
            </c:ext>
          </c:extLst>
        </c:ser>
        <c:ser>
          <c:idx val="4"/>
          <c:order val="4"/>
          <c:tx>
            <c:strRef>
              <c:f>Pivot!$F$50</c:f>
              <c:strCache>
                <c:ptCount val="1"/>
                <c:pt idx="0">
                  <c:v>Celular Smartphone</c:v>
                </c:pt>
              </c:strCache>
            </c:strRef>
          </c:tx>
          <c:spPr>
            <a:solidFill>
              <a:srgbClr val="00B05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Pivot!$G$50</c:f>
              <c:numCache>
                <c:formatCode>General</c:formatCode>
                <c:ptCount val="1"/>
                <c:pt idx="0">
                  <c:v>804605000</c:v>
                </c:pt>
              </c:numCache>
            </c:numRef>
          </c:xVal>
          <c:yVal>
            <c:numRef>
              <c:f>Pivot!$H$50</c:f>
              <c:numCache>
                <c:formatCode>General</c:formatCode>
                <c:ptCount val="1"/>
                <c:pt idx="0">
                  <c:v>0.32680855823665028</c:v>
                </c:pt>
              </c:numCache>
            </c:numRef>
          </c:yVal>
          <c:bubbleSize>
            <c:numRef>
              <c:f>Pivot!$I$50</c:f>
              <c:numCache>
                <c:formatCode>General</c:formatCode>
                <c:ptCount val="1"/>
                <c:pt idx="0">
                  <c:v>4875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D3B6-4D17-BBF1-FAACAE4AC497}"/>
            </c:ext>
          </c:extLst>
        </c:ser>
        <c:ser>
          <c:idx val="5"/>
          <c:order val="5"/>
          <c:tx>
            <c:strRef>
              <c:f>Pivot!$F$51</c:f>
              <c:strCache>
                <c:ptCount val="1"/>
                <c:pt idx="0">
                  <c:v>Consola de Videojuegos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Pivot!$G$51</c:f>
              <c:numCache>
                <c:formatCode>General</c:formatCode>
                <c:ptCount val="1"/>
                <c:pt idx="0">
                  <c:v>283621000</c:v>
                </c:pt>
              </c:numCache>
            </c:numRef>
          </c:xVal>
          <c:yVal>
            <c:numRef>
              <c:f>Pivot!$H$51</c:f>
              <c:numCache>
                <c:formatCode>General</c:formatCode>
                <c:ptCount val="1"/>
                <c:pt idx="0">
                  <c:v>0.2982600019039493</c:v>
                </c:pt>
              </c:numCache>
            </c:numRef>
          </c:yVal>
          <c:bubbleSize>
            <c:numRef>
              <c:f>Pivot!$I$51</c:f>
              <c:numCache>
                <c:formatCode>General</c:formatCode>
                <c:ptCount val="1"/>
                <c:pt idx="0">
                  <c:v>1613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3B6-4D17-BBF1-FAACAE4AC497}"/>
            </c:ext>
          </c:extLst>
        </c:ser>
        <c:ser>
          <c:idx val="6"/>
          <c:order val="6"/>
          <c:tx>
            <c:strRef>
              <c:f>Pivot!$F$52</c:f>
              <c:strCache>
                <c:ptCount val="1"/>
                <c:pt idx="0">
                  <c:v>Disco SSD 500GB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Pivot!$G$52</c:f>
              <c:numCache>
                <c:formatCode>General</c:formatCode>
                <c:ptCount val="1"/>
                <c:pt idx="0">
                  <c:v>263387300</c:v>
                </c:pt>
              </c:numCache>
            </c:numRef>
          </c:xVal>
          <c:yVal>
            <c:numRef>
              <c:f>Pivot!$H$52</c:f>
              <c:numCache>
                <c:formatCode>General</c:formatCode>
                <c:ptCount val="1"/>
                <c:pt idx="0">
                  <c:v>0.36083554522180833</c:v>
                </c:pt>
              </c:numCache>
            </c:numRef>
          </c:yVal>
          <c:bubbleSize>
            <c:numRef>
              <c:f>Pivot!$I$52</c:f>
              <c:numCache>
                <c:formatCode>General</c:formatCode>
                <c:ptCount val="1"/>
                <c:pt idx="0">
                  <c:v>1678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D3B6-4D17-BBF1-FAACAE4AC497}"/>
            </c:ext>
          </c:extLst>
        </c:ser>
        <c:ser>
          <c:idx val="7"/>
          <c:order val="7"/>
          <c:tx>
            <c:strRef>
              <c:f>Pivot!$F$53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  <a:alpha val="8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3B6-4D17-BBF1-FAACAE4AC497}"/>
              </c:ext>
            </c:extLst>
          </c:dPt>
          <c:xVal>
            <c:numRef>
              <c:f>Pivot!$G$53</c:f>
              <c:numCache>
                <c:formatCode>General</c:formatCode>
                <c:ptCount val="1"/>
                <c:pt idx="0">
                  <c:v>763004300</c:v>
                </c:pt>
              </c:numCache>
            </c:numRef>
          </c:xVal>
          <c:yVal>
            <c:numRef>
              <c:f>Pivot!$H$53</c:f>
              <c:numCache>
                <c:formatCode>General</c:formatCode>
                <c:ptCount val="1"/>
                <c:pt idx="0">
                  <c:v>0.3176170828919313</c:v>
                </c:pt>
              </c:numCache>
            </c:numRef>
          </c:yVal>
          <c:bubbleSize>
            <c:numRef>
              <c:f>Pivot!$I$53</c:f>
              <c:numCache>
                <c:formatCode>General</c:formatCode>
                <c:ptCount val="1"/>
                <c:pt idx="0">
                  <c:v>5072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D3B6-4D17-BBF1-FAACAE4AC497}"/>
            </c:ext>
          </c:extLst>
        </c:ser>
        <c:ser>
          <c:idx val="8"/>
          <c:order val="8"/>
          <c:tx>
            <c:strRef>
              <c:f>Pivot!$F$54</c:f>
              <c:strCache>
                <c:ptCount val="1"/>
                <c:pt idx="0">
                  <c:v>Memoria USB 64GB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Pivot!$G$54</c:f>
              <c:numCache>
                <c:formatCode>General</c:formatCode>
                <c:ptCount val="1"/>
                <c:pt idx="0">
                  <c:v>299162900</c:v>
                </c:pt>
              </c:numCache>
            </c:numRef>
          </c:xVal>
          <c:yVal>
            <c:numRef>
              <c:f>Pivot!$H$54</c:f>
              <c:numCache>
                <c:formatCode>General</c:formatCode>
                <c:ptCount val="1"/>
                <c:pt idx="0">
                  <c:v>0.30643037622646391</c:v>
                </c:pt>
              </c:numCache>
            </c:numRef>
          </c:yVal>
          <c:bubbleSize>
            <c:numRef>
              <c:f>Pivot!$I$54</c:f>
              <c:numCache>
                <c:formatCode>General</c:formatCode>
                <c:ptCount val="1"/>
                <c:pt idx="0">
                  <c:v>1722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D3B6-4D17-BBF1-FAACAE4AC497}"/>
            </c:ext>
          </c:extLst>
        </c:ser>
        <c:ser>
          <c:idx val="9"/>
          <c:order val="9"/>
          <c:tx>
            <c:strRef>
              <c:f>Pivot!$F$55</c:f>
              <c:strCache>
                <c:ptCount val="1"/>
                <c:pt idx="0">
                  <c:v>Monitor 24"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Pivot!$G$55</c:f>
              <c:numCache>
                <c:formatCode>General</c:formatCode>
                <c:ptCount val="1"/>
                <c:pt idx="0">
                  <c:v>284852600</c:v>
                </c:pt>
              </c:numCache>
            </c:numRef>
          </c:xVal>
          <c:yVal>
            <c:numRef>
              <c:f>Pivot!$H$55</c:f>
              <c:numCache>
                <c:formatCode>General</c:formatCode>
                <c:ptCount val="1"/>
                <c:pt idx="0">
                  <c:v>0.32104183005526366</c:v>
                </c:pt>
              </c:numCache>
            </c:numRef>
          </c:yVal>
          <c:bubbleSize>
            <c:numRef>
              <c:f>Pivot!$I$55</c:f>
              <c:numCache>
                <c:formatCode>General</c:formatCode>
                <c:ptCount val="1"/>
                <c:pt idx="0">
                  <c:v>1584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D3B6-4D17-BBF1-FAACAE4AC497}"/>
            </c:ext>
          </c:extLst>
        </c:ser>
        <c:ser>
          <c:idx val="10"/>
          <c:order val="10"/>
          <c:tx>
            <c:strRef>
              <c:f>Pivot!$F$56</c:f>
              <c:strCache>
                <c:ptCount val="1"/>
                <c:pt idx="0">
                  <c:v>Mouse Inalámbrico</c:v>
                </c:pt>
              </c:strCache>
            </c:strRef>
          </c:tx>
          <c:spPr>
            <a:solidFill>
              <a:schemeClr val="bg2">
                <a:alpha val="8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Pivot!$G$56</c:f>
              <c:numCache>
                <c:formatCode>General</c:formatCode>
                <c:ptCount val="1"/>
                <c:pt idx="0">
                  <c:v>266781700</c:v>
                </c:pt>
              </c:numCache>
            </c:numRef>
          </c:xVal>
          <c:yVal>
            <c:numRef>
              <c:f>Pivot!$H$56</c:f>
              <c:numCache>
                <c:formatCode>General</c:formatCode>
                <c:ptCount val="1"/>
                <c:pt idx="0">
                  <c:v>0.35603753930648169</c:v>
                </c:pt>
              </c:numCache>
            </c:numRef>
          </c:yVal>
          <c:bubbleSize>
            <c:numRef>
              <c:f>Pivot!$I$56</c:f>
              <c:numCache>
                <c:formatCode>General</c:formatCode>
                <c:ptCount val="1"/>
                <c:pt idx="0">
                  <c:v>1617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D3B6-4D17-BBF1-FAACAE4AC497}"/>
            </c:ext>
          </c:extLst>
        </c:ser>
        <c:ser>
          <c:idx val="11"/>
          <c:order val="11"/>
          <c:tx>
            <c:strRef>
              <c:f>Pivot!$F$57</c:f>
              <c:strCache>
                <c:ptCount val="1"/>
                <c:pt idx="0">
                  <c:v>Parlante Bluetooth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Pivot!$G$57</c:f>
              <c:numCache>
                <c:formatCode>General</c:formatCode>
                <c:ptCount val="1"/>
                <c:pt idx="0">
                  <c:v>321810800</c:v>
                </c:pt>
              </c:numCache>
            </c:numRef>
          </c:xVal>
          <c:yVal>
            <c:numRef>
              <c:f>Pivot!$H$57</c:f>
              <c:numCache>
                <c:formatCode>General</c:formatCode>
                <c:ptCount val="1"/>
                <c:pt idx="0">
                  <c:v>0.3702563742422566</c:v>
                </c:pt>
              </c:numCache>
            </c:numRef>
          </c:yVal>
          <c:bubbleSize>
            <c:numRef>
              <c:f>Pivot!$I$57</c:f>
              <c:numCache>
                <c:formatCode>General</c:formatCode>
                <c:ptCount val="1"/>
                <c:pt idx="0">
                  <c:v>1779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D3B6-4D17-BBF1-FAACAE4AC497}"/>
            </c:ext>
          </c:extLst>
        </c:ser>
        <c:ser>
          <c:idx val="12"/>
          <c:order val="12"/>
          <c:tx>
            <c:strRef>
              <c:f>Pivot!$F$58</c:f>
              <c:strCache>
                <c:ptCount val="1"/>
                <c:pt idx="0">
                  <c:v>Tablet 10"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8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Pivot!$G$58</c:f>
              <c:numCache>
                <c:formatCode>General</c:formatCode>
                <c:ptCount val="1"/>
                <c:pt idx="0">
                  <c:v>220979000</c:v>
                </c:pt>
              </c:numCache>
            </c:numRef>
          </c:xVal>
          <c:yVal>
            <c:numRef>
              <c:f>Pivot!$H$58</c:f>
              <c:numCache>
                <c:formatCode>General</c:formatCode>
                <c:ptCount val="1"/>
                <c:pt idx="0">
                  <c:v>0.29618380027061397</c:v>
                </c:pt>
              </c:numCache>
            </c:numRef>
          </c:yVal>
          <c:bubbleSize>
            <c:numRef>
              <c:f>Pivot!$I$58</c:f>
              <c:numCache>
                <c:formatCode>General</c:formatCode>
                <c:ptCount val="1"/>
                <c:pt idx="0">
                  <c:v>1779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D3B6-4D17-BBF1-FAACAE4AC497}"/>
            </c:ext>
          </c:extLst>
        </c:ser>
        <c:ser>
          <c:idx val="13"/>
          <c:order val="13"/>
          <c:tx>
            <c:strRef>
              <c:f>Pivot!$F$59</c:f>
              <c:strCache>
                <c:ptCount val="1"/>
                <c:pt idx="0">
                  <c:v>Teclado Inalámbrico</c:v>
                </c:pt>
              </c:strCache>
            </c:strRef>
          </c:tx>
          <c:spPr>
            <a:solidFill>
              <a:srgbClr val="7030A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Pivot!$G$59</c:f>
              <c:numCache>
                <c:formatCode>General</c:formatCode>
                <c:ptCount val="1"/>
                <c:pt idx="0">
                  <c:v>235941000</c:v>
                </c:pt>
              </c:numCache>
            </c:numRef>
          </c:xVal>
          <c:yVal>
            <c:numRef>
              <c:f>Pivot!$H$59</c:f>
              <c:numCache>
                <c:formatCode>General</c:formatCode>
                <c:ptCount val="1"/>
                <c:pt idx="0">
                  <c:v>0.30878821400265322</c:v>
                </c:pt>
              </c:numCache>
            </c:numRef>
          </c:yVal>
          <c:bubbleSize>
            <c:numRef>
              <c:f>Pivot!$I$59</c:f>
              <c:numCache>
                <c:formatCode>General</c:formatCode>
                <c:ptCount val="1"/>
                <c:pt idx="0">
                  <c:v>1639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D3B6-4D17-BBF1-FAACAE4AC497}"/>
            </c:ext>
          </c:extLst>
        </c:ser>
        <c:ser>
          <c:idx val="14"/>
          <c:order val="14"/>
          <c:tx>
            <c:strRef>
              <c:f>Pivot!$F$60</c:f>
              <c:strCache>
                <c:ptCount val="1"/>
                <c:pt idx="0">
                  <c:v>Televisor LED 50"</c:v>
                </c:pt>
              </c:strCache>
            </c:strRef>
          </c:tx>
          <c:spPr>
            <a:solidFill>
              <a:srgbClr val="00B0F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Pivot!$G$60</c:f>
              <c:numCache>
                <c:formatCode>General</c:formatCode>
                <c:ptCount val="1"/>
                <c:pt idx="0">
                  <c:v>319575600</c:v>
                </c:pt>
              </c:numCache>
            </c:numRef>
          </c:xVal>
          <c:yVal>
            <c:numRef>
              <c:f>Pivot!$H$60</c:f>
              <c:numCache>
                <c:formatCode>General</c:formatCode>
                <c:ptCount val="1"/>
                <c:pt idx="0">
                  <c:v>0.30873790114138877</c:v>
                </c:pt>
              </c:numCache>
            </c:numRef>
          </c:yVal>
          <c:bubbleSize>
            <c:numRef>
              <c:f>Pivot!$I$60</c:f>
              <c:numCache>
                <c:formatCode>General</c:formatCode>
                <c:ptCount val="1"/>
                <c:pt idx="0">
                  <c:v>1700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D3B6-4D17-BBF1-FAACAE4AC497}"/>
            </c:ext>
          </c:extLst>
        </c:ser>
        <c:ser>
          <c:idx val="15"/>
          <c:order val="15"/>
          <c:tx>
            <c:strRef>
              <c:f>Pivot!$F$61</c:f>
              <c:strCache>
                <c:ptCount val="1"/>
                <c:pt idx="0">
                  <c:v>Televisor OLED 55"</c:v>
                </c:pt>
              </c:strCache>
            </c:strRef>
          </c:tx>
          <c:spPr>
            <a:solidFill>
              <a:srgbClr val="FFFF0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Pivot!$G$61</c:f>
              <c:numCache>
                <c:formatCode>General</c:formatCode>
                <c:ptCount val="1"/>
                <c:pt idx="0">
                  <c:v>260880200</c:v>
                </c:pt>
              </c:numCache>
            </c:numRef>
          </c:xVal>
          <c:yVal>
            <c:numRef>
              <c:f>Pivot!$H$61</c:f>
              <c:numCache>
                <c:formatCode>General</c:formatCode>
                <c:ptCount val="1"/>
                <c:pt idx="0">
                  <c:v>0.32176301612770919</c:v>
                </c:pt>
              </c:numCache>
            </c:numRef>
          </c:yVal>
          <c:bubbleSize>
            <c:numRef>
              <c:f>Pivot!$I$61</c:f>
              <c:numCache>
                <c:formatCode>General</c:formatCode>
                <c:ptCount val="1"/>
                <c:pt idx="0">
                  <c:v>1602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D3B6-4D17-BBF1-FAACAE4A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52147615"/>
        <c:axId val="1552145119"/>
      </c:bubbleChart>
      <c:valAx>
        <c:axId val="15521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2145119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valAx>
        <c:axId val="1552145119"/>
        <c:scaling>
          <c:orientation val="minMax"/>
          <c:max val="0.39000000000000007"/>
          <c:min val="0.25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214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plotArea>
      <cx:plotAreaRegion>
        <cx:series layoutId="waterfall" uniqueId="{AE9881CE-95F9-4D44-8804-25F8446BA2C7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/>
                </a:pPr>
                <a:endParaRPr lang="es-ES" sz="7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 hidden="1">
        <cx:valScaling/>
        <cx:units unit="millions"/>
        <cx:tickLabels/>
      </cx:axis>
    </cx:plotArea>
  </cx:chart>
  <cx:spPr>
    <a:noFill/>
    <a:ln>
      <a:noFill/>
    </a:ln>
  </cx:spPr>
  <cx:fmtOvrs>
    <cx:fmtOvr idx="0">
      <cx:spPr>
        <a:solidFill>
          <a:srgbClr val="92D050"/>
        </a:solidFill>
      </cx:spPr>
    </cx:fmtOvr>
    <cx:fmtOvr idx="1">
      <cx:spPr>
        <a:solidFill>
          <a:srgbClr val="EF4A1D">
            <a:alpha val="45882"/>
          </a:srgb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series layoutId="waterfall" uniqueId="{AE9881CE-95F9-4D44-8804-25F8446BA2C7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/>
                </a:pPr>
                <a:endParaRPr lang="es-ES" sz="7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 hidden="1">
        <cx:valScaling/>
        <cx:units unit="millions"/>
        <cx:tickLabels/>
      </cx:axis>
    </cx:plotArea>
  </cx:chart>
  <cx:spPr>
    <a:noFill/>
    <a:ln>
      <a:noFill/>
    </a:ln>
  </cx:spPr>
  <cx:fmtOvrs>
    <cx:fmtOvr idx="0">
      <cx:spPr>
        <a:solidFill>
          <a:srgbClr val="92D050"/>
        </a:solidFill>
      </cx:spPr>
    </cx:fmtOvr>
    <cx:fmtOvr idx="1">
      <cx:spPr>
        <a:solidFill>
          <a:srgbClr val="EF4A1D">
            <a:alpha val="45882"/>
          </a:srgbClr>
        </a:solidFill>
      </cx:spPr>
    </cx:fmtOvr>
  </cx:fmtOvr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FE738B60-DCB3-4936-A148-C6AEC36261B7}">
          <cx:spPr>
            <a:solidFill>
              <a:srgbClr val="000000"/>
            </a:solidFill>
          </cx:spPr>
          <cx:dataPt idx="16">
            <cx:spPr>
              <a:solidFill>
                <a:sysClr val="window" lastClr="FFFFFF">
                  <a:lumMod val="85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s-E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16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00"/>
            </a:pPr>
            <a:endParaRPr lang="es-ES" sz="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units unit="millions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hyperlink" Target="#Ventas!A1"/><Relationship Id="rId6" Type="http://schemas.openxmlformats.org/officeDocument/2006/relationships/chart" Target="../charts/chart4.xml"/><Relationship Id="rId11" Type="http://schemas.openxmlformats.org/officeDocument/2006/relationships/hyperlink" Target="#'Clientes y producto'!A1"/><Relationship Id="rId5" Type="http://schemas.openxmlformats.org/officeDocument/2006/relationships/chart" Target="../charts/chart3.xml"/><Relationship Id="rId10" Type="http://schemas.openxmlformats.org/officeDocument/2006/relationships/image" Target="../media/image2.png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3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hyperlink" Target="#Ven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165100</xdr:rowOff>
    </xdr:from>
    <xdr:to>
      <xdr:col>6</xdr:col>
      <xdr:colOff>457200</xdr:colOff>
      <xdr:row>14</xdr:row>
      <xdr:rowOff>180334</xdr:rowOff>
    </xdr:to>
    <xdr:pic>
      <xdr:nvPicPr>
        <xdr:cNvPr id="2" name="Imagen 1" descr="La importancia de un modelo de estrella en Power BI - SoyDBA">
          <a:extLst>
            <a:ext uri="{FF2B5EF4-FFF2-40B4-BE49-F238E27FC236}">
              <a16:creationId xmlns:a16="http://schemas.microsoft.com/office/drawing/2014/main" id="{47A9AC02-79A9-469F-8601-6796A7A21D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54" r="11357"/>
        <a:stretch/>
      </xdr:blipFill>
      <xdr:spPr bwMode="auto">
        <a:xfrm>
          <a:off x="95249" y="165100"/>
          <a:ext cx="4933951" cy="3469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523875</xdr:colOff>
      <xdr:row>2</xdr:row>
      <xdr:rowOff>63500</xdr:rowOff>
    </xdr:to>
    <xdr:sp macro="" textlink="">
      <xdr:nvSpPr>
        <xdr:cNvPr id="3" name="Rectángulo 2">
          <a:hlinkClick xmlns:r="http://schemas.openxmlformats.org/officeDocument/2006/relationships" r:id="rId1" tooltip="Ventas"/>
          <a:extLst>
            <a:ext uri="{FF2B5EF4-FFF2-40B4-BE49-F238E27FC236}">
              <a16:creationId xmlns:a16="http://schemas.microsoft.com/office/drawing/2014/main" id="{D4A16CB7-2F30-4C7D-BB77-94921BC1EB00}"/>
            </a:ext>
          </a:extLst>
        </xdr:cNvPr>
        <xdr:cNvSpPr/>
      </xdr:nvSpPr>
      <xdr:spPr>
        <a:xfrm>
          <a:off x="0" y="0"/>
          <a:ext cx="17375188" cy="428625"/>
        </a:xfrm>
        <a:prstGeom prst="rect">
          <a:avLst/>
        </a:prstGeom>
        <a:solidFill>
          <a:srgbClr val="1606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198438</xdr:colOff>
      <xdr:row>2</xdr:row>
      <xdr:rowOff>182563</xdr:rowOff>
    </xdr:from>
    <xdr:to>
      <xdr:col>8</xdr:col>
      <xdr:colOff>341313</xdr:colOff>
      <xdr:row>29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F054C89-451C-4B87-8BE8-4A8F7BC35273}"/>
            </a:ext>
          </a:extLst>
        </xdr:cNvPr>
        <xdr:cNvSpPr/>
      </xdr:nvSpPr>
      <xdr:spPr>
        <a:xfrm>
          <a:off x="198438" y="547688"/>
          <a:ext cx="4968875" cy="4230687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317500</xdr:colOff>
      <xdr:row>16</xdr:row>
      <xdr:rowOff>7933</xdr:rowOff>
    </xdr:from>
    <xdr:to>
      <xdr:col>8</xdr:col>
      <xdr:colOff>263959</xdr:colOff>
      <xdr:row>28</xdr:row>
      <xdr:rowOff>182567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D23C6B-2EE0-41B1-848E-05BBB9D9D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10</xdr:row>
      <xdr:rowOff>134647</xdr:rowOff>
    </xdr:from>
    <xdr:to>
      <xdr:col>8</xdr:col>
      <xdr:colOff>269875</xdr:colOff>
      <xdr:row>17</xdr:row>
      <xdr:rowOff>71439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1F325AB-C87A-4176-8F81-AB818294D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" y="1880897"/>
              <a:ext cx="4762500" cy="1048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333454</xdr:colOff>
      <xdr:row>4</xdr:row>
      <xdr:rowOff>166690</xdr:rowOff>
    </xdr:from>
    <xdr:to>
      <xdr:col>8</xdr:col>
      <xdr:colOff>249952</xdr:colOff>
      <xdr:row>12</xdr:row>
      <xdr:rowOff>119065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5E7DE9-535C-44F9-AC32-8ECED5FC7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492125</xdr:colOff>
      <xdr:row>3</xdr:row>
      <xdr:rowOff>39687</xdr:rowOff>
    </xdr:from>
    <xdr:to>
      <xdr:col>8</xdr:col>
      <xdr:colOff>79375</xdr:colOff>
      <xdr:row>4</xdr:row>
      <xdr:rowOff>111125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74FD107-93AC-4ADA-9EE8-B6B2D8597091}"/>
            </a:ext>
          </a:extLst>
        </xdr:cNvPr>
        <xdr:cNvSpPr txBox="1"/>
      </xdr:nvSpPr>
      <xdr:spPr>
        <a:xfrm>
          <a:off x="492125" y="595312"/>
          <a:ext cx="4413250" cy="198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Ventas mensuales (MM),</a:t>
          </a:r>
          <a:r>
            <a:rPr lang="es-CO" sz="1100" b="1" baseline="0"/>
            <a:t> Variación Absoluta (MM) y % vs. Año Pasado</a:t>
          </a:r>
          <a:endParaRPr lang="es-CO" sz="1100" b="1"/>
        </a:p>
      </xdr:txBody>
    </xdr:sp>
    <xdr:clientData/>
  </xdr:twoCellAnchor>
  <xdr:twoCellAnchor>
    <xdr:from>
      <xdr:col>9</xdr:col>
      <xdr:colOff>214316</xdr:colOff>
      <xdr:row>9</xdr:row>
      <xdr:rowOff>47624</xdr:rowOff>
    </xdr:from>
    <xdr:to>
      <xdr:col>13</xdr:col>
      <xdr:colOff>357188</xdr:colOff>
      <xdr:row>27</xdr:row>
      <xdr:rowOff>150812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4679EB-2172-4F2C-9BFD-DC8C2696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190498</xdr:colOff>
      <xdr:row>5</xdr:row>
      <xdr:rowOff>178624</xdr:rowOff>
    </xdr:from>
    <xdr:to>
      <xdr:col>10</xdr:col>
      <xdr:colOff>650873</xdr:colOff>
      <xdr:row>7</xdr:row>
      <xdr:rowOff>127597</xdr:rowOff>
    </xdr:to>
    <xdr:sp macro="" textlink="Pivot!$A$41">
      <xdr:nvSpPr>
        <xdr:cNvPr id="11" name="Rectángulo 10">
          <a:extLst>
            <a:ext uri="{FF2B5EF4-FFF2-40B4-BE49-F238E27FC236}">
              <a16:creationId xmlns:a16="http://schemas.microsoft.com/office/drawing/2014/main" id="{3E0B94C6-00F6-4133-A6B6-E83970276665}"/>
            </a:ext>
          </a:extLst>
        </xdr:cNvPr>
        <xdr:cNvSpPr/>
      </xdr:nvSpPr>
      <xdr:spPr>
        <a:xfrm>
          <a:off x="5421311" y="1099374"/>
          <a:ext cx="1222375" cy="2902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D6AE971F-0588-4AFE-BDFE-B8D8ED3744F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$ 5.517.747.800</a:t>
          </a:fld>
          <a:endParaRPr lang="es-CO" sz="1100"/>
        </a:p>
      </xdr:txBody>
    </xdr:sp>
    <xdr:clientData/>
  </xdr:twoCellAnchor>
  <xdr:twoCellAnchor>
    <xdr:from>
      <xdr:col>9</xdr:col>
      <xdr:colOff>112706</xdr:colOff>
      <xdr:row>4</xdr:row>
      <xdr:rowOff>57149</xdr:rowOff>
    </xdr:from>
    <xdr:to>
      <xdr:col>10</xdr:col>
      <xdr:colOff>573081</xdr:colOff>
      <xdr:row>7</xdr:row>
      <xdr:rowOff>142876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B84CBB4C-6055-4E2F-B396-383C2F432CBB}"/>
            </a:ext>
          </a:extLst>
        </xdr:cNvPr>
        <xdr:cNvSpPr/>
      </xdr:nvSpPr>
      <xdr:spPr>
        <a:xfrm>
          <a:off x="5343519" y="795337"/>
          <a:ext cx="1222375" cy="60960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Ventas YTD</a:t>
          </a:r>
          <a:endParaRPr lang="en-US" sz="1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717544</xdr:colOff>
      <xdr:row>4</xdr:row>
      <xdr:rowOff>58737</xdr:rowOff>
    </xdr:from>
    <xdr:to>
      <xdr:col>11</xdr:col>
      <xdr:colOff>627057</xdr:colOff>
      <xdr:row>7</xdr:row>
      <xdr:rowOff>144464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C569E92-16C5-47D1-8919-23B92E4AE6E5}"/>
            </a:ext>
          </a:extLst>
        </xdr:cNvPr>
        <xdr:cNvGrpSpPr/>
      </xdr:nvGrpSpPr>
      <xdr:grpSpPr>
        <a:xfrm>
          <a:off x="6710357" y="796925"/>
          <a:ext cx="671513" cy="609602"/>
          <a:chOff x="6113462" y="795337"/>
          <a:chExt cx="1300167" cy="633414"/>
        </a:xfrm>
      </xdr:grpSpPr>
      <xdr:sp macro="" textlink="Pivot!$B$41">
        <xdr:nvSpPr>
          <xdr:cNvPr id="17" name="Rectángulo 16">
            <a:extLst>
              <a:ext uri="{FF2B5EF4-FFF2-40B4-BE49-F238E27FC236}">
                <a16:creationId xmlns:a16="http://schemas.microsoft.com/office/drawing/2014/main" id="{8F7746E1-B1C3-4FA9-951D-29A51A92EAEA}"/>
              </a:ext>
            </a:extLst>
          </xdr:cNvPr>
          <xdr:cNvSpPr/>
        </xdr:nvSpPr>
        <xdr:spPr>
          <a:xfrm>
            <a:off x="6191254" y="1111250"/>
            <a:ext cx="1222375" cy="301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27B1756C-2BDB-4BF4-9D50-EDF12880A637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-1,11 %</a:t>
            </a:fld>
            <a:endParaRPr lang="es-CO" sz="900"/>
          </a:p>
        </xdr:txBody>
      </xdr:sp>
      <xdr:sp macro="" textlink="">
        <xdr:nvSpPr>
          <xdr:cNvPr id="18" name="Rectángulo 17">
            <a:extLst>
              <a:ext uri="{FF2B5EF4-FFF2-40B4-BE49-F238E27FC236}">
                <a16:creationId xmlns:a16="http://schemas.microsoft.com/office/drawing/2014/main" id="{B2FC9299-60A0-4778-9CE0-02BC837AD445}"/>
              </a:ext>
            </a:extLst>
          </xdr:cNvPr>
          <xdr:cNvSpPr/>
        </xdr:nvSpPr>
        <xdr:spPr>
          <a:xfrm>
            <a:off x="6113462" y="795337"/>
            <a:ext cx="1222375" cy="633414"/>
          </a:xfrm>
          <a:prstGeom prst="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l-GR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Δ</a:t>
            </a:r>
            <a:r>
              <a:rPr lang="es-MX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 LY</a:t>
            </a:r>
            <a:endParaRPr lang="en-US" sz="1000" b="1" i="0" u="none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11</xdr:col>
      <xdr:colOff>725481</xdr:colOff>
      <xdr:row>4</xdr:row>
      <xdr:rowOff>58738</xdr:rowOff>
    </xdr:from>
    <xdr:to>
      <xdr:col>14</xdr:col>
      <xdr:colOff>293687</xdr:colOff>
      <xdr:row>7</xdr:row>
      <xdr:rowOff>144465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86832EFF-221C-41B7-8836-7B269E550933}"/>
            </a:ext>
          </a:extLst>
        </xdr:cNvPr>
        <xdr:cNvGrpSpPr/>
      </xdr:nvGrpSpPr>
      <xdr:grpSpPr>
        <a:xfrm>
          <a:off x="7480294" y="796926"/>
          <a:ext cx="1092206" cy="609602"/>
          <a:chOff x="6113462" y="795337"/>
          <a:chExt cx="1300167" cy="633414"/>
        </a:xfrm>
      </xdr:grpSpPr>
      <xdr:sp macro="" textlink="Pivot!$C$41">
        <xdr:nvSpPr>
          <xdr:cNvPr id="20" name="Rectángulo 19">
            <a:extLst>
              <a:ext uri="{FF2B5EF4-FFF2-40B4-BE49-F238E27FC236}">
                <a16:creationId xmlns:a16="http://schemas.microsoft.com/office/drawing/2014/main" id="{C1485360-BBB3-4E59-A501-A480E6F67566}"/>
              </a:ext>
            </a:extLst>
          </xdr:cNvPr>
          <xdr:cNvSpPr/>
        </xdr:nvSpPr>
        <xdr:spPr>
          <a:xfrm>
            <a:off x="6191254" y="1111250"/>
            <a:ext cx="1222375" cy="301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588B3F54-197D-4A8F-90DB-975A10694FE3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32,45 %</a:t>
            </a:fld>
            <a:endParaRPr lang="es-CO" sz="1100"/>
          </a:p>
        </xdr:txBody>
      </xdr:sp>
      <xdr:sp macro="" textlink="">
        <xdr:nvSpPr>
          <xdr:cNvPr id="21" name="Rectángulo 20">
            <a:extLst>
              <a:ext uri="{FF2B5EF4-FFF2-40B4-BE49-F238E27FC236}">
                <a16:creationId xmlns:a16="http://schemas.microsoft.com/office/drawing/2014/main" id="{C08BF3A4-0C6E-4582-9EAF-E390CA0FC977}"/>
              </a:ext>
            </a:extLst>
          </xdr:cNvPr>
          <xdr:cNvSpPr/>
        </xdr:nvSpPr>
        <xdr:spPr>
          <a:xfrm>
            <a:off x="6113462" y="795337"/>
            <a:ext cx="1222375" cy="633414"/>
          </a:xfrm>
          <a:prstGeom prst="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Margen YTD</a:t>
            </a:r>
            <a:endParaRPr lang="en-US" sz="1000" b="1" i="0" u="none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18</xdr:col>
      <xdr:colOff>7938</xdr:colOff>
      <xdr:row>5</xdr:row>
      <xdr:rowOff>39687</xdr:rowOff>
    </xdr:from>
    <xdr:to>
      <xdr:col>22</xdr:col>
      <xdr:colOff>23812</xdr:colOff>
      <xdr:row>15</xdr:row>
      <xdr:rowOff>150811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1643B729-D31B-4FCA-8F75-38F7982E0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1588</xdr:colOff>
      <xdr:row>16</xdr:row>
      <xdr:rowOff>73025</xdr:rowOff>
    </xdr:from>
    <xdr:to>
      <xdr:col>25</xdr:col>
      <xdr:colOff>7937</xdr:colOff>
      <xdr:row>29</xdr:row>
      <xdr:rowOff>0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056778DF-149E-4B39-8FD7-7C03792D5412}"/>
            </a:ext>
          </a:extLst>
        </xdr:cNvPr>
        <xdr:cNvSpPr/>
      </xdr:nvSpPr>
      <xdr:spPr>
        <a:xfrm>
          <a:off x="9939338" y="2763838"/>
          <a:ext cx="4633912" cy="2046287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18</xdr:col>
      <xdr:colOff>573088</xdr:colOff>
      <xdr:row>4</xdr:row>
      <xdr:rowOff>119066</xdr:rowOff>
    </xdr:from>
    <xdr:to>
      <xdr:col>22</xdr:col>
      <xdr:colOff>79375</xdr:colOff>
      <xdr:row>6</xdr:row>
      <xdr:rowOff>9529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FBD29D4E-3355-4F26-A66B-55A1CA06C8CE}"/>
            </a:ext>
          </a:extLst>
        </xdr:cNvPr>
        <xdr:cNvSpPr txBox="1"/>
      </xdr:nvSpPr>
      <xdr:spPr>
        <a:xfrm>
          <a:off x="10510838" y="857254"/>
          <a:ext cx="2220912" cy="255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Ticket</a:t>
          </a:r>
          <a:r>
            <a:rPr lang="es-CO" sz="1100" b="1" baseline="0"/>
            <a:t> promedio</a:t>
          </a:r>
          <a:endParaRPr lang="es-CO" sz="1100" b="1"/>
        </a:p>
      </xdr:txBody>
    </xdr:sp>
    <xdr:clientData/>
  </xdr:twoCellAnchor>
  <xdr:twoCellAnchor>
    <xdr:from>
      <xdr:col>18</xdr:col>
      <xdr:colOff>57152</xdr:colOff>
      <xdr:row>21</xdr:row>
      <xdr:rowOff>15875</xdr:rowOff>
    </xdr:from>
    <xdr:to>
      <xdr:col>20</xdr:col>
      <xdr:colOff>754064</xdr:colOff>
      <xdr:row>29</xdr:row>
      <xdr:rowOff>16529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CBB4EA7E-63AE-4F57-88E3-BD60A43B3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174625</xdr:colOff>
      <xdr:row>19</xdr:row>
      <xdr:rowOff>47624</xdr:rowOff>
    </xdr:from>
    <xdr:to>
      <xdr:col>20</xdr:col>
      <xdr:colOff>619125</xdr:colOff>
      <xdr:row>21</xdr:row>
      <xdr:rowOff>71437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3" name="Gráfico 42">
              <a:extLst>
                <a:ext uri="{FF2B5EF4-FFF2-40B4-BE49-F238E27FC236}">
                  <a16:creationId xmlns:a16="http://schemas.microsoft.com/office/drawing/2014/main" id="{77115E91-0747-4184-96B0-4B093D258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8725" y="3222624"/>
              <a:ext cx="1968500" cy="341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292354</xdr:colOff>
      <xdr:row>4</xdr:row>
      <xdr:rowOff>44450</xdr:rowOff>
    </xdr:from>
    <xdr:to>
      <xdr:col>16</xdr:col>
      <xdr:colOff>79112</xdr:colOff>
      <xdr:row>8</xdr:row>
      <xdr:rowOff>16151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C8BE6A7D-8402-4BD0-96AE-8181BC7FE539}"/>
            </a:ext>
          </a:extLst>
        </xdr:cNvPr>
        <xdr:cNvGrpSpPr/>
      </xdr:nvGrpSpPr>
      <xdr:grpSpPr>
        <a:xfrm>
          <a:off x="8571167" y="782638"/>
          <a:ext cx="1040883" cy="654326"/>
          <a:chOff x="6096765" y="795337"/>
          <a:chExt cx="1239072" cy="666013"/>
        </a:xfrm>
      </xdr:grpSpPr>
      <xdr:sp macro="" textlink="Pivot!$E$41">
        <xdr:nvSpPr>
          <xdr:cNvPr id="45" name="Rectángulo 44">
            <a:extLst>
              <a:ext uri="{FF2B5EF4-FFF2-40B4-BE49-F238E27FC236}">
                <a16:creationId xmlns:a16="http://schemas.microsoft.com/office/drawing/2014/main" id="{5275075C-5111-44E2-B999-132B99B25311}"/>
              </a:ext>
            </a:extLst>
          </xdr:cNvPr>
          <xdr:cNvSpPr/>
        </xdr:nvSpPr>
        <xdr:spPr>
          <a:xfrm>
            <a:off x="6096765" y="1159725"/>
            <a:ext cx="1222375" cy="301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EC5E9153-6ED1-43A4-BDB9-18E742C60334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$ 496.826</a:t>
            </a:fld>
            <a:endParaRPr lang="es-CO" sz="1100"/>
          </a:p>
        </xdr:txBody>
      </xdr:sp>
      <xdr:sp macro="" textlink="">
        <xdr:nvSpPr>
          <xdr:cNvPr id="46" name="Rectángulo 45">
            <a:extLst>
              <a:ext uri="{FF2B5EF4-FFF2-40B4-BE49-F238E27FC236}">
                <a16:creationId xmlns:a16="http://schemas.microsoft.com/office/drawing/2014/main" id="{2CB567C4-5FDA-4496-A505-26CC20968FFC}"/>
              </a:ext>
            </a:extLst>
          </xdr:cNvPr>
          <xdr:cNvSpPr/>
        </xdr:nvSpPr>
        <xdr:spPr>
          <a:xfrm>
            <a:off x="6113462" y="795337"/>
            <a:ext cx="1222375" cy="633414"/>
          </a:xfrm>
          <a:prstGeom prst="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Ticket prom. YTD</a:t>
            </a:r>
            <a:endParaRPr lang="en-US" sz="1000" b="1" i="0" u="none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19</xdr:col>
      <xdr:colOff>336551</xdr:colOff>
      <xdr:row>3</xdr:row>
      <xdr:rowOff>9529</xdr:rowOff>
    </xdr:from>
    <xdr:to>
      <xdr:col>22</xdr:col>
      <xdr:colOff>604838</xdr:colOff>
      <xdr:row>4</xdr:row>
      <xdr:rowOff>82554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B6E6661C-29BE-4A8D-8250-3A3C3962F96A}"/>
            </a:ext>
          </a:extLst>
        </xdr:cNvPr>
        <xdr:cNvSpPr txBox="1"/>
      </xdr:nvSpPr>
      <xdr:spPr>
        <a:xfrm>
          <a:off x="11036301" y="565154"/>
          <a:ext cx="2220912" cy="255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Contribución por ciudad YTD</a:t>
          </a:r>
        </a:p>
      </xdr:txBody>
    </xdr:sp>
    <xdr:clientData/>
  </xdr:twoCellAnchor>
  <xdr:twoCellAnchor>
    <xdr:from>
      <xdr:col>17</xdr:col>
      <xdr:colOff>79375</xdr:colOff>
      <xdr:row>17</xdr:row>
      <xdr:rowOff>50804</xdr:rowOff>
    </xdr:from>
    <xdr:to>
      <xdr:col>21</xdr:col>
      <xdr:colOff>111125</xdr:colOff>
      <xdr:row>19</xdr:row>
      <xdr:rowOff>95250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CF570470-B7B4-40E9-9BEB-CB7FA1A6FD09}"/>
            </a:ext>
          </a:extLst>
        </xdr:cNvPr>
        <xdr:cNvSpPr txBox="1"/>
      </xdr:nvSpPr>
      <xdr:spPr>
        <a:xfrm>
          <a:off x="9834563" y="2900367"/>
          <a:ext cx="2500312" cy="361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Ventas trimestrales y</a:t>
          </a:r>
          <a:r>
            <a:rPr lang="es-CO" sz="1100" b="1" baseline="0"/>
            <a:t> </a:t>
          </a:r>
          <a:r>
            <a:rPr lang="el-G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s-CO" sz="1100" b="1" baseline="0"/>
            <a:t> YoY (MM)</a:t>
          </a:r>
          <a:endParaRPr lang="es-CO" sz="1100" b="1"/>
        </a:p>
      </xdr:txBody>
    </xdr:sp>
    <xdr:clientData/>
  </xdr:twoCellAnchor>
  <xdr:twoCellAnchor>
    <xdr:from>
      <xdr:col>6</xdr:col>
      <xdr:colOff>214312</xdr:colOff>
      <xdr:row>5</xdr:row>
      <xdr:rowOff>23813</xdr:rowOff>
    </xdr:from>
    <xdr:to>
      <xdr:col>6</xdr:col>
      <xdr:colOff>222250</xdr:colOff>
      <xdr:row>23</xdr:row>
      <xdr:rowOff>127001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80D6071C-0021-49B9-823B-42F4BC01890C}"/>
            </a:ext>
          </a:extLst>
        </xdr:cNvPr>
        <xdr:cNvCxnSpPr/>
      </xdr:nvCxnSpPr>
      <xdr:spPr>
        <a:xfrm flipV="1">
          <a:off x="3833812" y="944563"/>
          <a:ext cx="7938" cy="2984501"/>
        </a:xfrm>
        <a:prstGeom prst="line">
          <a:avLst/>
        </a:prstGeom>
        <a:ln>
          <a:solidFill>
            <a:schemeClr val="bg1">
              <a:lumMod val="8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666749</xdr:colOff>
      <xdr:row>19</xdr:row>
      <xdr:rowOff>79375</xdr:rowOff>
    </xdr:from>
    <xdr:to>
      <xdr:col>25</xdr:col>
      <xdr:colOff>95249</xdr:colOff>
      <xdr:row>28</xdr:row>
      <xdr:rowOff>123825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7D4397FF-4504-4DE8-9B30-CDE507BFC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612776</xdr:colOff>
      <xdr:row>17</xdr:row>
      <xdr:rowOff>52391</xdr:rowOff>
    </xdr:from>
    <xdr:to>
      <xdr:col>25</xdr:col>
      <xdr:colOff>9525</xdr:colOff>
      <xdr:row>19</xdr:row>
      <xdr:rowOff>96837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341CB92F-D1F8-44C0-A4A8-60D1CE32BC4C}"/>
            </a:ext>
          </a:extLst>
        </xdr:cNvPr>
        <xdr:cNvSpPr txBox="1"/>
      </xdr:nvSpPr>
      <xdr:spPr>
        <a:xfrm>
          <a:off x="12074526" y="2901954"/>
          <a:ext cx="2500312" cy="361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Ventas trimestrales </a:t>
          </a:r>
          <a:r>
            <a:rPr lang="es-MX" sz="1100" b="1"/>
            <a:t>por segmento</a:t>
          </a:r>
          <a:endParaRPr lang="es-CO" sz="1100" b="1"/>
        </a:p>
      </xdr:txBody>
    </xdr:sp>
    <xdr:clientData/>
  </xdr:twoCellAnchor>
  <xdr:twoCellAnchor editAs="oneCell">
    <xdr:from>
      <xdr:col>0</xdr:col>
      <xdr:colOff>103189</xdr:colOff>
      <xdr:row>0</xdr:row>
      <xdr:rowOff>39687</xdr:rowOff>
    </xdr:from>
    <xdr:to>
      <xdr:col>0</xdr:col>
      <xdr:colOff>452438</xdr:colOff>
      <xdr:row>2</xdr:row>
      <xdr:rowOff>23811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5F479AE9-B18D-4A94-9363-22D2F26F3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9" y="39687"/>
          <a:ext cx="349249" cy="349249"/>
        </a:xfrm>
        <a:prstGeom prst="rect">
          <a:avLst/>
        </a:prstGeom>
      </xdr:spPr>
    </xdr:pic>
    <xdr:clientData/>
  </xdr:twoCellAnchor>
  <xdr:twoCellAnchor>
    <xdr:from>
      <xdr:col>0</xdr:col>
      <xdr:colOff>454025</xdr:colOff>
      <xdr:row>0</xdr:row>
      <xdr:rowOff>80961</xdr:rowOff>
    </xdr:from>
    <xdr:to>
      <xdr:col>8</xdr:col>
      <xdr:colOff>41275</xdr:colOff>
      <xdr:row>1</xdr:row>
      <xdr:rowOff>152399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E484B426-12BD-4400-AD89-027AF96D3A14}"/>
            </a:ext>
          </a:extLst>
        </xdr:cNvPr>
        <xdr:cNvSpPr txBox="1"/>
      </xdr:nvSpPr>
      <xdr:spPr>
        <a:xfrm>
          <a:off x="454025" y="80961"/>
          <a:ext cx="4413250" cy="254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600" b="1" baseline="0">
              <a:solidFill>
                <a:schemeClr val="bg1"/>
              </a:solidFill>
            </a:rPr>
            <a:t>Tablero ejecutivo de Ventas y Rentabilidad</a:t>
          </a:r>
          <a:endParaRPr lang="es-CO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211137</xdr:colOff>
      <xdr:row>0</xdr:row>
      <xdr:rowOff>103187</xdr:rowOff>
    </xdr:from>
    <xdr:to>
      <xdr:col>23</xdr:col>
      <xdr:colOff>539750</xdr:colOff>
      <xdr:row>1</xdr:row>
      <xdr:rowOff>179387</xdr:rowOff>
    </xdr:to>
    <xdr:sp macro="" textlink="">
      <xdr:nvSpPr>
        <xdr:cNvPr id="61" name="CuadroTexto 60">
          <a:hlinkClick xmlns:r="http://schemas.openxmlformats.org/officeDocument/2006/relationships" r:id="rId11" tooltip="Clientes y producto"/>
          <a:extLst>
            <a:ext uri="{FF2B5EF4-FFF2-40B4-BE49-F238E27FC236}">
              <a16:creationId xmlns:a16="http://schemas.microsoft.com/office/drawing/2014/main" id="{10C4E032-6AA0-4821-B93E-5685EAB820AA}"/>
            </a:ext>
          </a:extLst>
        </xdr:cNvPr>
        <xdr:cNvSpPr txBox="1"/>
      </xdr:nvSpPr>
      <xdr:spPr>
        <a:xfrm>
          <a:off x="12434887" y="103187"/>
          <a:ext cx="1519238" cy="258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 b="1" baseline="0">
              <a:solidFill>
                <a:schemeClr val="bg1"/>
              </a:solidFill>
            </a:rPr>
            <a:t>Clientes y producto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725487</xdr:colOff>
      <xdr:row>0</xdr:row>
      <xdr:rowOff>95251</xdr:rowOff>
    </xdr:from>
    <xdr:to>
      <xdr:col>21</xdr:col>
      <xdr:colOff>55563</xdr:colOff>
      <xdr:row>1</xdr:row>
      <xdr:rowOff>177800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4B73C12-DACF-4385-9FEE-D331231736B2}"/>
            </a:ext>
          </a:extLst>
        </xdr:cNvPr>
        <xdr:cNvSpPr txBox="1"/>
      </xdr:nvSpPr>
      <xdr:spPr>
        <a:xfrm>
          <a:off x="11425237" y="95251"/>
          <a:ext cx="854076" cy="265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 b="1" baseline="0">
              <a:solidFill>
                <a:schemeClr val="bg1"/>
              </a:solidFill>
            </a:rPr>
            <a:t>Ventas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238125</xdr:colOff>
      <xdr:row>1</xdr:row>
      <xdr:rowOff>134937</xdr:rowOff>
    </xdr:from>
    <xdr:to>
      <xdr:col>20</xdr:col>
      <xdr:colOff>547688</xdr:colOff>
      <xdr:row>1</xdr:row>
      <xdr:rowOff>180656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F93BAAFF-BFCF-4CAF-9FBF-14B75662D34A}"/>
            </a:ext>
          </a:extLst>
        </xdr:cNvPr>
        <xdr:cNvSpPr/>
      </xdr:nvSpPr>
      <xdr:spPr>
        <a:xfrm>
          <a:off x="11699875" y="317500"/>
          <a:ext cx="309563" cy="45719"/>
        </a:xfrm>
        <a:prstGeom prst="rect">
          <a:avLst/>
        </a:prstGeom>
        <a:solidFill>
          <a:srgbClr val="A2F0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87308</xdr:colOff>
      <xdr:row>8</xdr:row>
      <xdr:rowOff>79375</xdr:rowOff>
    </xdr:from>
    <xdr:to>
      <xdr:col>6</xdr:col>
      <xdr:colOff>0</xdr:colOff>
      <xdr:row>26</xdr:row>
      <xdr:rowOff>47625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80481F0-406B-405D-B325-B998BC7A1FA8}"/>
            </a:ext>
          </a:extLst>
        </xdr:cNvPr>
        <xdr:cNvSpPr/>
      </xdr:nvSpPr>
      <xdr:spPr>
        <a:xfrm>
          <a:off x="87308" y="1579563"/>
          <a:ext cx="4921255" cy="3254375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7934</xdr:colOff>
      <xdr:row>9</xdr:row>
      <xdr:rowOff>174625</xdr:rowOff>
    </xdr:from>
    <xdr:to>
      <xdr:col>5</xdr:col>
      <xdr:colOff>757873</xdr:colOff>
      <xdr:row>24</xdr:row>
      <xdr:rowOff>179388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2731BD-AF9E-4D95-B367-660FC4150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65059</xdr:colOff>
      <xdr:row>3</xdr:row>
      <xdr:rowOff>119062</xdr:rowOff>
    </xdr:from>
    <xdr:to>
      <xdr:col>12</xdr:col>
      <xdr:colOff>349250</xdr:colOff>
      <xdr:row>26</xdr:row>
      <xdr:rowOff>49212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C2F680C5-0605-41B4-977B-CC42E0E2FE73}"/>
            </a:ext>
          </a:extLst>
        </xdr:cNvPr>
        <xdr:cNvSpPr/>
      </xdr:nvSpPr>
      <xdr:spPr>
        <a:xfrm>
          <a:off x="5073622" y="555625"/>
          <a:ext cx="4856191" cy="4105275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144437</xdr:colOff>
      <xdr:row>10</xdr:row>
      <xdr:rowOff>128605</xdr:rowOff>
    </xdr:from>
    <xdr:to>
      <xdr:col>12</xdr:col>
      <xdr:colOff>293687</xdr:colOff>
      <xdr:row>25</xdr:row>
      <xdr:rowOff>133367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72975DA-5690-4348-85AB-2EB0A5F3E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4587" y="1824055"/>
              <a:ext cx="4721250" cy="2767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428616</xdr:colOff>
      <xdr:row>4</xdr:row>
      <xdr:rowOff>0</xdr:rowOff>
    </xdr:from>
    <xdr:to>
      <xdr:col>18</xdr:col>
      <xdr:colOff>547679</xdr:colOff>
      <xdr:row>26</xdr:row>
      <xdr:rowOff>47624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7737587A-2865-492E-9F0D-0D0DAA773814}"/>
            </a:ext>
          </a:extLst>
        </xdr:cNvPr>
        <xdr:cNvSpPr/>
      </xdr:nvSpPr>
      <xdr:spPr>
        <a:xfrm>
          <a:off x="10009179" y="563563"/>
          <a:ext cx="4691063" cy="4095749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492117</xdr:colOff>
      <xdr:row>5</xdr:row>
      <xdr:rowOff>23815</xdr:rowOff>
    </xdr:from>
    <xdr:to>
      <xdr:col>18</xdr:col>
      <xdr:colOff>341305</xdr:colOff>
      <xdr:row>27</xdr:row>
      <xdr:rowOff>15878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2E8EF80-4A91-42D3-A593-AE52B02C4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588951</xdr:colOff>
      <xdr:row>4</xdr:row>
      <xdr:rowOff>17462</xdr:rowOff>
    </xdr:from>
    <xdr:to>
      <xdr:col>18</xdr:col>
      <xdr:colOff>430201</xdr:colOff>
      <xdr:row>5</xdr:row>
      <xdr:rowOff>127001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159FF25A-85CA-4C29-B664-4152CB6847B7}"/>
            </a:ext>
          </a:extLst>
        </xdr:cNvPr>
        <xdr:cNvSpPr txBox="1"/>
      </xdr:nvSpPr>
      <xdr:spPr>
        <a:xfrm>
          <a:off x="10169514" y="581025"/>
          <a:ext cx="4413250" cy="300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Product</a:t>
          </a:r>
          <a:r>
            <a:rPr lang="es-CO" sz="1100" b="1" baseline="0"/>
            <a:t> Mix</a:t>
          </a:r>
          <a:endParaRPr lang="es-CO" sz="1100" b="1"/>
        </a:p>
      </xdr:txBody>
    </xdr:sp>
    <xdr:clientData/>
  </xdr:twoCellAnchor>
  <xdr:twoCellAnchor>
    <xdr:from>
      <xdr:col>13</xdr:col>
      <xdr:colOff>206369</xdr:colOff>
      <xdr:row>15</xdr:row>
      <xdr:rowOff>1</xdr:rowOff>
    </xdr:from>
    <xdr:to>
      <xdr:col>18</xdr:col>
      <xdr:colOff>214307</xdr:colOff>
      <xdr:row>15</xdr:row>
      <xdr:rowOff>1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B888DA19-3313-4F1A-A640-251B1DC4E039}"/>
            </a:ext>
          </a:extLst>
        </xdr:cNvPr>
        <xdr:cNvCxnSpPr/>
      </xdr:nvCxnSpPr>
      <xdr:spPr>
        <a:xfrm>
          <a:off x="10548932" y="2603501"/>
          <a:ext cx="3817938" cy="0"/>
        </a:xfrm>
        <a:prstGeom prst="line">
          <a:avLst/>
        </a:prstGeom>
        <a:ln>
          <a:solidFill>
            <a:srgbClr val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500065</xdr:colOff>
      <xdr:row>5</xdr:row>
      <xdr:rowOff>158751</xdr:rowOff>
    </xdr:from>
    <xdr:to>
      <xdr:col>15</xdr:col>
      <xdr:colOff>508002</xdr:colOff>
      <xdr:row>24</xdr:row>
      <xdr:rowOff>23813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987B634D-28B8-46E0-91A4-916CC68C02AC}"/>
            </a:ext>
          </a:extLst>
        </xdr:cNvPr>
        <xdr:cNvCxnSpPr/>
      </xdr:nvCxnSpPr>
      <xdr:spPr>
        <a:xfrm flipV="1">
          <a:off x="12366628" y="912814"/>
          <a:ext cx="7937" cy="3357562"/>
        </a:xfrm>
        <a:prstGeom prst="line">
          <a:avLst/>
        </a:prstGeom>
        <a:ln>
          <a:solidFill>
            <a:srgbClr val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101606</xdr:colOff>
      <xdr:row>8</xdr:row>
      <xdr:rowOff>71437</xdr:rowOff>
    </xdr:from>
    <xdr:to>
      <xdr:col>5</xdr:col>
      <xdr:colOff>597205</xdr:colOff>
      <xdr:row>9</xdr:row>
      <xdr:rowOff>142875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A0D1289-2855-444E-8CC8-1A347AC25608}"/>
            </a:ext>
          </a:extLst>
        </xdr:cNvPr>
        <xdr:cNvSpPr txBox="1"/>
      </xdr:nvSpPr>
      <xdr:spPr>
        <a:xfrm>
          <a:off x="101606" y="1571625"/>
          <a:ext cx="4742162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Curva de Pareto</a:t>
          </a:r>
        </a:p>
      </xdr:txBody>
    </xdr:sp>
    <xdr:clientData/>
  </xdr:twoCellAnchor>
  <xdr:twoCellAnchor>
    <xdr:from>
      <xdr:col>7</xdr:col>
      <xdr:colOff>47628</xdr:colOff>
      <xdr:row>4</xdr:row>
      <xdr:rowOff>182563</xdr:rowOff>
    </xdr:from>
    <xdr:to>
      <xdr:col>8</xdr:col>
      <xdr:colOff>312485</xdr:colOff>
      <xdr:row>8</xdr:row>
      <xdr:rowOff>30165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7746CEAC-1BC7-4F8A-A9BB-7A124C648F46}"/>
            </a:ext>
          </a:extLst>
        </xdr:cNvPr>
        <xdr:cNvGrpSpPr/>
      </xdr:nvGrpSpPr>
      <xdr:grpSpPr>
        <a:xfrm>
          <a:off x="5818191" y="746126"/>
          <a:ext cx="1026857" cy="609602"/>
          <a:chOff x="5254625" y="746126"/>
          <a:chExt cx="1026857" cy="609602"/>
        </a:xfrm>
      </xdr:grpSpPr>
      <xdr:sp macro="" textlink="">
        <xdr:nvSpPr>
          <xdr:cNvPr id="18" name="Rectángulo 17">
            <a:extLst>
              <a:ext uri="{FF2B5EF4-FFF2-40B4-BE49-F238E27FC236}">
                <a16:creationId xmlns:a16="http://schemas.microsoft.com/office/drawing/2014/main" id="{087C8372-AC8E-4C61-A5E3-19D374292C31}"/>
              </a:ext>
            </a:extLst>
          </xdr:cNvPr>
          <xdr:cNvSpPr/>
        </xdr:nvSpPr>
        <xdr:spPr>
          <a:xfrm>
            <a:off x="5254625" y="746126"/>
            <a:ext cx="1026857" cy="609602"/>
          </a:xfrm>
          <a:prstGeom prst="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#SKUs</a:t>
            </a:r>
            <a:endParaRPr lang="en-US" sz="1000" b="1" i="0" u="none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Pivot!$A$164">
        <xdr:nvSpPr>
          <xdr:cNvPr id="19" name="Rectángulo 18">
            <a:extLst>
              <a:ext uri="{FF2B5EF4-FFF2-40B4-BE49-F238E27FC236}">
                <a16:creationId xmlns:a16="http://schemas.microsoft.com/office/drawing/2014/main" id="{718EAF8F-7D25-407A-AD4A-89643A29EB93}"/>
              </a:ext>
            </a:extLst>
          </xdr:cNvPr>
          <xdr:cNvSpPr/>
        </xdr:nvSpPr>
        <xdr:spPr>
          <a:xfrm>
            <a:off x="5254625" y="984251"/>
            <a:ext cx="1026857" cy="29028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BA5A9C2F-6FBF-4B73-A283-016C9C3D8DF0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300</a:t>
            </a:fld>
            <a:endParaRPr lang="es-CO" sz="1100"/>
          </a:p>
        </xdr:txBody>
      </xdr:sp>
    </xdr:grpSp>
    <xdr:clientData/>
  </xdr:twoCellAnchor>
  <xdr:twoCellAnchor>
    <xdr:from>
      <xdr:col>8</xdr:col>
      <xdr:colOff>501653</xdr:colOff>
      <xdr:row>5</xdr:row>
      <xdr:rowOff>1588</xdr:rowOff>
    </xdr:from>
    <xdr:to>
      <xdr:col>10</xdr:col>
      <xdr:colOff>4510</xdr:colOff>
      <xdr:row>8</xdr:row>
      <xdr:rowOff>39690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FAE2A6E6-9B1C-4307-B3CA-F58EE5B6A4A9}"/>
            </a:ext>
          </a:extLst>
        </xdr:cNvPr>
        <xdr:cNvGrpSpPr/>
      </xdr:nvGrpSpPr>
      <xdr:grpSpPr>
        <a:xfrm>
          <a:off x="7034216" y="755651"/>
          <a:ext cx="1026857" cy="609602"/>
          <a:chOff x="5254625" y="746126"/>
          <a:chExt cx="1026857" cy="609602"/>
        </a:xfrm>
      </xdr:grpSpPr>
      <xdr:sp macro="" textlink="">
        <xdr:nvSpPr>
          <xdr:cNvPr id="22" name="Rectángulo 21">
            <a:extLst>
              <a:ext uri="{FF2B5EF4-FFF2-40B4-BE49-F238E27FC236}">
                <a16:creationId xmlns:a16="http://schemas.microsoft.com/office/drawing/2014/main" id="{DA327CC3-FD8A-49E2-963C-68711E36C10C}"/>
              </a:ext>
            </a:extLst>
          </xdr:cNvPr>
          <xdr:cNvSpPr/>
        </xdr:nvSpPr>
        <xdr:spPr>
          <a:xfrm>
            <a:off x="5254625" y="746126"/>
            <a:ext cx="1026857" cy="609602"/>
          </a:xfrm>
          <a:prstGeom prst="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t># Unidades</a:t>
            </a:r>
            <a:endParaRPr lang="en-US" sz="1000" b="1" i="0" u="none" strike="noStrike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Pivot!$C$164">
        <xdr:nvSpPr>
          <xdr:cNvPr id="23" name="Rectángulo 22">
            <a:extLst>
              <a:ext uri="{FF2B5EF4-FFF2-40B4-BE49-F238E27FC236}">
                <a16:creationId xmlns:a16="http://schemas.microsoft.com/office/drawing/2014/main" id="{F847AF37-9940-4309-8B91-3E128CEA83F8}"/>
              </a:ext>
            </a:extLst>
          </xdr:cNvPr>
          <xdr:cNvSpPr/>
        </xdr:nvSpPr>
        <xdr:spPr>
          <a:xfrm>
            <a:off x="5254625" y="984251"/>
            <a:ext cx="1026857" cy="29028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F4C3A50F-47E7-4993-9154-7F3ACBB3F2B5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33.345</a:t>
            </a:fld>
            <a:endParaRPr lang="es-CO" sz="1100"/>
          </a:p>
        </xdr:txBody>
      </xdr:sp>
    </xdr:grpSp>
    <xdr:clientData/>
  </xdr:twoCellAnchor>
  <xdr:twoCellAnchor>
    <xdr:from>
      <xdr:col>6</xdr:col>
      <xdr:colOff>109544</xdr:colOff>
      <xdr:row>9</xdr:row>
      <xdr:rowOff>7938</xdr:rowOff>
    </xdr:from>
    <xdr:to>
      <xdr:col>12</xdr:col>
      <xdr:colOff>279706</xdr:colOff>
      <xdr:row>10</xdr:row>
      <xdr:rowOff>79375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3009707E-DB9C-420F-96A9-041EDCC6B4AC}"/>
            </a:ext>
          </a:extLst>
        </xdr:cNvPr>
        <xdr:cNvSpPr txBox="1"/>
      </xdr:nvSpPr>
      <xdr:spPr>
        <a:xfrm>
          <a:off x="5118107" y="1516063"/>
          <a:ext cx="4742162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Contribución a las</a:t>
          </a:r>
          <a:r>
            <a:rPr lang="es-CO" sz="1100" b="1" baseline="0"/>
            <a:t> ventas por producto YTD</a:t>
          </a:r>
          <a:endParaRPr lang="es-CO" sz="1100" b="1"/>
        </a:p>
      </xdr:txBody>
    </xdr:sp>
    <xdr:clientData/>
  </xdr:twoCellAnchor>
  <xdr:twoCellAnchor>
    <xdr:from>
      <xdr:col>10</xdr:col>
      <xdr:colOff>185740</xdr:colOff>
      <xdr:row>4</xdr:row>
      <xdr:rowOff>185738</xdr:rowOff>
    </xdr:from>
    <xdr:to>
      <xdr:col>11</xdr:col>
      <xdr:colOff>450597</xdr:colOff>
      <xdr:row>8</xdr:row>
      <xdr:rowOff>33340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44D2CA9C-A141-48CA-B40D-C2E83F278B50}"/>
            </a:ext>
          </a:extLst>
        </xdr:cNvPr>
        <xdr:cNvSpPr/>
      </xdr:nvSpPr>
      <xdr:spPr>
        <a:xfrm>
          <a:off x="8242303" y="749301"/>
          <a:ext cx="1026857" cy="60960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Precio prom.</a:t>
          </a:r>
          <a:endParaRPr lang="en-US" sz="10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185740</xdr:colOff>
      <xdr:row>6</xdr:row>
      <xdr:rowOff>42863</xdr:rowOff>
    </xdr:from>
    <xdr:to>
      <xdr:col>11</xdr:col>
      <xdr:colOff>450597</xdr:colOff>
      <xdr:row>7</xdr:row>
      <xdr:rowOff>142649</xdr:rowOff>
    </xdr:to>
    <xdr:sp macro="" textlink="Pivot!$B$164">
      <xdr:nvSpPr>
        <xdr:cNvPr id="27" name="Rectángulo 26">
          <a:extLst>
            <a:ext uri="{FF2B5EF4-FFF2-40B4-BE49-F238E27FC236}">
              <a16:creationId xmlns:a16="http://schemas.microsoft.com/office/drawing/2014/main" id="{69DAFE3B-3A60-4050-BA5F-7C796535876B}"/>
            </a:ext>
          </a:extLst>
        </xdr:cNvPr>
        <xdr:cNvSpPr/>
      </xdr:nvSpPr>
      <xdr:spPr>
        <a:xfrm>
          <a:off x="8242303" y="987426"/>
          <a:ext cx="1026857" cy="2902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5851D68-56E4-4C03-AFEA-2A981D237F3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$ 165.475</a:t>
          </a:fld>
          <a:endParaRPr lang="es-CO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174625</xdr:colOff>
      <xdr:row>2</xdr:row>
      <xdr:rowOff>63500</xdr:rowOff>
    </xdr:to>
    <xdr:sp macro="" textlink="">
      <xdr:nvSpPr>
        <xdr:cNvPr id="39" name="Rectángulo 38">
          <a:hlinkClick xmlns:r="http://schemas.openxmlformats.org/officeDocument/2006/relationships" r:id="rId4" tooltip="Ventas"/>
          <a:extLst>
            <a:ext uri="{FF2B5EF4-FFF2-40B4-BE49-F238E27FC236}">
              <a16:creationId xmlns:a16="http://schemas.microsoft.com/office/drawing/2014/main" id="{B549D405-FFEF-4639-9D06-8515864C5CB9}"/>
            </a:ext>
          </a:extLst>
        </xdr:cNvPr>
        <xdr:cNvSpPr/>
      </xdr:nvSpPr>
      <xdr:spPr>
        <a:xfrm>
          <a:off x="0" y="0"/>
          <a:ext cx="17375188" cy="428625"/>
        </a:xfrm>
        <a:prstGeom prst="rect">
          <a:avLst/>
        </a:prstGeom>
        <a:solidFill>
          <a:srgbClr val="16064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1</xdr:colOff>
      <xdr:row>0</xdr:row>
      <xdr:rowOff>39687</xdr:rowOff>
    </xdr:from>
    <xdr:to>
      <xdr:col>1</xdr:col>
      <xdr:colOff>349250</xdr:colOff>
      <xdr:row>2</xdr:row>
      <xdr:rowOff>23811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F117AC0-6722-494F-92A8-1B5B2530C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9" y="39687"/>
          <a:ext cx="349249" cy="349249"/>
        </a:xfrm>
        <a:prstGeom prst="rect">
          <a:avLst/>
        </a:prstGeom>
      </xdr:spPr>
    </xdr:pic>
    <xdr:clientData/>
  </xdr:twoCellAnchor>
  <xdr:twoCellAnchor>
    <xdr:from>
      <xdr:col>1</xdr:col>
      <xdr:colOff>350837</xdr:colOff>
      <xdr:row>0</xdr:row>
      <xdr:rowOff>80961</xdr:rowOff>
    </xdr:from>
    <xdr:to>
      <xdr:col>5</xdr:col>
      <xdr:colOff>620712</xdr:colOff>
      <xdr:row>1</xdr:row>
      <xdr:rowOff>152399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5D8CCC6D-D428-41F9-A0AF-50BA6ADBD407}"/>
            </a:ext>
          </a:extLst>
        </xdr:cNvPr>
        <xdr:cNvSpPr txBox="1"/>
      </xdr:nvSpPr>
      <xdr:spPr>
        <a:xfrm>
          <a:off x="454025" y="80961"/>
          <a:ext cx="4413250" cy="254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600" b="1" baseline="0">
              <a:solidFill>
                <a:schemeClr val="bg1"/>
              </a:solidFill>
            </a:rPr>
            <a:t>Tablero ejecutivo de Ventas y Rentabilidad</a:t>
          </a:r>
          <a:endParaRPr lang="es-CO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568324</xdr:colOff>
      <xdr:row>0</xdr:row>
      <xdr:rowOff>103187</xdr:rowOff>
    </xdr:from>
    <xdr:to>
      <xdr:col>17</xdr:col>
      <xdr:colOff>563562</xdr:colOff>
      <xdr:row>1</xdr:row>
      <xdr:rowOff>179387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9E0080A8-2537-4667-A99D-D30374178F2F}"/>
            </a:ext>
          </a:extLst>
        </xdr:cNvPr>
        <xdr:cNvSpPr txBox="1"/>
      </xdr:nvSpPr>
      <xdr:spPr>
        <a:xfrm>
          <a:off x="12434887" y="103187"/>
          <a:ext cx="1519238" cy="258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 b="1" baseline="0">
              <a:solidFill>
                <a:schemeClr val="bg1"/>
              </a:solidFill>
            </a:rPr>
            <a:t>Clientes y producto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320674</xdr:colOff>
      <xdr:row>0</xdr:row>
      <xdr:rowOff>95251</xdr:rowOff>
    </xdr:from>
    <xdr:to>
      <xdr:col>15</xdr:col>
      <xdr:colOff>412750</xdr:colOff>
      <xdr:row>1</xdr:row>
      <xdr:rowOff>177800</xdr:rowOff>
    </xdr:to>
    <xdr:sp macro="" textlink="">
      <xdr:nvSpPr>
        <xdr:cNvPr id="43" name="CuadroTexto 42">
          <a:hlinkClick xmlns:r="http://schemas.openxmlformats.org/officeDocument/2006/relationships" r:id="rId4" tooltip="Ventas"/>
          <a:extLst>
            <a:ext uri="{FF2B5EF4-FFF2-40B4-BE49-F238E27FC236}">
              <a16:creationId xmlns:a16="http://schemas.microsoft.com/office/drawing/2014/main" id="{CBBF1AEF-A089-406A-9810-45B7ECA172C4}"/>
            </a:ext>
          </a:extLst>
        </xdr:cNvPr>
        <xdr:cNvSpPr txBox="1"/>
      </xdr:nvSpPr>
      <xdr:spPr>
        <a:xfrm>
          <a:off x="11425237" y="95251"/>
          <a:ext cx="854076" cy="265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200" b="1" baseline="0">
              <a:solidFill>
                <a:schemeClr val="bg1"/>
              </a:solidFill>
            </a:rPr>
            <a:t>Ventas</a:t>
          </a:r>
          <a:endParaRPr lang="es-CO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396883</xdr:colOff>
      <xdr:row>1</xdr:row>
      <xdr:rowOff>134937</xdr:rowOff>
    </xdr:from>
    <xdr:to>
      <xdr:col>16</xdr:col>
      <xdr:colOff>706446</xdr:colOff>
      <xdr:row>1</xdr:row>
      <xdr:rowOff>180656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C3DD992F-3897-4B97-A878-320BF27298E2}"/>
            </a:ext>
          </a:extLst>
        </xdr:cNvPr>
        <xdr:cNvSpPr/>
      </xdr:nvSpPr>
      <xdr:spPr>
        <a:xfrm>
          <a:off x="13025446" y="317500"/>
          <a:ext cx="309563" cy="45719"/>
        </a:xfrm>
        <a:prstGeom prst="rect">
          <a:avLst/>
        </a:prstGeom>
        <a:solidFill>
          <a:srgbClr val="A2F0F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723493518519" backgroundQuery="1" createdVersion="6" refreshedVersion="6" minRefreshableVersion="3" recordCount="0" supportSubquery="1" supportAdvancedDrill="1" xr:uid="{E5E48804-5E47-4B80-88F7-85B8FF07C227}">
  <cacheSource type="external" connectionId="11"/>
  <cacheFields count="7">
    <cacheField name="[dimFecha].[Año].[Año]" caption="Año" numFmtId="0" hierarchy="10" level="1">
      <sharedItems containsSemiMixedTypes="0" containsNonDate="0" containsString="0"/>
    </cacheField>
    <cacheField name="[dimFecha].[Mes_Nombre].[Mes_Nombre]" caption="Mes_Nombre" numFmtId="0" hierarchy="1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Ventas]" caption="Ventas" numFmtId="0" hierarchy="56" level="32767"/>
    <cacheField name="[dimProducto].[Marca].[Marca]" caption="Marca" numFmtId="0" hierarchy="31" level="1">
      <sharedItems count="17">
        <s v="AOC"/>
        <s v="Belkin"/>
        <s v="Bose"/>
        <s v="Dell"/>
        <s v="GoPro"/>
        <s v="HP"/>
        <s v="JBL"/>
        <s v="Kingston"/>
        <s v="Lenovo"/>
        <s v="LG"/>
        <s v="Logitech"/>
        <s v="Motorola"/>
        <s v="Nintendo"/>
        <s v="Samsung"/>
        <s v="Sandisk"/>
        <s v="Sony"/>
        <s v="Xiaomi"/>
      </sharedItems>
    </cacheField>
    <cacheField name="[dimClientes].[Nombre].[Nombre]" caption="Nombre" numFmtId="0" hierarchy="4" level="1">
      <sharedItems count="10">
        <s v="Alma Andrés Lumbreras"/>
        <s v="Fabiana Benavente Narváez"/>
        <s v="Guiomar del Machado"/>
        <s v="José Antonio Cal Priego"/>
        <s v="Luis Mena Almagro"/>
        <s v="Luna Zapata-Moles"/>
        <s v="Marina Ojeda Rosell"/>
        <s v="Melchor Montserrat"/>
        <s v="Rosa María Albero-Sandoval"/>
        <s v="Sandra Sanmiguel"/>
      </sharedItems>
    </cacheField>
    <cacheField name="[dimClientes].[Segmento].[Segmento]" caption="Segmento" numFmtId="0" hierarchy="7" level="1">
      <sharedItems count="3">
        <s v="Frecuente"/>
        <s v="Mayorista"/>
        <s v="Ocasional"/>
      </sharedItems>
    </cacheField>
    <cacheField name="[dimFecha].[Trimestre].[Trimestre]" caption="Trimestre" numFmtId="0" hierarchy="13" level="1">
      <sharedItems count="3">
        <s v="Q1"/>
        <s v="Q2"/>
        <s v="Q3"/>
      </sharedItems>
    </cacheField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2" memberValueDatatype="130" unbalanced="0">
      <fieldsUsage count="2">
        <fieldUsage x="-1"/>
        <fieldUsage x="4"/>
      </fieldsUsage>
    </cacheHierarchy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2" memberValueDatatype="130" unbalanced="0">
      <fieldsUsage count="2">
        <fieldUsage x="-1"/>
        <fieldUsage x="5"/>
      </fieldsUsage>
    </cacheHierarchy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2" memberValueDatatype="130" unbalanced="0">
      <fieldsUsage count="2">
        <fieldUsage x="-1"/>
        <fieldUsage x="6"/>
      </fieldsUsage>
    </cacheHierarchy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2" memberValueDatatype="130" unbalanced="0">
      <fieldsUsage count="2">
        <fieldUsage x="-1"/>
        <fieldUsage x="3"/>
      </fieldsUsage>
    </cacheHierarchy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2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/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/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663537615743" backgroundQuery="1" createdVersion="6" refreshedVersion="6" minRefreshableVersion="3" recordCount="0" supportSubquery="1" supportAdvancedDrill="1" xr:uid="{000E5F93-F2B5-41AA-8E98-62D2B00F3323}">
  <cacheSource type="external" connectionId="11"/>
  <cacheFields count="4">
    <cacheField name="[dimFecha].[Año].[Año]" caption="Año" numFmtId="0" hierarchy="10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Fecha].[Año].&amp;[2025]"/>
          </x15:cachedUniqueNames>
        </ext>
      </extLst>
    </cacheField>
    <cacheField name="[dimFecha].[Mes_Nombre].[Mes_Nombre]" caption="Mes_Nombre" numFmtId="0" hierarchy="12" level="1">
      <sharedItems count="9">
        <s v="abril"/>
        <s v="agosto"/>
        <s v="enero"/>
        <s v="febrero"/>
        <s v="julio"/>
        <s v="junio"/>
        <s v="marzo"/>
        <s v="mayo"/>
        <s v="septiembre"/>
      </sharedItems>
    </cacheField>
    <cacheField name="[Measures].[Ventas]" caption="Ventas" numFmtId="0" hierarchy="56" level="32767"/>
    <cacheField name="[dimProducto].[Marca].[Marca]" caption="Marca" numFmtId="0" hierarchy="31" level="1">
      <sharedItems count="17">
        <s v="AOC"/>
        <s v="Belkin"/>
        <s v="Bose"/>
        <s v="Dell"/>
        <s v="GoPro"/>
        <s v="HP"/>
        <s v="JBL"/>
        <s v="Kingston"/>
        <s v="Lenovo"/>
        <s v="LG"/>
        <s v="Logitech"/>
        <s v="Motorola"/>
        <s v="Nintendo"/>
        <s v="Samsung"/>
        <s v="Sandisk"/>
        <s v="Sony"/>
        <s v="Xiaomi"/>
      </sharedItems>
    </cacheField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0" memberValueDatatype="130" unbalanced="0"/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2" memberValueDatatype="130" unbalanced="0">
      <fieldsUsage count="2">
        <fieldUsage x="-1"/>
        <fieldUsage x="3"/>
      </fieldsUsage>
    </cacheHierarchy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2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/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/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663536342596" backgroundQuery="1" createdVersion="6" refreshedVersion="6" minRefreshableVersion="3" recordCount="0" supportSubquery="1" supportAdvancedDrill="1" xr:uid="{D9490DDC-1150-4E4D-A45A-A15DDFF14D7D}">
  <cacheSource type="external" connectionId="11"/>
  <cacheFields count="6">
    <cacheField name="[dimFecha].[Año].[Año]" caption="Año" numFmtId="0" hierarchy="10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Fecha].[Año].&amp;[2025]"/>
          </x15:cachedUniqueNames>
        </ext>
      </extLst>
    </cacheField>
    <cacheField name="[dimFecha].[Mes_Nombre].[Mes_Nombre]" caption="Mes_Nombre" numFmtId="0" hierarchy="1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Ventas]" caption="Ventas" numFmtId="0" hierarchy="56" level="32767"/>
    <cacheField name="[dimProducto].[Marca].[Marca]" caption="Marca" numFmtId="0" hierarchy="31" level="1">
      <sharedItems count="17">
        <s v="AOC"/>
        <s v="Belkin"/>
        <s v="Bose"/>
        <s v="Dell"/>
        <s v="GoPro"/>
        <s v="HP"/>
        <s v="JBL"/>
        <s v="Kingston"/>
        <s v="Lenovo"/>
        <s v="LG"/>
        <s v="Logitech"/>
        <s v="Motorola"/>
        <s v="Nintendo"/>
        <s v="Samsung"/>
        <s v="Sandisk"/>
        <s v="Sony"/>
        <s v="Xiaomi"/>
      </sharedItems>
    </cacheField>
    <cacheField name="[Measures].[Margen %]" caption="Margen %" numFmtId="0" hierarchy="59" level="32767"/>
    <cacheField name="[Measures].[Var. Margen % vs LY (pp)]" caption="Var. Margen % vs LY (pp)" numFmtId="0" hierarchy="69" level="32767"/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0" memberValueDatatype="130" unbalanced="0"/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2" memberValueDatatype="130" unbalanced="0">
      <fieldsUsage count="2">
        <fieldUsage x="-1"/>
        <fieldUsage x="3"/>
      </fieldsUsage>
    </cacheHierarchy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2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 oneField="1">
      <fieldsUsage count="1">
        <fieldUsage x="4"/>
      </fieldsUsage>
    </cacheHierarchy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/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 oneField="1">
      <fieldsUsage count="1">
        <fieldUsage x="5"/>
      </fieldsUsage>
    </cacheHierarchy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663534953703" backgroundQuery="1" createdVersion="6" refreshedVersion="6" minRefreshableVersion="3" recordCount="0" supportSubquery="1" supportAdvancedDrill="1" xr:uid="{3C93282D-7B82-4571-A52C-AE1D92E03972}">
  <cacheSource type="external" connectionId="11"/>
  <cacheFields count="6">
    <cacheField name="[dimFecha].[Año].[Año]" caption="Año" numFmtId="0" hierarchy="10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Fecha].[Año].&amp;[2025]"/>
          </x15:cachedUniqueNames>
        </ext>
      </extLst>
    </cacheField>
    <cacheField name="[dimFecha].[Mes_Nombre].[Mes_Nombre]" caption="Mes_Nombre" numFmtId="0" hierarchy="1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Ventas]" caption="Ventas" numFmtId="0" hierarchy="56" level="32767"/>
    <cacheField name="[Measures].[Ventas LY]" caption="Ventas LY" numFmtId="0" hierarchy="66" level="32767"/>
    <cacheField name="[Measures].[Delta Ventas]" caption="Delta Ventas" numFmtId="0" hierarchy="70" level="32767"/>
    <cacheField name="[Measures].[Var. Ventas vs LY]" caption="Var. Ventas vs LY" numFmtId="0" hierarchy="67" level="32767"/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0" memberValueDatatype="130" unbalanced="0"/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0" memberValueDatatype="130" unbalanced="0"/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2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/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 oneField="1">
      <fieldsUsage count="1">
        <fieldUsage x="3"/>
      </fieldsUsage>
    </cacheHierarchy>
    <cacheHierarchy uniqueName="[Measures].[Var. Ventas vs LY]" caption="Var. Ventas vs LY" measure="1" displayFolder="" measureGroup="FactTransacciones" count="0" oneField="1">
      <fieldsUsage count="1">
        <fieldUsage x="5"/>
      </fieldsUsage>
    </cacheHierarchy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 oneField="1">
      <fieldsUsage count="1">
        <fieldUsage x="4"/>
      </fieldsUsage>
    </cacheHierarchy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73948009259" backgroundQuery="1" createdVersion="6" refreshedVersion="6" minRefreshableVersion="3" recordCount="0" supportSubquery="1" supportAdvancedDrill="1" xr:uid="{C33032A1-0551-4219-9BB5-DEC1BF3306E8}">
  <cacheSource type="external" connectionId="11"/>
  <cacheFields count="6">
    <cacheField name="[dimFecha].[Año].[Año]" caption="Año" numFmtId="0" hierarchy="10" level="1">
      <sharedItems containsSemiMixedTypes="0" containsNonDate="0" containsString="0"/>
    </cacheField>
    <cacheField name="[dimFecha].[Mes_Nombre].[Mes_Nombre]" caption="Mes_Nombre" numFmtId="0" hierarchy="1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dimClientes].[Nombre].[Nombre]" caption="Nombre" numFmtId="0" hierarchy="4" level="1">
      <sharedItems count="10">
        <s v="Alma Andrés Lumbreras"/>
        <s v="Fabiana Benavente Narváez"/>
        <s v="Guiomar del Machado"/>
        <s v="José Antonio Cal Priego"/>
        <s v="Luis Mena Almagro"/>
        <s v="Luna Zapata-Moles"/>
        <s v="Marina Ojeda Rosell"/>
        <s v="Melchor Montserrat"/>
        <s v="Rosa María Albero-Sandoval"/>
        <s v="Sandra Sanmiguel"/>
      </sharedItems>
    </cacheField>
    <cacheField name="[Measures].[Recuento distinto de SKU]" caption="Recuento distinto de SKU" numFmtId="0" hierarchy="87" level="32767"/>
    <cacheField name="[Measures].[Unidades]" caption="Unidades" numFmtId="0" hierarchy="60" level="32767"/>
    <cacheField name="[Measures].[Precio Promedio]" caption="Precio Promedio" numFmtId="0" hierarchy="61" level="32767"/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2" memberValueDatatype="130" unbalanced="0">
      <fieldsUsage count="2">
        <fieldUsage x="-1"/>
        <fieldUsage x="2"/>
      </fieldsUsage>
    </cacheHierarchy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0" memberValueDatatype="130" unbalanced="0"/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/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/>
    <cacheHierarchy uniqueName="[Measures].[Unidades]" caption="Unidades" measure="1" displayFolder="" measureGroup="FactTransacciones" count="0" oneField="1">
      <fieldsUsage count="1">
        <fieldUsage x="4"/>
      </fieldsUsage>
    </cacheHierarchy>
    <cacheHierarchy uniqueName="[Measures].[Precio Promedio]" caption="Precio Promedio" measure="1" displayFolder="" measureGroup="FactTransacciones" count="0" oneField="1">
      <fieldsUsage count="1">
        <fieldUsage x="5"/>
      </fieldsUsage>
    </cacheHierarchy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/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702094444445" backgroundQuery="1" createdVersion="6" refreshedVersion="6" minRefreshableVersion="3" recordCount="0" supportSubquery="1" supportAdvancedDrill="1" xr:uid="{C4F9A346-B098-40C9-AFEA-511E673AD891}">
  <cacheSource type="external" connectionId="11"/>
  <cacheFields count="6">
    <cacheField name="[dimFecha].[Año].[Año]" caption="Año" numFmtId="0" hierarchy="10" level="1">
      <sharedItems containsSemiMixedTypes="0" containsNonDate="0" containsString="0"/>
    </cacheField>
    <cacheField name="[dimFecha].[Mes_Nombre].[Mes_Nombre]" caption="Mes_Nombre" numFmtId="0" hierarchy="1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Ventas]" caption="Ventas" numFmtId="0" hierarchy="56" level="32767"/>
    <cacheField name="[dimProducto].[Marca].[Marca]" caption="Marca" numFmtId="0" hierarchy="31" level="1">
      <sharedItems count="17">
        <s v="AOC"/>
        <s v="Belkin"/>
        <s v="Bose"/>
        <s v="Dell"/>
        <s v="GoPro"/>
        <s v="HP"/>
        <s v="JBL"/>
        <s v="Kingston"/>
        <s v="Lenovo"/>
        <s v="LG"/>
        <s v="Logitech"/>
        <s v="Motorola"/>
        <s v="Nintendo"/>
        <s v="Samsung"/>
        <s v="Sandisk"/>
        <s v="Sony"/>
        <s v="Xiaomi"/>
      </sharedItems>
    </cacheField>
    <cacheField name="[dimClientes].[Nombre].[Nombre]" caption="Nombre" numFmtId="0" hierarchy="4" level="1">
      <sharedItems count="10">
        <s v="Alma Andrés Lumbreras"/>
        <s v="Fabiana Benavente Narváez"/>
        <s v="Guiomar del Machado"/>
        <s v="José Antonio Cal Priego"/>
        <s v="Luis Mena Almagro"/>
        <s v="Luna Zapata-Moles"/>
        <s v="Marina Ojeda Rosell"/>
        <s v="Melchor Montserrat"/>
        <s v="Rosa María Albero-Sandoval"/>
        <s v="Sandra Sanmiguel"/>
      </sharedItems>
    </cacheField>
    <cacheField name="[dimClientes].[Segmento].[Segmento]" caption="Segmento" numFmtId="0" hierarchy="7" level="1">
      <sharedItems count="3">
        <s v="Frecuente"/>
        <s v="Mayorista"/>
        <s v="Ocasional"/>
      </sharedItems>
    </cacheField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2" memberValueDatatype="130" unbalanced="0">
      <fieldsUsage count="2">
        <fieldUsage x="-1"/>
        <fieldUsage x="4"/>
      </fieldsUsage>
    </cacheHierarchy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2" memberValueDatatype="130" unbalanced="0">
      <fieldsUsage count="2">
        <fieldUsage x="-1"/>
        <fieldUsage x="5"/>
      </fieldsUsage>
    </cacheHierarchy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2" memberValueDatatype="130" unbalanced="0">
      <fieldsUsage count="2">
        <fieldUsage x="-1"/>
        <fieldUsage x="3"/>
      </fieldsUsage>
    </cacheHierarchy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2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/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/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720076620368" backgroundQuery="1" createdVersion="6" refreshedVersion="6" minRefreshableVersion="3" recordCount="0" supportSubquery="1" supportAdvancedDrill="1" xr:uid="{14D3466C-CEC2-4FA8-B40A-171CD37FAC1D}">
  <cacheSource type="external" connectionId="11"/>
  <cacheFields count="8">
    <cacheField name="[dimFecha].[Año].[Año]" caption="Año" numFmtId="0" hierarchy="10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Fecha].[Año].&amp;[2025]"/>
          </x15:cachedUniqueNames>
        </ext>
      </extLst>
    </cacheField>
    <cacheField name="[dimFecha].[Mes_Nombre].[Mes_Nombre]" caption="Mes_Nombre" numFmtId="0" hierarchy="12" level="1">
      <sharedItems count="9">
        <s v="abril"/>
        <s v="agosto"/>
        <s v="enero"/>
        <s v="febrero"/>
        <s v="julio"/>
        <s v="junio"/>
        <s v="marzo"/>
        <s v="mayo"/>
        <s v="septiembre"/>
      </sharedItems>
    </cacheField>
    <cacheField name="[dimTienda].[Nombre_Tienda].[Nombre_Tienda]" caption="Nombre_Tienda" numFmtId="0" hierarchy="32" level="1">
      <sharedItems count="13">
        <s v="TechStore T009"/>
        <s v="TechStore T016"/>
        <s v="TechStore T019"/>
        <s v="TechStore T020"/>
        <s v="TechStore T022"/>
        <s v="TechStore T001"/>
        <s v="TechStore T004"/>
        <s v="TechStore T007"/>
        <s v="TechStore T014"/>
        <s v="TechStore T021"/>
        <s v="TechStore T003"/>
        <s v="TechStore T010"/>
        <s v="TechStore T012"/>
      </sharedItems>
    </cacheField>
    <cacheField name="[Measures].[Ventas]" caption="Ventas" numFmtId="0" hierarchy="56" level="32767"/>
    <cacheField name="[dimFecha].[Trimestre].[Trimestre]" caption="Trimestre" numFmtId="0" hierarchy="13" level="1">
      <sharedItems count="4">
        <s v="Q1"/>
        <s v="Q2"/>
        <s v="Q3"/>
        <s v="Q4"/>
      </sharedItems>
    </cacheField>
    <cacheField name="[Measures].[Ventas LY]" caption="Ventas LY" numFmtId="0" hierarchy="66" level="32767"/>
    <cacheField name="[Measures].[Var. Ventas vs LY]" caption="Var. Ventas vs LY" numFmtId="0" hierarchy="67" level="32767"/>
    <cacheField name="[Measures].[Var. Margen % vs LY (pp)]" caption="Var. Margen % vs LY (pp)" numFmtId="0" hierarchy="69" level="32767"/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0" memberValueDatatype="130" unbalanced="0"/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2" memberValueDatatype="130" unbalanced="0">
      <fieldsUsage count="2">
        <fieldUsage x="-1"/>
        <fieldUsage x="4"/>
      </fieldsUsage>
    </cacheHierarchy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0" memberValueDatatype="130" unbalanced="0"/>
    <cacheHierarchy uniqueName="[dimTienda].[Nombre_Tienda]" caption="Nombre_Tienda" attribute="1" defaultMemberUniqueName="[dimTienda].[Nombre_Tienda].[All]" allUniqueName="[dimTienda].[Nombre_Tienda].[All]" dimensionUniqueName="[dimTienda]" displayFolder="" count="2" memberValueDatatype="130" unbalanced="0">
      <fieldsUsage count="2">
        <fieldUsage x="-1"/>
        <fieldUsage x="2"/>
      </fieldsUsage>
    </cacheHierarchy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3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/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 oneField="1">
      <fieldsUsage count="1">
        <fieldUsage x="5"/>
      </fieldsUsage>
    </cacheHierarchy>
    <cacheHierarchy uniqueName="[Measures].[Var. Ventas vs LY]" caption="Var. Ventas vs LY" measure="1" displayFolder="" measureGroup="FactTransacciones" count="0" oneField="1">
      <fieldsUsage count="1">
        <fieldUsage x="6"/>
      </fieldsUsage>
    </cacheHierarchy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 oneField="1">
      <fieldsUsage count="1">
        <fieldUsage x="7"/>
      </fieldsUsage>
    </cacheHierarchy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686403703701" backgroundQuery="1" createdVersion="6" refreshedVersion="6" minRefreshableVersion="3" recordCount="0" supportSubquery="1" supportAdvancedDrill="1" xr:uid="{56BE46A0-CA61-4D42-BFC6-32C1F8509501}">
  <cacheSource type="external" connectionId="11"/>
  <cacheFields count="6">
    <cacheField name="[dimFecha].[Año].[Año]" caption="Año" numFmtId="0" hierarchy="10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Fecha].[Año].&amp;[2025]"/>
          </x15:cachedUniqueNames>
        </ext>
      </extLst>
    </cacheField>
    <cacheField name="[dimFecha].[Mes_Nombre].[Mes_Nombre]" caption="Mes_Nombre" numFmtId="0" hierarchy="12" level="1">
      <sharedItems containsSemiMixedTypes="0" containsNonDate="0" containsString="0"/>
    </cacheField>
    <cacheField name="[dimClientes].[Ciudad].[Ciudad]" caption="Ciudad" numFmtId="0" hierarchy="5" level="1">
      <sharedItems count="9">
        <s v="Barranquilla"/>
        <s v="Bogotá"/>
        <s v="Bucaramanga"/>
        <s v="Cali"/>
        <s v="Cartagena"/>
        <s v="Manizales"/>
        <s v="Medellín"/>
        <s v="Pereira"/>
        <s v="Santa Marta"/>
      </sharedItems>
    </cacheField>
    <cacheField name="[Measures].[Ventas]" caption="Ventas" numFmtId="0" hierarchy="56" level="32767"/>
    <cacheField name="[Measures].[Var. Ventas vs LY]" caption="Var. Ventas vs LY" numFmtId="0" hierarchy="67" level="32767"/>
    <cacheField name="Dummy0" numFmtId="0" hierarchy="8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90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0" memberValueDatatype="130" unbalanced="0"/>
    <cacheHierarchy uniqueName="[dimClientes].[Ciudad]" caption="Ciudad" attribute="1" defaultMemberUniqueName="[dimClientes].[Ciudad].[All]" allUniqueName="[dimClientes].[Ciudad].[All]" dimensionUniqueName="[dimClientes]" displayFolder="" count="2" memberValueDatatype="130" unbalanced="0">
      <fieldsUsage count="2">
        <fieldUsage x="-1"/>
        <fieldUsage x="2"/>
      </fieldsUsage>
    </cacheHierarchy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0" memberValueDatatype="130" unbalanced="0"/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3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/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 oneField="1">
      <fieldsUsage count="1">
        <fieldUsage x="4"/>
      </fieldsUsage>
    </cacheHierarchy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Dummy0" caption="ID_Clien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693897800928" backgroundQuery="1" createdVersion="6" refreshedVersion="6" minRefreshableVersion="3" recordCount="0" supportSubquery="1" supportAdvancedDrill="1" xr:uid="{4F3EFDEC-9A38-4950-B20A-5F9F9F472CC2}">
  <cacheSource type="external" connectionId="11"/>
  <cacheFields count="4">
    <cacheField name="[dimFecha].[Año].[Año]" caption="Año" numFmtId="0" hierarchy="10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Fecha].[Año].&amp;[2025]"/>
          </x15:cachedUniqueNames>
        </ext>
      </extLst>
    </cacheField>
    <cacheField name="[dimFecha].[Mes_Nombre].[Mes_Nombre]" caption="Mes_Nombre" numFmtId="0" hierarchy="1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dimClientes].[Ciudad].[Ciudad]" caption="Ciudad" numFmtId="0" hierarchy="5" level="1">
      <sharedItems count="9">
        <s v="Barranquilla"/>
        <s v="Bogotá"/>
        <s v="Bucaramanga"/>
        <s v="Cali"/>
        <s v="Cartagena"/>
        <s v="Manizales"/>
        <s v="Medellín"/>
        <s v="Pereira"/>
        <s v="Santa Marta"/>
      </sharedItems>
    </cacheField>
    <cacheField name="[Measures].[Ticket Promedio]" caption="Ticket Promedio" numFmtId="0" hierarchy="63" level="32767"/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0" memberValueDatatype="130" unbalanced="0"/>
    <cacheHierarchy uniqueName="[dimClientes].[Ciudad]" caption="Ciudad" attribute="1" defaultMemberUniqueName="[dimClientes].[Ciudad].[All]" allUniqueName="[dimClientes].[Ciudad].[All]" dimensionUniqueName="[dimClientes]" displayFolder="" count="2" memberValueDatatype="130" unbalanced="0">
      <fieldsUsage count="2">
        <fieldUsage x="-1"/>
        <fieldUsage x="2"/>
      </fieldsUsage>
    </cacheHierarchy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0" memberValueDatatype="130" unbalanced="0"/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/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/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 oneField="1">
      <fieldsUsage count="1">
        <fieldUsage x="3"/>
      </fieldsUsage>
    </cacheHierarchy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/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670217476851" backgroundQuery="1" createdVersion="6" refreshedVersion="6" minRefreshableVersion="3" recordCount="0" supportSubquery="1" supportAdvancedDrill="1" xr:uid="{691046E0-8D7A-47A1-979B-FCD0825D4858}">
  <cacheSource type="external" connectionId="11"/>
  <cacheFields count="7">
    <cacheField name="[dimFecha].[Año].[Año]" caption="Año" numFmtId="0" hierarchy="10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Fecha].[Año].&amp;[2025]"/>
          </x15:cachedUniqueNames>
        </ext>
      </extLst>
    </cacheField>
    <cacheField name="[dimFecha].[Mes_Nombre].[Mes_Nombre]" caption="Mes_Nombre" numFmtId="0" hierarchy="1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Ventas]" caption="Ventas" numFmtId="0" hierarchy="56" level="32767"/>
    <cacheField name="[dimProducto].[Marca].[Marca]" caption="Marca" numFmtId="0" hierarchy="31" level="1">
      <sharedItems count="17">
        <s v="JBL"/>
        <s v="Sony"/>
        <s v="GoPro"/>
        <s v="Belkin"/>
        <s v="Motorola"/>
        <s v="Samsung"/>
        <s v="Xiaomi"/>
        <s v="Nintendo"/>
        <s v="Kingston"/>
        <s v="Dell"/>
        <s v="HP"/>
        <s v="Lenovo"/>
        <s v="Sandisk"/>
        <s v="AOC"/>
        <s v="Logitech"/>
        <s v="Bose"/>
        <s v="LG"/>
      </sharedItems>
    </cacheField>
    <cacheField name="[Measures].[Margen %]" caption="Margen %" numFmtId="0" hierarchy="59" level="32767"/>
    <cacheField name="[dimProducto].[Nombre_Producto].[Nombre_Producto]" caption="Nombre_Producto" numFmtId="0" hierarchy="26" level="1">
      <sharedItems count="16">
        <s v="Audífonos Bluetooth"/>
        <s v="Audífonos In-Ear"/>
        <s v="Cámara Deportiva"/>
        <s v="Cargador USB-C"/>
        <s v="Celular Smartphone"/>
        <s v="Consola de Videojuegos"/>
        <s v="Disco SSD 500GB"/>
        <s v="Laptop"/>
        <s v="Memoria USB 64GB"/>
        <s v="Monitor 24&quot;"/>
        <s v="Mouse Inalámbrico"/>
        <s v="Parlante Bluetooth"/>
        <s v="Tablet 10&quot;"/>
        <s v="Teclado Inalámbrico"/>
        <s v="Televisor LED 50&quot;"/>
        <s v="Televisor OLED 55&quot;"/>
      </sharedItems>
    </cacheField>
    <cacheField name="[Measures].[Unidades]" caption="Unidades" numFmtId="0" hierarchy="60" level="32767"/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0" memberValueDatatype="130" unbalanced="0"/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2" memberValueDatatype="130" unbalanced="0">
      <fieldsUsage count="2">
        <fieldUsage x="-1"/>
        <fieldUsage x="5"/>
      </fieldsUsage>
    </cacheHierarchy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2" memberValueDatatype="130" unbalanced="0">
      <fieldsUsage count="2">
        <fieldUsage x="-1"/>
        <fieldUsage x="3"/>
      </fieldsUsage>
    </cacheHierarchy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2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 oneField="1">
      <fieldsUsage count="1">
        <fieldUsage x="4"/>
      </fieldsUsage>
    </cacheHierarchy>
    <cacheHierarchy uniqueName="[Measures].[Unidades]" caption="Unidades" measure="1" displayFolder="" measureGroup="FactTransacciones" count="0" oneField="1">
      <fieldsUsage count="1">
        <fieldUsage x="6"/>
      </fieldsUsage>
    </cacheHierarchy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/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663870254626" backgroundQuery="1" createdVersion="6" refreshedVersion="6" minRefreshableVersion="3" recordCount="0" supportSubquery="1" supportAdvancedDrill="1" xr:uid="{C6F45974-7AAC-4C2F-8322-A2D3C5F78D6C}">
  <cacheSource type="external" connectionId="11"/>
  <cacheFields count="5">
    <cacheField name="[dimFecha].[Año].[Año]" caption="Año" numFmtId="0" hierarchy="10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Fecha].[Año].&amp;[2025]"/>
          </x15:cachedUniqueNames>
        </ext>
      </extLst>
    </cacheField>
    <cacheField name="[dimFecha].[Mes_Nombre].[Mes_Nombre]" caption="Mes_Nombre" numFmtId="0" hierarchy="1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dimClientes].[Nombre].[Nombre]" caption="Nombre" numFmtId="0" hierarchy="4" level="1">
      <sharedItems count="30">
        <s v="Abilio Llobet Trujillo"/>
        <s v="Alma Andrés Lumbreras"/>
        <s v="Bárbara Perales Roca"/>
        <s v="Candelaria Pulido Ayala"/>
        <s v="Fabiana Benavente Narváez"/>
        <s v="Fito Campo-Orozco"/>
        <s v="Flora Portero Cañete"/>
        <s v="Gema Corbacho Cañas"/>
        <s v="Guiomar del Machado"/>
        <s v="Haroldo Crespi"/>
        <s v="Iván González-Jáuregui"/>
        <s v="José Antonio Cal Priego"/>
        <s v="Leandro Roda Becerra"/>
        <s v="Luis Mena Almagro"/>
        <s v="Luna Zapata-Moles"/>
        <s v="Lupe Batalla-Jaume"/>
        <s v="Macario Cuéllar Gomis"/>
        <s v="María Manuela Dalmau Carbajo"/>
        <s v="Marina Ojeda Rosell"/>
        <s v="Marina Taboada Niño"/>
        <s v="Melchor Montserrat"/>
        <s v="Nidia Blázquez Benavides"/>
        <s v="Nilo Fermín Rosado Santiago"/>
        <s v="Pacífica Quintanilla Bolaños"/>
        <s v="Pastor Gaya Santiago"/>
        <s v="Paulino Córdoba Castejón"/>
        <s v="Rosa María Albero-Sandoval"/>
        <s v="Sandra Sanmiguel"/>
        <s v="Soledad Mariscal Velasco"/>
        <s v="Soledad Rubio Clavero"/>
      </sharedItems>
    </cacheField>
    <cacheField name="[decilesClientes  2].[Decil].[Decil]" caption="Decil" numFmtId="0" hierarchy="3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decilesClientes  2].[Decil].&amp;[1]"/>
            <x15:cachedUniqueName index="1" name="[decilesClientes  2].[Decil].&amp;[2]"/>
            <x15:cachedUniqueName index="2" name="[decilesClientes  2].[Decil].&amp;[3]"/>
            <x15:cachedUniqueName index="3" name="[decilesClientes  2].[Decil].&amp;[4]"/>
            <x15:cachedUniqueName index="4" name="[decilesClientes  2].[Decil].&amp;[5]"/>
            <x15:cachedUniqueName index="5" name="[decilesClientes  2].[Decil].&amp;[6]"/>
            <x15:cachedUniqueName index="6" name="[decilesClientes  2].[Decil].&amp;[7]"/>
            <x15:cachedUniqueName index="7" name="[decilesClientes  2].[Decil].&amp;[8]"/>
            <x15:cachedUniqueName index="8" name="[decilesClientes  2].[Decil].&amp;[9]"/>
            <x15:cachedUniqueName index="9" name="[decilesClientes  2].[Decil].&amp;[10]"/>
          </x15:cachedUniqueNames>
        </ext>
      </extLst>
    </cacheField>
    <cacheField name="[Measures].[Suma de Total 2]" caption="Suma de Total 2" numFmtId="0" hierarchy="85" level="32767"/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2" memberValueDatatype="20" unbalanced="0">
      <fieldsUsage count="2">
        <fieldUsage x="-1"/>
        <fieldUsage x="3"/>
      </fieldsUsage>
    </cacheHierarchy>
    <cacheHierarchy uniqueName="[dimClientes].[Nombre]" caption="Nombre" attribute="1" defaultMemberUniqueName="[dimClientes].[Nombre].[All]" allUniqueName="[dimClientes].[Nombre].[All]" dimensionUniqueName="[dimClientes]" displayFolder="" count="2" memberValueDatatype="130" unbalanced="0">
      <fieldsUsage count="2">
        <fieldUsage x="-1"/>
        <fieldUsage x="2"/>
      </fieldsUsage>
    </cacheHierarchy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0" memberValueDatatype="130" unbalanced="0"/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/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/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/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663540162037" backgroundQuery="1" createdVersion="6" refreshedVersion="6" minRefreshableVersion="3" recordCount="0" supportSubquery="1" supportAdvancedDrill="1" xr:uid="{93D25B32-1CCB-4740-9273-652766DD3529}">
  <cacheSource type="external" connectionId="11"/>
  <cacheFields count="7">
    <cacheField name="[dimFecha].[Año].[Año]" caption="Año" numFmtId="0" hierarchy="10" level="1">
      <sharedItems containsSemiMixedTypes="0" containsString="0" containsNumber="1" containsInteger="1" minValue="2025" maxValue="2025" count="1"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Fecha].[Año].&amp;[2025]"/>
          </x15:cachedUniqueNames>
        </ext>
      </extLst>
    </cacheField>
    <cacheField name="[dimFecha].[Mes_Nombre].[Mes_Nombre]" caption="Mes_Nombre" numFmtId="0" hierarchy="12" level="1">
      <sharedItems count="12">
        <s v="abril"/>
        <s v="agosto"/>
        <s v="diciembre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Ventas]" caption="Ventas" numFmtId="0" hierarchy="56" level="32767"/>
    <cacheField name="[dimProducto].[Marca].[Marca]" caption="Marca" numFmtId="0" hierarchy="31" level="1">
      <sharedItems count="17">
        <s v="JBL"/>
        <s v="Sony"/>
        <s v="GoPro"/>
        <s v="Belkin"/>
        <s v="Motorola"/>
        <s v="Samsung"/>
        <s v="Xiaomi"/>
        <s v="Nintendo"/>
        <s v="Kingston"/>
        <s v="Dell"/>
        <s v="HP"/>
        <s v="Lenovo"/>
        <s v="Sandisk"/>
        <s v="AOC"/>
        <s v="Logitech"/>
        <s v="Bose"/>
        <s v="LG"/>
      </sharedItems>
    </cacheField>
    <cacheField name="[Measures].[Margen %]" caption="Margen %" numFmtId="0" hierarchy="59" level="32767"/>
    <cacheField name="[dimProducto].[Nombre_Producto].[Nombre_Producto]" caption="Nombre_Producto" numFmtId="0" hierarchy="26" level="1">
      <sharedItems count="16">
        <s v="Audífonos Bluetooth"/>
        <s v="Audífonos In-Ear"/>
        <s v="Cámara Deportiva"/>
        <s v="Cargador USB-C"/>
        <s v="Celular Smartphone"/>
        <s v="Consola de Videojuegos"/>
        <s v="Disco SSD 500GB"/>
        <s v="Laptop"/>
        <s v="Memoria USB 64GB"/>
        <s v="Monitor 24&quot;"/>
        <s v="Mouse Inalámbrico"/>
        <s v="Parlante Bluetooth"/>
        <s v="Tablet 10&quot;"/>
        <s v="Teclado Inalámbrico"/>
        <s v="Televisor LED 50&quot;"/>
        <s v="Televisor OLED 55&quot;"/>
      </sharedItems>
    </cacheField>
    <cacheField name="[Measures].[Unidades]" caption="Unidades" numFmtId="0" hierarchy="60" level="32767"/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0" memberValueDatatype="130" unbalanced="0"/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2" memberValueDatatype="130" unbalanced="0">
      <fieldsUsage count="2">
        <fieldUsage x="-1"/>
        <fieldUsage x="5"/>
      </fieldsUsage>
    </cacheHierarchy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2" memberValueDatatype="130" unbalanced="0">
      <fieldsUsage count="2">
        <fieldUsage x="-1"/>
        <fieldUsage x="3"/>
      </fieldsUsage>
    </cacheHierarchy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2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 oneField="1">
      <fieldsUsage count="1">
        <fieldUsage x="4"/>
      </fieldsUsage>
    </cacheHierarchy>
    <cacheHierarchy uniqueName="[Measures].[Unidades]" caption="Unidades" measure="1" displayFolder="" measureGroup="FactTransacciones" count="0" oneField="1">
      <fieldsUsage count="1">
        <fieldUsage x="6"/>
      </fieldsUsage>
    </cacheHierarchy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/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/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alina Naranjo" refreshedDate="45956.713931828701" backgroundQuery="1" createdVersion="6" refreshedVersion="6" minRefreshableVersion="3" recordCount="0" supportSubquery="1" supportAdvancedDrill="1" xr:uid="{F6273082-8E36-4802-9A04-97EEECF1E9B0}">
  <cacheSource type="external" connectionId="11"/>
  <cacheFields count="9">
    <cacheField name="[dimFecha].[Año].[Año]" caption="Año" numFmtId="0" hierarchy="10" level="1">
      <sharedItems containsSemiMixedTypes="0" containsNonDate="0" containsString="0"/>
    </cacheField>
    <cacheField name="[dimFecha].[Mes_Nombre].[Mes_Nombre]" caption="Mes_Nombre" numFmtId="0" hierarchy="12" level="1">
      <sharedItems containsSemiMixedTypes="0" containsNonDate="0" containsString="0"/>
    </cacheField>
    <cacheField name="[Measures].[Ventas]" caption="Ventas" numFmtId="0" hierarchy="56" level="32767"/>
    <cacheField name="[dimProducto].[Marca].[Marca]" caption="Marca" numFmtId="0" hierarchy="31" level="1">
      <sharedItems count="17">
        <s v="AOC"/>
        <s v="Belkin"/>
        <s v="Bose"/>
        <s v="Dell"/>
        <s v="GoPro"/>
        <s v="HP"/>
        <s v="JBL"/>
        <s v="Kingston"/>
        <s v="Lenovo"/>
        <s v="LG"/>
        <s v="Logitech"/>
        <s v="Motorola"/>
        <s v="Nintendo"/>
        <s v="Samsung"/>
        <s v="Sandisk"/>
        <s v="Sony"/>
        <s v="Xiaomi"/>
      </sharedItems>
    </cacheField>
    <cacheField name="[dimClientes].[Nombre].[Nombre]" caption="Nombre" numFmtId="0" hierarchy="4" level="1">
      <sharedItems count="10">
        <s v="Alma Andrés Lumbreras"/>
        <s v="Fabiana Benavente Narváez"/>
        <s v="Guiomar del Machado"/>
        <s v="José Antonio Cal Priego"/>
        <s v="Luis Mena Almagro"/>
        <s v="Luna Zapata-Moles"/>
        <s v="Marina Ojeda Rosell"/>
        <s v="Melchor Montserrat"/>
        <s v="Rosa María Albero-Sandoval"/>
        <s v="Sandra Sanmiguel"/>
      </sharedItems>
    </cacheField>
    <cacheField name="[Measures].[Var. Ventas vs LY]" caption="Var. Ventas vs LY" numFmtId="0" hierarchy="67" level="32767"/>
    <cacheField name="[Measures].[Margen %]" caption="Margen %" numFmtId="0" hierarchy="59" level="32767"/>
    <cacheField name="[Measures].[Recuento distinto de ID_Cliente]" caption="Recuento distinto de ID_Cliente" numFmtId="0" hierarchy="84" level="32767"/>
    <cacheField name="[Measures].[Ticket Promedio]" caption="Ticket Promedio" numFmtId="0" hierarchy="63" level="32767"/>
  </cacheFields>
  <cacheHierarchies count="89">
    <cacheHierarchy uniqueName="[decilesClientes  2].[ID_Cliente]" caption="ID_Cliente" attribute="1" defaultMemberUniqueName="[decilesClientes  2].[ID_Cliente].[All]" allUniqueName="[decilesClientes  2].[ID_Cliente].[All]" dimensionUniqueName="[decilesClientes  2]" displayFolder="" count="0" memberValueDatatype="130" unbalanced="0"/>
    <cacheHierarchy uniqueName="[decilesClientes  2].[Total]" caption="Total" attribute="1" defaultMemberUniqueName="[decilesClientes  2].[Total].[All]" allUniqueName="[decilesClientes  2].[Total].[All]" dimensionUniqueName="[decilesClientes  2]" displayFolder="" count="0" memberValueDatatype="5" unbalanced="0"/>
    <cacheHierarchy uniqueName="[decilesClientes  2].[IdxCliente]" caption="IdxCliente" attribute="1" defaultMemberUniqueName="[decilesClientes  2].[IdxCliente].[All]" allUniqueName="[decilesClientes  2].[IdxCliente].[All]" dimensionUniqueName="[decilesClientes  2]" displayFolder="" count="0" memberValueDatatype="20" unbalanced="0"/>
    <cacheHierarchy uniqueName="[decilesClientes  2].[Decil]" caption="Decil" attribute="1" defaultMemberUniqueName="[decilesClientes  2].[Decil].[All]" allUniqueName="[decilesClientes  2].[Decil].[All]" dimensionUniqueName="[decilesClientes  2]" displayFolder="" count="0" memberValueDatatype="20" unbalanced="0"/>
    <cacheHierarchy uniqueName="[dimClientes].[Nombre]" caption="Nombre" attribute="1" defaultMemberUniqueName="[dimClientes].[Nombre].[All]" allUniqueName="[dimClientes].[Nombre].[All]" dimensionUniqueName="[dimClientes]" displayFolder="" count="2" memberValueDatatype="130" unbalanced="0">
      <fieldsUsage count="2">
        <fieldUsage x="-1"/>
        <fieldUsage x="4"/>
      </fieldsUsage>
    </cacheHierarchy>
    <cacheHierarchy uniqueName="[dimClientes].[Ciudad]" caption="Ciudad" attribute="1" defaultMemberUniqueName="[dimClientes].[Ciudad].[All]" allUniqueName="[dimClientes].[Ciudad].[All]" dimensionUniqueName="[dimClientes]" displayFolder="" count="0" memberValueDatatype="130" unbalanced="0"/>
    <cacheHierarchy uniqueName="[dimClientes].[Fecha_Registro]" caption="Fecha_Registro" attribute="1" time="1" defaultMemberUniqueName="[dimClientes].[Fecha_Registro].[All]" allUniqueName="[dimClientes].[Fecha_Registro].[All]" dimensionUniqueName="[dimClientes]" displayFolder="" count="0" memberValueDatatype="7" unbalanced="0"/>
    <cacheHierarchy uniqueName="[dimClientes].[Segmento]" caption="Segmento" attribute="1" defaultMemberUniqueName="[dimClientes].[Segmento].[All]" allUniqueName="[dimClientes].[Segmento].[All]" dimensionUniqueName="[dimClientes]" displayFolder="" count="0" memberValueDatatype="130" unbalanced="0"/>
    <cacheHierarchy uniqueName="[dimFecha].[Fecha_Key]" caption="Fecha_Key" attribute="1" time="1" defaultMemberUniqueName="[dimFecha].[Fecha_Key].[All]" allUniqueName="[dimFecha].[Fecha_Key].[All]" dimensionUniqueName="[dimFecha]" displayFolder="" count="0" memberValueDatatype="20" unbalanced="0"/>
    <cacheHierarchy uniqueName="[dimFecha].[Fecha]" caption="Fecha" attribute="1" time="1" keyAttribute="1" defaultMemberUniqueName="[dimFecha].[Fecha].[All]" allUniqueName="[dimFecha].[Fecha].[All]" dimensionUniqueName="[dimFecha]" displayFolder="" count="0" memberValueDatatype="7" unbalanced="0"/>
    <cacheHierarchy uniqueName="[dimFecha].[Año]" caption="Año" attribute="1" time="1" defaultMemberUniqueName="[dimFecha].[Año].[All]" allUniqueName="[dimFecha].[Año].[All]" dimensionUniqueName="[dimFecha]" displayFolder="" count="2" memberValueDatatype="20" unbalanced="0">
      <fieldsUsage count="2">
        <fieldUsage x="-1"/>
        <fieldUsage x="0"/>
      </fieldsUsage>
    </cacheHierarchy>
    <cacheHierarchy uniqueName="[dimFecha].[Mes]" caption="Mes" attribute="1" time="1" defaultMemberUniqueName="[dimFecha].[Mes].[All]" allUniqueName="[dimFecha].[Mes].[All]" dimensionUniqueName="[dimFecha]" displayFolder="" count="0" memberValueDatatype="20" unbalanced="0"/>
    <cacheHierarchy uniqueName="[dimFecha].[Mes_Nombre]" caption="Mes_Nombre" attribute="1" time="1" defaultMemberUniqueName="[dimFecha].[Mes_Nombre].[All]" allUniqueName="[dimFecha].[Mes_Nombre].[All]" dimensionUniqueName="[dimFecha]" displayFolder="" count="2" memberValueDatatype="130" unbalanced="0">
      <fieldsUsage count="2">
        <fieldUsage x="-1"/>
        <fieldUsage x="1"/>
      </fieldsUsage>
    </cacheHierarchy>
    <cacheHierarchy uniqueName="[dimFecha].[Trimestre]" caption="Trimestre" attribute="1" time="1" defaultMemberUniqueName="[dimFecha].[Trimestre].[All]" allUniqueName="[dimFecha].[Trimestre].[All]" dimensionUniqueName="[dimFecha]" displayFolder="" count="0" memberValueDatatype="130" unbalanced="0"/>
    <cacheHierarchy uniqueName="[dimFechaEmision].[FechaEmisionKey]" caption="FechaEmisionKey" attribute="1" time="1" defaultMemberUniqueName="[dimFechaEmision].[FechaEmisionKey].[All]" allUniqueName="[dimFechaEmision].[FechaEmisionKey].[All]" dimensionUniqueName="[dimFechaEmision]" displayFolder="" count="0" memberValueDatatype="20" unbalanced="0"/>
    <cacheHierarchy uniqueName="[dimFechaEmision].[Fecha]" caption="Fecha" attribute="1" time="1" keyAttribute="1" defaultMemberUniqueName="[dimFechaEmision].[Fecha].[All]" allUniqueName="[dimFechaEmision].[Fecha].[All]" dimensionUniqueName="[dimFechaEmision]" displayFolder="" count="0" memberValueDatatype="7" unbalanced="0"/>
    <cacheHierarchy uniqueName="[dimFechaEmision].[Año]" caption="Año" attribute="1" time="1" defaultMemberUniqueName="[dimFechaEmision].[Año].[All]" allUniqueName="[dimFechaEmision].[Año].[All]" dimensionUniqueName="[dimFechaEmision]" displayFolder="" count="0" memberValueDatatype="20" unbalanced="0"/>
    <cacheHierarchy uniqueName="[dimFechaEmision].[Mes]" caption="Mes" attribute="1" time="1" defaultMemberUniqueName="[dimFechaEmision].[Mes].[All]" allUniqueName="[dimFechaEmision].[Mes].[All]" dimensionUniqueName="[dimFechaEmision]" displayFolder="" count="0" memberValueDatatype="20" unbalanced="0"/>
    <cacheHierarchy uniqueName="[dimFechaEmision].[Mes_Nombre]" caption="Mes_Nombre" attribute="1" time="1" defaultMemberUniqueName="[dimFechaEmision].[Mes_Nombre].[All]" allUniqueName="[dimFechaEmision].[Mes_Nombre].[All]" dimensionUniqueName="[dimFechaEmision]" displayFolder="" count="0" memberValueDatatype="130" unbalanced="0"/>
    <cacheHierarchy uniqueName="[dimFechaEmision].[Trimestre]" caption="Trimestre" attribute="1" time="1" defaultMemberUniqueName="[dimFechaEmision].[Trimestre].[All]" allUniqueName="[dimFechaEmision].[Trimestre].[All]" dimensionUniqueName="[dimFechaEmision]" displayFolder="" count="0" memberValueDatatype="130" unbalanced="0"/>
    <cacheHierarchy uniqueName="[dimFechaPago].[FechaPagoKey]" caption="FechaPagoKey" attribute="1" time="1" defaultMemberUniqueName="[dimFechaPago].[FechaPagoKey].[All]" allUniqueName="[dimFechaPago].[FechaPagoKey].[All]" dimensionUniqueName="[dimFechaPago]" displayFolder="" count="0" memberValueDatatype="20" unbalanced="0"/>
    <cacheHierarchy uniqueName="[dimFechaPago].[Fecha]" caption="Fecha" attribute="1" time="1" keyAttribute="1" defaultMemberUniqueName="[dimFechaPago].[Fecha].[All]" allUniqueName="[dimFechaPago].[Fecha].[All]" dimensionUniqueName="[dimFechaPago]" displayFolder="" count="0" memberValueDatatype="7" unbalanced="0"/>
    <cacheHierarchy uniqueName="[dimFechaPago].[Año]" caption="Año" attribute="1" time="1" defaultMemberUniqueName="[dimFechaPago].[Año].[All]" allUniqueName="[dimFechaPago].[Año].[All]" dimensionUniqueName="[dimFechaPago]" displayFolder="" count="0" memberValueDatatype="20" unbalanced="0"/>
    <cacheHierarchy uniqueName="[dimFechaPago].[Mes]" caption="Mes" attribute="1" time="1" defaultMemberUniqueName="[dimFechaPago].[Mes].[All]" allUniqueName="[dimFechaPago].[Mes].[All]" dimensionUniqueName="[dimFechaPago]" displayFolder="" count="0" memberValueDatatype="20" unbalanced="0"/>
    <cacheHierarchy uniqueName="[dimFechaPago].[Mes_Nombre]" caption="Mes_Nombre" attribute="1" time="1" defaultMemberUniqueName="[dimFechaPago].[Mes_Nombre].[All]" allUniqueName="[dimFechaPago].[Mes_Nombre].[All]" dimensionUniqueName="[dimFechaPago]" displayFolder="" count="0" memberValueDatatype="130" unbalanced="0"/>
    <cacheHierarchy uniqueName="[dimFechaPago].[Trimestre]" caption="Trimestre" attribute="1" time="1" defaultMemberUniqueName="[dimFechaPago].[Trimestre].[All]" allUniqueName="[dimFechaPago].[Trimestre].[All]" dimensionUniqueName="[dimFechaPago]" displayFolder="" count="0" memberValueDatatype="130" unbalanced="0"/>
    <cacheHierarchy uniqueName="[dimProducto].[Nombre_Producto]" caption="Nombre_Producto" attribute="1" defaultMemberUniqueName="[dimProducto].[Nombre_Producto].[All]" allUniqueName="[dimProducto].[Nombre_Producto].[All]" dimensionUniqueName="[dimProducto]" displayFolder="" count="0" memberValueDatatype="130" unbalanced="0"/>
    <cacheHierarchy uniqueName="[dimProducto].[Categoría]" caption="Categoría" attribute="1" defaultMemberUniqueName="[dimProducto].[Categoría].[All]" allUniqueName="[dimProducto].[Categoría].[All]" dimensionUniqueName="[dimProducto]" displayFolder="" count="0" memberValueDatatype="130" unbalanced="0"/>
    <cacheHierarchy uniqueName="[dimProducto].[Precio_Unitario]" caption="Precio_Unitario" attribute="1" defaultMemberUniqueName="[dimProducto].[Precio_Unitario].[All]" allUniqueName="[dimProducto].[Precio_Unitario].[All]" dimensionUniqueName="[dimProducto]" displayFolder="" count="0" memberValueDatatype="20" unbalanced="0"/>
    <cacheHierarchy uniqueName="[dimProducto].[Costo_Unitario]" caption="Costo_Unitario" attribute="1" defaultMemberUniqueName="[dimProducto].[Costo_Unitario].[All]" allUniqueName="[dimProducto].[Costo_Unitario].[All]" dimensionUniqueName="[dimProducto]" displayFolder="" count="0" memberValueDatatype="20" unbalanced="0"/>
    <cacheHierarchy uniqueName="[dimProducto].[Stock]" caption="Stock" attribute="1" defaultMemberUniqueName="[dimProducto].[Stock].[All]" allUniqueName="[dimProducto].[Stock].[All]" dimensionUniqueName="[dimProducto]" displayFolder="" count="0" memberValueDatatype="20" unbalanced="0"/>
    <cacheHierarchy uniqueName="[dimProducto].[Marca]" caption="Marca" attribute="1" defaultMemberUniqueName="[dimProducto].[Marca].[All]" allUniqueName="[dimProducto].[Marca].[All]" dimensionUniqueName="[dimProducto]" displayFolder="" count="2" memberValueDatatype="130" unbalanced="0">
      <fieldsUsage count="2">
        <fieldUsage x="-1"/>
        <fieldUsage x="3"/>
      </fieldsUsage>
    </cacheHierarchy>
    <cacheHierarchy uniqueName="[dimTienda].[Nombre_Tienda]" caption="Nombre_Tienda" attribute="1" defaultMemberUniqueName="[dimTienda].[Nombre_Tienda].[All]" allUniqueName="[dimTienda].[Nombre_Tienda].[All]" dimensionUniqueName="[dimTienda]" displayFolder="" count="0" memberValueDatatype="130" unbalanced="0"/>
    <cacheHierarchy uniqueName="[dimTienda].[Ciudad]" caption="Ciudad" attribute="1" defaultMemberUniqueName="[dimTienda].[Ciudad].[All]" allUniqueName="[dimTienda].[Ciudad].[All]" dimensionUniqueName="[dimTienda]" displayFolder="" count="0" memberValueDatatype="130" unbalanced="0"/>
    <cacheHierarchy uniqueName="[dimTienda].[Responsable]" caption="Responsable" attribute="1" defaultMemberUniqueName="[dimTienda].[Responsable].[All]" allUniqueName="[dimTienda].[Responsable].[All]" dimensionUniqueName="[dimTienda]" displayFolder="" count="0" memberValueDatatype="130" unbalanced="0"/>
    <cacheHierarchy uniqueName="[dimTienda].[Tipo_Tienda]" caption="Tipo_Tienda" attribute="1" defaultMemberUniqueName="[dimTienda].[Tipo_Tienda].[All]" allUniqueName="[dimTienda].[Tipo_Tienda].[All]" dimensionUniqueName="[dimTienda]" displayFolder="" count="0" memberValueDatatype="130" unbalanced="0"/>
    <cacheHierarchy uniqueName="[FactCartera].[ID_Factura]" caption="ID_Factura" attribute="1" defaultMemberUniqueName="[FactCartera].[ID_Factura].[All]" allUniqueName="[FactCartera].[ID_Factura].[All]" dimensionUniqueName="[FactCartera]" displayFolder="" count="0" memberValueDatatype="130" unbalanced="0"/>
    <cacheHierarchy uniqueName="[FactCartera].[ID_Cliente]" caption="ID_Cliente" attribute="1" defaultMemberUniqueName="[FactCartera].[ID_Cliente].[All]" allUniqueName="[FactCartera].[ID_Cliente].[All]" dimensionUniqueName="[FactCartera]" displayFolder="" count="0" memberValueDatatype="130" unbalanced="0"/>
    <cacheHierarchy uniqueName="[FactCartera].[Días_Plazo]" caption="Días_Plazo" attribute="1" defaultMemberUniqueName="[FactCartera].[Días_Plazo].[All]" allUniqueName="[FactCartera].[Días_Plazo].[All]" dimensionUniqueName="[FactCartera]" displayFolder="" count="0" memberValueDatatype="20" unbalanced="0"/>
    <cacheHierarchy uniqueName="[FactCartera].[Monto]" caption="Monto" attribute="1" defaultMemberUniqueName="[FactCartera].[Monto].[All]" allUniqueName="[FactCartera].[Monto].[All]" dimensionUniqueName="[FactCartera]" displayFolder="" count="0" memberValueDatatype="20" unbalanced="0"/>
    <cacheHierarchy uniqueName="[FactCartera].[FechaEmisionKey]" caption="FechaEmisionKey" attribute="1" defaultMemberUniqueName="[FactCartera].[FechaEmisionKey].[All]" allUniqueName="[FactCartera].[FechaEmisionKey].[All]" dimensionUniqueName="[FactCartera]" displayFolder="" count="0" memberValueDatatype="20" unbalanced="0"/>
    <cacheHierarchy uniqueName="[FactCartera].[FechaPagoKey]" caption="FechaPagoKey" attribute="1" defaultMemberUniqueName="[FactCartera].[FechaPagoKey].[All]" allUniqueName="[FactCartera].[FechaPagoKey].[All]" dimensionUniqueName="[FactCartera]" displayFolder="" count="0" memberValueDatatype="20" unbalanced="0"/>
    <cacheHierarchy uniqueName="[FactCartera].[Dias_Mora]" caption="Dias_Mora" attribute="1" defaultMemberUniqueName="[FactCartera].[Dias_Mora].[All]" allUniqueName="[FactCartera].[Dias_Mora].[All]" dimensionUniqueName="[FactCartera]" displayFolder="" count="0" memberValueDatatype="20" unbalanced="0"/>
    <cacheHierarchy uniqueName="[FactTransacciones].[ID_Transacción]" caption="ID_Transacción" attribute="1" defaultMemberUniqueName="[FactTransacciones].[ID_Transacción].[All]" allUniqueName="[FactTransacciones].[ID_Transacción].[All]" dimensionUniqueName="[FactTransacciones]" displayFolder="" count="0" memberValueDatatype="130" unbalanced="0"/>
    <cacheHierarchy uniqueName="[FactTransacciones].[ID_Cliente]" caption="ID_Cliente" attribute="1" defaultMemberUniqueName="[FactTransacciones].[ID_Cliente].[All]" allUniqueName="[FactTransacciones].[ID_Cliente].[All]" dimensionUniqueName="[FactTransacciones]" displayFolder="" count="0" memberValueDatatype="130" unbalanced="0"/>
    <cacheHierarchy uniqueName="[FactTransacciones].[ID_Tienda]" caption="ID_Tienda" attribute="1" defaultMemberUniqueName="[FactTransacciones].[ID_Tienda].[All]" allUniqueName="[FactTransacciones].[ID_Tienda].[All]" dimensionUniqueName="[FactTransacciones]" displayFolder="" count="0" memberValueDatatype="130" unbalanced="0"/>
    <cacheHierarchy uniqueName="[FactTransacciones].[SKU]" caption="SKU" attribute="1" defaultMemberUniqueName="[FactTransacciones].[SKU].[All]" allUniqueName="[FactTransacciones].[SKU].[All]" dimensionUniqueName="[FactTransacciones]" displayFolder="" count="0" memberValueDatatype="130" unbalanced="0"/>
    <cacheHierarchy uniqueName="[FactTransacciones].[Cantidad]" caption="Cantidad" attribute="1" defaultMemberUniqueName="[FactTransacciones].[Cantidad].[All]" allUniqueName="[FactTransacciones].[Cantidad].[All]" dimensionUniqueName="[FactTransacciones]" displayFolder="" count="0" memberValueDatatype="20" unbalanced="0"/>
    <cacheHierarchy uniqueName="[FactTransacciones].[Precio_Unitario]" caption="Precio_Unitario" attribute="1" defaultMemberUniqueName="[FactTransacciones].[Precio_Unitario].[All]" allUniqueName="[FactTransacciones].[Precio_Unitario].[All]" dimensionUniqueName="[FactTransacciones]" displayFolder="" count="0" memberValueDatatype="20" unbalanced="0"/>
    <cacheHierarchy uniqueName="[FactTransacciones].[Total]" caption="Total" attribute="1" defaultMemberUniqueName="[FactTransacciones].[Total].[All]" allUniqueName="[FactTransacciones].[Total].[All]" dimensionUniqueName="[FactTransacciones]" displayFolder="" count="0" memberValueDatatype="20" unbalanced="0"/>
    <cacheHierarchy uniqueName="[FactTransacciones].[Fecha_Key]" caption="Fecha_Key" attribute="1" defaultMemberUniqueName="[FactTransacciones].[Fecha_Key].[All]" allUniqueName="[FactTransacciones].[Fecha_Key].[All]" dimensionUniqueName="[FactTransacciones]" displayFolder="" count="0" memberValueDatatype="20" unbalanced="0"/>
    <cacheHierarchy uniqueName="[FactTransacciones].[Costo_Linea]" caption="Costo_Linea" attribute="1" defaultMemberUniqueName="[FactTransacciones].[Costo_Linea].[All]" allUniqueName="[FactTransacciones].[Costo_Linea].[All]" dimensionUniqueName="[FactTransacciones]" displayFolder="" count="0" memberValueDatatype="20" unbalanced="0"/>
    <cacheHierarchy uniqueName="[FactTransacciones].[Margen_Linea]" caption="Margen_Linea" attribute="1" defaultMemberUniqueName="[FactTransacciones].[Margen_Linea].[All]" allUniqueName="[FactTransacciones].[Margen_Linea].[All]" dimensionUniqueName="[FactTransacciones]" displayFolder="" count="0" memberValueDatatype="20" unbalanced="0"/>
    <cacheHierarchy uniqueName="[dimClientes].[ID_Cliente]" caption="ID_Cliente" attribute="1" defaultMemberUniqueName="[dimClientes].[ID_Cliente].[All]" allUniqueName="[dimClientes].[ID_Cliente].[All]" dimensionUniqueName="[dimClientes]" displayFolder="" count="0" memberValueDatatype="130" unbalanced="0" hidden="1"/>
    <cacheHierarchy uniqueName="[dimProducto].[SKU]" caption="SKU" attribute="1" defaultMemberUniqueName="[dimProducto].[SKU].[All]" allUniqueName="[dimProducto].[SKU].[All]" dimensionUniqueName="[dimProducto]" displayFolder="" count="0" memberValueDatatype="130" unbalanced="0" hidden="1"/>
    <cacheHierarchy uniqueName="[dimTienda].[ID_Tienda]" caption="ID_Tienda" attribute="1" defaultMemberUniqueName="[dimTienda].[ID_Tienda].[All]" allUniqueName="[dimTienda].[ID_Tienda].[All]" dimensionUniqueName="[dimTienda]" displayFolder="" count="0" memberValueDatatype="130" unbalanced="0" hidden="1"/>
    <cacheHierarchy uniqueName="[Measures].[Ventas]" caption="Ventas" measure="1" displayFolder="" measureGroup="FactTransacciones" count="0" oneField="1">
      <fieldsUsage count="1">
        <fieldUsage x="2"/>
      </fieldsUsage>
    </cacheHierarchy>
    <cacheHierarchy uniqueName="[Measures].[Costo]" caption="Costo" measure="1" displayFolder="" measureGroup="FactTransacciones" count="0"/>
    <cacheHierarchy uniqueName="[Measures].[Margen]" caption="Margen" measure="1" displayFolder="" measureGroup="FactTransacciones" count="0"/>
    <cacheHierarchy uniqueName="[Measures].[Margen %]" caption="Margen %" measure="1" displayFolder="" measureGroup="FactTransacciones" count="0" oneField="1">
      <fieldsUsage count="1">
        <fieldUsage x="6"/>
      </fieldsUsage>
    </cacheHierarchy>
    <cacheHierarchy uniqueName="[Measures].[Unidades]" caption="Unidades" measure="1" displayFolder="" measureGroup="FactTransacciones" count="0"/>
    <cacheHierarchy uniqueName="[Measures].[Precio Promedio]" caption="Precio Promedio" measure="1" displayFolder="" measureGroup="FactTransacciones" count="0"/>
    <cacheHierarchy uniqueName="[Measures].[# Transacciones]" caption="# Transacciones" measure="1" displayFolder="" measureGroup="FactTransacciones" count="0"/>
    <cacheHierarchy uniqueName="[Measures].[Ticket Promedio]" caption="Ticket Promedio" measure="1" displayFolder="" measureGroup="FactTransacciones" count="0" oneField="1">
      <fieldsUsage count="1">
        <fieldUsage x="8"/>
      </fieldsUsage>
    </cacheHierarchy>
    <cacheHierarchy uniqueName="[Measures].[# Clientes únicos]" caption="# Clientes únicos" measure="1" displayFolder="" measureGroup="FactTransacciones" count="0"/>
    <cacheHierarchy uniqueName="[Measures].[Venta promedio por cliente]" caption="Venta promedio por cliente" measure="1" displayFolder="" measureGroup="FactTransacciones" count="0"/>
    <cacheHierarchy uniqueName="[Measures].[Ventas LY]" caption="Ventas LY" measure="1" displayFolder="" measureGroup="FactTransacciones" count="0"/>
    <cacheHierarchy uniqueName="[Measures].[Var. Ventas vs LY]" caption="Var. Ventas vs LY" measure="1" displayFolder="" measureGroup="FactTransacciones" count="0" oneField="1">
      <fieldsUsage count="1">
        <fieldUsage x="5"/>
      </fieldsUsage>
    </cacheHierarchy>
    <cacheHierarchy uniqueName="[Measures].[Margen % LY]" caption="Margen % LY" measure="1" displayFolder="" measureGroup="FactTransacciones" count="0"/>
    <cacheHierarchy uniqueName="[Measures].[Var. Margen % vs LY (pp)]" caption="Var. Margen % vs LY (pp)" measure="1" displayFolder="" measureGroup="FactTransacciones" count="0"/>
    <cacheHierarchy uniqueName="[Measures].[Delta Ventas]" caption="Delta Ventas" measure="1" displayFolder="" measureGroup="FactTransacciones" count="0"/>
    <cacheHierarchy uniqueName="[Measures].[__XL_Count dimClientes]" caption="__XL_Count dimClientes" measure="1" displayFolder="" measureGroup="dimClientes" count="0" hidden="1"/>
    <cacheHierarchy uniqueName="[Measures].[__XL_Count dimProducto]" caption="__XL_Count dimProducto" measure="1" displayFolder="" measureGroup="dimProducto" count="0" hidden="1"/>
    <cacheHierarchy uniqueName="[Measures].[__XL_Count dimTienda]" caption="__XL_Count dimTienda" measure="1" displayFolder="" measureGroup="dimTienda" count="0" hidden="1"/>
    <cacheHierarchy uniqueName="[Measures].[__XL_Count dimFecha]" caption="__XL_Count dimFecha" measure="1" displayFolder="" measureGroup="dimFecha" count="0" hidden="1"/>
    <cacheHierarchy uniqueName="[Measures].[__XL_Count FactTransacciones]" caption="__XL_Count FactTransacciones" measure="1" displayFolder="" measureGroup="FactTransacciones" count="0" hidden="1"/>
    <cacheHierarchy uniqueName="[Measures].[__XL_Count FactCartera]" caption="__XL_Count FactCartera" measure="1" displayFolder="" measureGroup="FactCartera" count="0" hidden="1"/>
    <cacheHierarchy uniqueName="[Measures].[__XL_Count dimFechaEmision]" caption="__XL_Count dimFechaEmision" measure="1" displayFolder="" measureGroup="dimFechaEmision" count="0" hidden="1"/>
    <cacheHierarchy uniqueName="[Measures].[__XL_Count dimFechaPago]" caption="__XL_Count dimFechaPago" measure="1" displayFolder="" measureGroup="dimFechaPago" count="0" hidden="1"/>
    <cacheHierarchy uniqueName="[Measures].[__XL_Count decilesClientes  2]" caption="__XL_Count decilesClientes  2" measure="1" displayFolder="" measureGroup="decilesClientes  2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Margen_Linea]" caption="Suma de Margen_Linea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Recuento de ID_Cliente]" caption="Recuento de ID_Cliente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Recuento distinto de ID_Cliente]" caption="Recuento distinto de ID_Cliente" measure="1" displayFolder="" measureGroup="FactTransaccione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Total 2]" caption="Suma de Total 2" measure="1" displayFolder="" measureGroup="decilesClientes 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SKU]" caption="Recue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istinto de SKU]" caption="Recuento distinto de SKU" measure="1" displayFolder="" measureGroup="FactTransaccion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Recuento de Marca]" caption="Recuento de Marca" measure="1" displayFolder="" measureGroup="dimProducto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10">
    <dimension name="decilesClientes  2" uniqueName="[decilesClientes  2]" caption="decilesClientes  2"/>
    <dimension name="dimClientes" uniqueName="[dimClientes]" caption="dimClientes"/>
    <dimension name="dimFecha" uniqueName="[dimFecha]" caption="dimFecha"/>
    <dimension name="dimFechaEmision" uniqueName="[dimFechaEmision]" caption="dimFechaEmision"/>
    <dimension name="dimFechaPago" uniqueName="[dimFechaPago]" caption="dimFechaPago"/>
    <dimension name="dimProducto" uniqueName="[dimProducto]" caption="dimProducto"/>
    <dimension name="dimTienda" uniqueName="[dimTienda]" caption="dimTienda"/>
    <dimension name="FactCartera" uniqueName="[FactCartera]" caption="FactCartera"/>
    <dimension name="FactTransacciones" uniqueName="[FactTransacciones]" caption="FactTransacciones"/>
    <dimension measure="1" name="Measures" uniqueName="[Measures]" caption="Measures"/>
  </dimensions>
  <measureGroups count="9">
    <measureGroup name="decilesClientes  2" caption="decilesClientes  2"/>
    <measureGroup name="dimClientes" caption="dimClientes"/>
    <measureGroup name="dimFecha" caption="dimFecha"/>
    <measureGroup name="dimFechaEmision" caption="dimFechaEmision"/>
    <measureGroup name="dimFechaPago" caption="dimFechaPago"/>
    <measureGroup name="dimProducto" caption="dimProducto"/>
    <measureGroup name="dimTienda" caption="dimTienda"/>
    <measureGroup name="FactCartera" caption="FactCartera"/>
    <measureGroup name="FactTransacciones" caption="FactTransaccio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3"/>
    <map measureGroup="7" dimension="4"/>
    <map measureGroup="7" dimension="7"/>
    <map measureGroup="8" dimension="1"/>
    <map measureGroup="8" dimension="2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7184F-9754-4ECA-A245-6190AB316C6F}" name="TablaDinámica22" cacheId="4" applyNumberFormats="0" applyBorderFormats="0" applyFontFormats="0" applyPatternFormats="0" applyAlignmentFormats="0" applyWidthHeightFormats="1" dataCaption="Valores" tag="cc1bcf16-38ab-4813-8fac-b79858373d4f" updatedVersion="6" minRefreshableVersion="3" useAutoFormatting="1" subtotalHiddenItems="1" rowGrandTotals="0" colGrandTotals="0" itemPrintTitles="1" createdVersion="6" indent="0" outline="1" outlineData="1" multipleFieldFilters="0" chartFormat="2">
  <location ref="A106:B115" firstHeaderRow="1" firstDataRow="1" firstDataCol="1" rowPageCount="1" colPageCount="1"/>
  <pivotFields count="4">
    <pivotField axis="axisPage" allDrilled="1" subtotalTop="0" showAll="0" sortType="ascending" defaultSubtotal="0" defaultAttributeDrillState="1">
      <items count="1">
        <item s="1" x="0"/>
      </items>
    </pivotField>
    <pivotField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9">
    <i>
      <x v="1"/>
    </i>
    <i>
      <x/>
    </i>
    <i>
      <x v="8"/>
    </i>
    <i>
      <x v="4"/>
    </i>
    <i>
      <x v="6"/>
    </i>
    <i>
      <x v="3"/>
    </i>
    <i>
      <x v="5"/>
    </i>
    <i>
      <x v="7"/>
    </i>
    <i>
      <x v="2"/>
    </i>
  </rowItems>
  <colItems count="1">
    <i/>
  </colItems>
  <pageFields count="1">
    <pageField fld="0" hier="10" name="[dimFecha].[Año].&amp;[2025]" cap="2025"/>
  </pageFields>
  <dataFields count="1">
    <dataField fld="3" subtotal="count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istinto de ID_Cliente"/>
    <pivotHierarchy dragToData="1"/>
    <pivotHierarchy dragToData="1"/>
    <pivotHierarchy dragToData="1" caption="Recuento distinto de SKU"/>
    <pivotHierarchy dragToData="1"/>
  </pivotHierarchies>
  <pivotTableStyleInfo name="PivotStyleMedium11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  <x15:activeTabTopLevelEntity name="[dim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02099-502D-4FDB-9C72-488F009FD6D4}" name="TablaDinámica25" cacheId="2" applyNumberFormats="0" applyBorderFormats="0" applyFontFormats="0" applyPatternFormats="0" applyAlignmentFormats="0" applyWidthHeightFormats="1" dataCaption="Valores" tag="ec897c86-9a80-42f7-89d2-f3252ac08f66" updatedVersion="6" minRefreshableVersion="3" useAutoFormatting="1" subtotalHiddenItems="1" colGrandTotals="0" itemPrintTitles="1" createdVersion="6" indent="0" outline="1" outlineData="1" multipleFieldFilters="0" chartFormat="2">
  <location ref="A141:E146" firstHeaderRow="0" firstDataRow="1" firstDataCol="1" rowPageCount="1" colPageCount="1"/>
  <pivotFields count="8">
    <pivotField axis="axisPage" allDrilled="1" subtotalTop="0" showAll="0" sortType="ascending" defaultSubtotal="0" defaultAttributeDrillState="1">
      <items count="1">
        <item s="1" x="0"/>
      </items>
    </pivotField>
    <pivotField allDrilled="1" subtotalTop="0" showAll="0" sortType="ascending" defaultSubtotal="0" defaultAttributeDrillState="1">
      <items count="9">
        <item x="2"/>
        <item x="3"/>
        <item x="6"/>
        <item x="0"/>
        <item x="7"/>
        <item x="5"/>
        <item x="4"/>
        <item x="1"/>
        <item x="8"/>
      </items>
    </pivotField>
    <pivotField allDrilled="1" subtotalTop="0" showAll="0" measureFilter="1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10" name="[dimFecha].[Año].&amp;[2025]" cap="2025"/>
  </pageFields>
  <dataFields count="4">
    <dataField fld="3" subtotal="count" baseField="2" baseItem="3"/>
    <dataField fld="5" subtotal="count" baseField="0" baseItem="0"/>
    <dataField fld="6" subtotal="count" baseField="0" baseItem="0"/>
    <dataField fld="7" subtotal="count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filters count="1">
    <filter fld="2" type="count" id="1" iMeasureHier="56">
      <autoFilter ref="A1">
        <filterColumn colId="0">
          <top10 val="5" filterVal="5"/>
        </filterColumn>
      </autoFilter>
    </filter>
  </filter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  <x15:activeTabTopLevelEntity name="[dimClientes]"/>
        <x15:activeTabTopLevelEntity name="[dimTiend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B7685-70C9-4EFB-BF20-E06B24B3BE55}" name="TablaDinámica4" cacheId="8" applyNumberFormats="0" applyBorderFormats="0" applyFontFormats="0" applyPatternFormats="0" applyAlignmentFormats="0" applyWidthHeightFormats="1" dataCaption="Valores" tag="e5b3f468-6d8c-4c83-82ab-4cf1ed7b6b53" updatedVersion="6" minRefreshableVersion="3" useAutoFormatting="1" subtotalHiddenItems="1" rowGrandTotals="0" colGrandTotals="0" itemPrintTitles="1" createdVersion="6" indent="0" outline="1" outlineData="1" multipleFieldFilters="0" chartFormat="2">
  <location ref="A40:E41" firstHeaderRow="0" firstDataRow="1" firstDataCol="0" rowPageCount="2" colPageCount="1"/>
  <pivotFields count="9">
    <pivotField axis="axisPage" allDrilled="1" subtotalTop="0" showAll="0" sortType="a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sortType="ascending" defaultSubtotal="0" defaultAttributeDrillState="1"/>
    <pivotField dataField="1" subtotalTop="0" showAll="0" defaultSubtotal="0"/>
    <pivotField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10" name="[dimFecha].[Año].&amp;[2025]" cap="2025"/>
    <pageField fld="1" hier="12" name="[dimFecha].[Mes_Nombre].&amp;[mayo]" cap="mayo"/>
  </pageFields>
  <dataFields count="5">
    <dataField fld="2" subtotal="count" baseField="0" baseItem="0" numFmtId="167"/>
    <dataField fld="5" subtotal="count" baseField="0" baseItem="0" numFmtId="165"/>
    <dataField fld="6" subtotal="count" baseField="0" baseItem="0" numFmtId="165"/>
    <dataField name="Recuento distinto de ID_Cliente" fld="7" subtotal="count" baseField="0" baseItem="1" numFmtId="2">
      <extLst>
        <ext xmlns:x15="http://schemas.microsoft.com/office/spreadsheetml/2010/11/main" uri="{FABC7310-3BB5-11E1-824E-6D434824019B}">
          <x15:dataField isCountDistinct="1"/>
        </ext>
      </extLst>
    </dataField>
    <dataField fld="8" subtotal="count" baseField="0" baseItem="0"/>
  </dataFields>
  <formats count="4">
    <format dxfId="20">
      <pivotArea outline="0" collapsedLevelsAreSubtotals="1" fieldPosition="0"/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9" level="1">
        <member name="[dimFecha].[Mes_Nombre].&amp;[mayo]"/>
        <member name="[dimFecha].[Mes_Nombre].&amp;[abril]"/>
        <member name="[dimFecha].[Mes_Nombre].&amp;[enero]"/>
        <member name="[dimFecha].[Mes_Nombre].&amp;[julio]"/>
        <member name="[dimFecha].[Mes_Nombre].&amp;[junio]"/>
        <member name="[dimFecha].[Mes_Nombre].&amp;[marzo]"/>
        <member name="[dimFecha].[Mes_Nombre].&amp;[agosto]"/>
        <member name="[dimFecha].[Mes_Nombre].&amp;[febrero]"/>
        <member name="[dimFecha].[Mes_Nombre].&amp;[septiemb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istinto de ID_Cliente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filters count="1">
    <filter fld="4" type="count" id="1" iMeasureHier="56">
      <autoFilter ref="A1">
        <filterColumn colId="0">
          <top10 val="10" filterVal="10"/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  <x15:activeTabTopLevelEntity name="[dim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4255D-AC81-4004-91C9-E8C8EC5BB01E}" name="TablaDinámica24" cacheId="3" applyNumberFormats="0" applyBorderFormats="0" applyFontFormats="0" applyPatternFormats="0" applyAlignmentFormats="0" applyWidthHeightFormats="1" dataCaption="Valores" tag="1231651a-4913-4c11-9146-585ae78eb91d" updatedVersion="6" minRefreshableVersion="3" useAutoFormatting="1" subtotalHiddenItems="1" rowGrandTotals="0" colGrandTotals="0" itemPrintTitles="1" createdVersion="6" indent="0" outline="1" outlineData="1" multipleFieldFilters="0" chartFormat="2">
  <location ref="A120:D129" firstHeaderRow="0" firstDataRow="1" firstDataCol="1" rowPageCount="2" colPageCount="1"/>
  <pivotFields count="6">
    <pivotField axis="axisPage" allDrilled="1" subtotalTop="0" showAll="0" sortType="ascending" defaultSubtotal="0" defaultAttributeDrillState="1">
      <items count="1">
        <item s="1" x="0"/>
      </items>
    </pivotField>
    <pivotField axis="axisPage" allDrilled="1" subtotalTop="0" showAll="0" sortType="ascending" defaultSubtotal="0" defaultAttributeDrillState="1"/>
    <pivotField axis="axisRow" allDrilled="1" subtotalTop="0" showAll="0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10" name="[dimFecha].[Año].&amp;[2025]" cap="2025"/>
    <pageField fld="1" hier="12" name="[dimFecha].[Mes_Nombre].&amp;[mayo]" cap="mayo"/>
  </pageFields>
  <dataFields count="3">
    <dataField fld="3" subtotal="count" baseField="0" baseItem="0"/>
    <dataField fld="4" subtotal="count" baseField="0" baseItem="0"/>
    <dataField name="Ventas2" fld="5" subtotal="count" showDataAs="percentOfTotal" baseField="2" baseItem="2" numFmtId="10">
      <extLst>
        <ext xmlns:x14="http://schemas.microsoft.com/office/spreadsheetml/2009/9/main" uri="{E15A36E0-9728-4e99-A89B-3F7291B0FE68}">
          <x14:dataField sourceField="3" uniqueName="[__Xl2].[Measures].[Ventas]"/>
        </ext>
      </extLst>
    </dataField>
  </dataField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9" level="1">
        <member name="[dimFecha].[Mes_Nombre].&amp;[mayo]"/>
        <member name="[dimFecha].[Mes_Nombre].&amp;[abril]"/>
        <member name="[dimFecha].[Mes_Nombre].&amp;[enero]"/>
        <member name="[dimFecha].[Mes_Nombre].&amp;[julio]"/>
        <member name="[dimFecha].[Mes_Nombre].&amp;[junio]"/>
        <member name="[dimFecha].[Mes_Nombre].&amp;[marzo]"/>
        <member name="[dimFecha].[Mes_Nombre].&amp;[agosto]"/>
        <member name="[dimFecha].[Mes_Nombre].&amp;[febrero]"/>
        <member name="[dimFecha].[Mes_Nombre].&amp;[septiemb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istinto de ID_Cliente"/>
    <pivotHierarchy dragToData="1"/>
    <pivotHierarchy dragToData="1"/>
    <pivotHierarchy dragToData="1" caption="Recuento distinto de SKU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11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  <x15:activeTabTopLevelEntity name="[dim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59B92-B0CE-40EC-8C4E-B79AF641A245}" name="TablaDinámica3" cacheId="9" applyNumberFormats="0" applyBorderFormats="0" applyFontFormats="0" applyPatternFormats="0" applyAlignmentFormats="0" applyWidthHeightFormats="1" dataCaption="Valores" tag="b7330129-498b-4c7a-aa5e-fc01ccd9c4d0" updatedVersion="6" minRefreshableVersion="3" useAutoFormatting="1" subtotalHiddenItems="1" rowGrandTotals="0" colGrandTotals="0" itemPrintTitles="1" createdVersion="6" indent="0" outline="1" outlineData="1" multipleFieldFilters="0" chartFormat="2">
  <location ref="K18:T37" firstHeaderRow="1" firstDataRow="2" firstDataCol="1"/>
  <pivotFields count="4">
    <pivotField axis="axisRow" allDrilled="1" subtotalTop="0" showAll="0" sortType="ascending" defaultSubtotal="0" defaultAttributeDrillState="1">
      <items count="1">
        <item s="1" x="0"/>
      </items>
    </pivotField>
    <pivotField axis="axisCol" allDrilled="1" subtotalTop="0" showAll="0" sortType="ascending" defaultSubtotal="0" defaultAttributeDrillState="1">
      <items count="9">
        <item x="2"/>
        <item x="3"/>
        <item x="6"/>
        <item x="0"/>
        <item x="7"/>
        <item x="5"/>
        <item x="4"/>
        <item x="1"/>
        <item x="8"/>
      </items>
    </pivotField>
    <pivotField dataField="1" subtotalTop="0" showAll="0" defaultSubtotal="0"/>
    <pivotField axis="axisRow" allDrilled="1" subtotalTop="0" showAll="0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2">
    <field x="0"/>
    <field x="3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fld="2" subtotal="count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rowHierarchiesUsage count="2">
    <rowHierarchyUsage hierarchyUsage="10"/>
    <rowHierarchyUsage hierarchyUsage="3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A324C-16AB-4F54-95C5-3AC5C5385F51}" name="TablaDinámica30" cacheId="12" applyNumberFormats="0" applyBorderFormats="0" applyFontFormats="0" applyPatternFormats="0" applyAlignmentFormats="0" applyWidthHeightFormats="1" dataCaption="Valores" tag="13bf8e5e-2fd0-4279-9ed6-eda9ae40a12e" updatedVersion="6" minRefreshableVersion="3" useAutoFormatting="1" subtotalHiddenItems="1" rowGrandTotals="0" colGrandTotals="0" itemPrintTitles="1" createdVersion="6" indent="0" outline="1" outlineData="1" multipleFieldFilters="0" chartFormat="2">
  <location ref="A163:C164" firstHeaderRow="0" firstDataRow="1" firstDataCol="0" rowPageCount="1" colPageCount="1"/>
  <pivotFields count="6">
    <pivotField axis="axisPage" allDrilled="1" subtotalTop="0" showAll="0" defaultSubtotal="0" defaultAttributeDrillState="1"/>
    <pivotField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hier="10" name="[dimFecha].[Año].&amp;[2025]" cap="2025"/>
  </pageFields>
  <dataFields count="3">
    <dataField name="Recuento distinto de SKU" fld="3" subtotal="count" baseField="0" baseItem="1" numFmtId="1">
      <extLst>
        <ext xmlns:x15="http://schemas.microsoft.com/office/spreadsheetml/2010/11/main" uri="{FABC7310-3BB5-11E1-824E-6D434824019B}">
          <x15:dataField isCountDistinct="1"/>
        </ext>
      </extLst>
    </dataField>
    <dataField fld="5" subtotal="count" baseField="0" baseItem="0" numFmtId="167"/>
    <dataField fld="4" subtotal="count" baseField="0" baseItem="0" numFmtId="3"/>
  </dataFields>
  <formats count="3">
    <format dxfId="14">
      <pivotArea outline="0" collapsedLevelsAreSubtotals="1" fieldPosition="0"/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istinto de ID_Cliente"/>
    <pivotHierarchy dragToData="1"/>
    <pivotHierarchy dragToData="1"/>
    <pivotHierarchy dragToData="1" caption="Recuento distinto de SKU"/>
    <pivotHierarchy dragToData="1"/>
  </pivotHierarchies>
  <pivotTableStyleInfo name="PivotStyleMedium11" showRowHeaders="1" showColHeaders="1" showRowStripes="0" showColStripes="0" showLastColumn="1"/>
  <filters count="1">
    <filter fld="2" type="count" id="1" iMeasureHier="56">
      <autoFilter ref="A1">
        <filterColumn colId="0">
          <top10 val="10" filterVal="10"/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  <x15:activeTabTopLevelEntity name="[dim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A0569-05DA-4808-AA4C-3DF5BFA91F93}" name="TablaDinámica29" cacheId="0" applyNumberFormats="0" applyBorderFormats="0" applyFontFormats="0" applyPatternFormats="0" applyAlignmentFormats="0" applyWidthHeightFormats="1" dataCaption="Valores" tag="b6054373-e61c-4c19-84fe-88653160337f" updatedVersion="6" minRefreshableVersion="3" useAutoFormatting="1" subtotalHiddenItems="1" rowGrandTotals="0" colGrandTotals="0" itemPrintTitles="1" createdVersion="6" indent="0" outline="1" outlineData="1" multipleFieldFilters="0" chartFormat="2">
  <location ref="A154:D158" firstHeaderRow="1" firstDataRow="2" firstDataCol="1" rowPageCount="1" colPageCount="1"/>
  <pivotFields count="7">
    <pivotField axis="axisPage" allDrilled="1" subtotalTop="0" showAll="0" sortType="a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6"/>
  </colFields>
  <colItems count="3">
    <i>
      <x/>
    </i>
    <i>
      <x v="1"/>
    </i>
    <i>
      <x v="2"/>
    </i>
  </colItems>
  <pageFields count="1">
    <pageField fld="0" hier="10" name="[dimFecha].[Año].&amp;[2025]" cap="2025"/>
  </pageFields>
  <dataFields count="1">
    <dataField fld="2" subtotal="count" baseField="0" baseItem="0" numFmtId="167"/>
  </dataFields>
  <formats count="1">
    <format dxfId="15">
      <pivotArea outline="0" collapsedLevelsAreSubtotals="1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istinto de ID_Cliente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filters count="1">
    <filter fld="4" type="count" id="1" iMeasureHier="56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  <x15:activeTabTopLevelEntity name="[dim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1A9B6-DC4A-4751-9764-E862CDFC6150}" name="TablaDinámica2" cacheId="10" applyNumberFormats="0" applyBorderFormats="0" applyFontFormats="0" applyPatternFormats="0" applyAlignmentFormats="0" applyWidthHeightFormats="1" dataCaption="Valores" tag="fbcee513-bc16-4878-81e0-93ddec6234d7" updatedVersion="6" minRefreshableVersion="3" useAutoFormatting="1" subtotalHiddenItems="1" rowGrandTotals="0" colGrandTotals="0" itemPrintTitles="1" createdVersion="6" indent="0" outline="1" outlineData="1" multipleFieldFilters="0" chartFormat="2">
  <location ref="A18:D36" firstHeaderRow="0" firstDataRow="1" firstDataCol="1"/>
  <pivotFields count="6">
    <pivotField axis="axisRow" allDrilled="1" subtotalTop="0" showAll="0" sortType="ascending" defaultSubtotal="0" defaultAttributeDrillState="1">
      <items count="1">
        <item s="1" x="0"/>
      </items>
    </pivotField>
    <pivotField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2">
    <field x="0"/>
    <field x="3"/>
  </rowFields>
  <rowItems count="18">
    <i>
      <x/>
    </i>
    <i r="1">
      <x v="15"/>
    </i>
    <i r="1">
      <x v="13"/>
    </i>
    <i r="1">
      <x v="10"/>
    </i>
    <i r="1">
      <x v="4"/>
    </i>
    <i r="1">
      <x v="2"/>
    </i>
    <i r="1">
      <x v="9"/>
    </i>
    <i r="1">
      <x v="14"/>
    </i>
    <i r="1">
      <x v="3"/>
    </i>
    <i r="1">
      <x/>
    </i>
    <i r="1">
      <x v="12"/>
    </i>
    <i r="1">
      <x v="6"/>
    </i>
    <i r="1">
      <x v="1"/>
    </i>
    <i r="1">
      <x v="11"/>
    </i>
    <i r="1">
      <x v="7"/>
    </i>
    <i r="1">
      <x v="16"/>
    </i>
    <i r="1">
      <x v="8"/>
    </i>
    <i r="1"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4" subtotal="count" baseField="0" baseItem="0"/>
    <dataField fld="5" subtotal="count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rowHierarchiesUsage count="2">
    <rowHierarchyUsage hierarchyUsage="10"/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66FA8-CDBF-46D6-B821-68BDDDE37B12}" name="TablaDinámica21" cacheId="5" applyNumberFormats="0" applyBorderFormats="0" applyFontFormats="0" applyPatternFormats="0" applyAlignmentFormats="0" applyWidthHeightFormats="1" dataCaption="Valores" tag="fcb01314-fcae-44b4-bde6-3486a764e421" updatedVersion="6" minRefreshableVersion="3" useAutoFormatting="1" subtotalHiddenItems="1" colGrandTotals="0" itemPrintTitles="1" createdVersion="6" indent="0" outline="1" outlineData="1" multipleFieldFilters="0" chartFormat="2">
  <location ref="A84:D101" firstHeaderRow="0" firstDataRow="1" firstDataCol="1" rowPageCount="1" colPageCount="1"/>
  <pivotFields count="7">
    <pivotField axis="axisPage" allDrilled="1" subtotalTop="0" showAll="0" sortType="ascending" defaultSubtotal="0" defaultAttributeDrillState="1">
      <items count="1">
        <item s="1" x="0"/>
      </items>
    </pivotField>
    <pivotField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5"/>
  </rowFields>
  <rowItems count="17">
    <i>
      <x v="4"/>
    </i>
    <i>
      <x v="7"/>
    </i>
    <i>
      <x v="2"/>
    </i>
    <i>
      <x v="11"/>
    </i>
    <i>
      <x v="14"/>
    </i>
    <i>
      <x v="8"/>
    </i>
    <i>
      <x v="9"/>
    </i>
    <i>
      <x v="5"/>
    </i>
    <i>
      <x/>
    </i>
    <i>
      <x v="3"/>
    </i>
    <i>
      <x v="10"/>
    </i>
    <i>
      <x v="6"/>
    </i>
    <i>
      <x v="15"/>
    </i>
    <i>
      <x v="1"/>
    </i>
    <i>
      <x v="13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10" name="[dimFecha].[Año].&amp;[2025]" cap="2025"/>
  </pageFields>
  <dataFields count="3">
    <dataField fld="2" subtotal="count" baseField="0" baseItem="0"/>
    <dataField fld="4" subtotal="count" baseField="0" baseItem="0"/>
    <dataField fld="6" subtotal="count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rowHierarchiesUsage count="1"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32397-1639-444B-AE6E-D9642BF71D35}" name="TablaDinámica28" cacheId="1" applyNumberFormats="0" applyBorderFormats="0" applyFontFormats="0" applyPatternFormats="0" applyAlignmentFormats="0" applyWidthHeightFormats="1" dataCaption="Valores" tag="c52e5660-f0ef-48df-8a65-3381559e8802" updatedVersion="6" minRefreshableVersion="3" useAutoFormatting="1" subtotalHiddenItems="1" rowGrandTotals="0" colGrandTotals="0" itemPrintTitles="1" createdVersion="6" indent="0" outline="1" outlineData="1" multipleFieldFilters="0" chartFormat="2">
  <location ref="A133:D135" firstHeaderRow="1" firstDataRow="2" firstDataCol="1" rowPageCount="1" colPageCount="1"/>
  <pivotFields count="6">
    <pivotField axis="axisPage" allDrilled="1" subtotalTop="0" showAll="0" sortType="a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Items count="1">
    <i/>
  </rowItems>
  <colFields count="1">
    <field x="5"/>
  </colFields>
  <colItems count="3">
    <i>
      <x/>
    </i>
    <i>
      <x v="1"/>
    </i>
    <i>
      <x v="2"/>
    </i>
  </colItems>
  <pageFields count="1">
    <pageField fld="0" hier="10" name="[dimFecha].[Año].&amp;[2025]" cap="2025"/>
  </pageFields>
  <dataFields count="1">
    <dataField fld="2" subtotal="count" baseField="0" baseItem="0" numFmtId="167"/>
  </dataFields>
  <formats count="1">
    <format dxfId="16">
      <pivotArea outline="0" collapsedLevelsAreSubtotals="1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istinto de ID_Cliente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filters count="1">
    <filter fld="4" type="count" id="1" iMeasureHier="56">
      <autoFilter ref="A1">
        <filterColumn colId="0">
          <top10 val="10" filterVal="10"/>
        </filterColumn>
      </autoFilter>
    </filter>
  </filters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  <x15:activeTabTopLevelEntity name="[dim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04165-6A9A-44E1-8F94-E5849C627F53}" name="TablaDinámica1" cacheId="11" applyNumberFormats="0" applyBorderFormats="0" applyFontFormats="0" applyPatternFormats="0" applyAlignmentFormats="0" applyWidthHeightFormats="1" dataCaption="Valores" tag="406f735b-8015-47c7-93ad-bd1a0eeedf3c" updatedVersion="6" minRefreshableVersion="3" useAutoFormatting="1" subtotalHiddenItems="1" rowGrandTotals="0" colGrandTotals="0" itemPrintTitles="1" createdVersion="6" indent="0" outline="1" outlineData="1" multipleFieldFilters="0" chartFormat="2">
  <location ref="A1:E14" firstHeaderRow="0" firstDataRow="1" firstDataCol="1"/>
  <pivotFields count="6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rowHierarchiesUsage count="2">
    <rowHierarchyUsage hierarchyUsage="10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8E2CE-F9DE-4CDE-9A4F-C2F90A594B22}" name="TablaDinámica6" cacheId="6" applyNumberFormats="0" applyBorderFormats="0" applyFontFormats="0" applyPatternFormats="0" applyAlignmentFormats="0" applyWidthHeightFormats="1" dataCaption="Valores" tag="94fcc000-eb74-4992-a824-f9a3a4ce8210" updatedVersion="6" minRefreshableVersion="3" useAutoFormatting="1" subtotalHiddenItems="1" rowGrandTotals="0" colGrandTotals="0" itemPrintTitles="1" createdVersion="6" indent="0" outline="1" outlineData="1" multipleFieldFilters="0" chartFormat="2">
  <location ref="A67:B77" firstHeaderRow="1" firstDataRow="1" firstDataCol="1"/>
  <pivotFields count="5">
    <pivotField allDrilled="1" subtotalTop="0" showAll="0" sortType="ascending" defaultSubtotal="0" defaultAttributeDrillState="1">
      <items count="1">
        <item s="1" x="0"/>
      </items>
    </pivotField>
    <pivotField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measureFilter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a de Total" fld="4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filters count="1">
    <filter fld="2" type="count" id="1" iMeasureHier="56">
      <autoFilter ref="A1">
        <filterColumn colId="0">
          <top10 val="30" filterVal="3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  <x15:activeTabTopLevelEntity name="[dimClientes]"/>
        <x15:activeTabTopLevelEntity name="[decilesClientes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D05D2-8316-4943-8426-F109DB6671D1}" name="TablaDinámica5" cacheId="7" applyNumberFormats="0" applyBorderFormats="0" applyFontFormats="0" applyPatternFormats="0" applyAlignmentFormats="0" applyWidthHeightFormats="1" dataCaption="Valores" tag="c3350226-6110-435e-adc5-20fc4889940e" updatedVersion="6" minRefreshableVersion="3" useAutoFormatting="1" subtotalHiddenItems="1" rowGrandTotals="0" colGrandTotals="0" itemPrintTitles="1" createdVersion="6" indent="0" outline="1" outlineData="1" multipleFieldFilters="0" chartFormat="2">
  <location ref="A44:D61" firstHeaderRow="0" firstDataRow="1" firstDataCol="1"/>
  <pivotFields count="7">
    <pivotField axis="axisRow" allDrilled="1" subtotalTop="0" showAll="0" sortType="ascending" defaultSubtotal="0" defaultAttributeDrillState="1">
      <items count="1">
        <item s="1" x="0"/>
      </items>
    </pivotField>
    <pivotField allDrilled="1" subtotalTop="0" showAll="0" sortType="ascending" defaultSubtotal="0" defaultAttributeDrillState="1">
      <items count="12">
        <item x="3"/>
        <item x="4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2">
    <field x="0"/>
    <field x="5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4" subtotal="count" baseField="0" baseItem="0"/>
    <dataField fld="6" subtotal="count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1" showRowHeaders="1" showColHeaders="1" showRowStripes="0" showColStripes="0" showLastColumn="1"/>
  <rowHierarchiesUsage count="2">
    <rowHierarchyUsage hierarchyUsage="10"/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Fecha]"/>
        <x15:activeTabTopLevelEntity name="[dimProducto]"/>
        <x15:activeTabTopLevelEntity name="[Fact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2EF5-4FE7-4F2B-B126-66515A37A147}">
  <dimension ref="A1:BP171"/>
  <sheetViews>
    <sheetView zoomScale="85" zoomScaleNormal="85" workbookViewId="0">
      <selection activeCell="B164" sqref="B164"/>
    </sheetView>
  </sheetViews>
  <sheetFormatPr baseColWidth="10" defaultRowHeight="14.5" x14ac:dyDescent="0.35"/>
  <cols>
    <col min="1" max="1" width="22.6328125" bestFit="1" customWidth="1"/>
    <col min="2" max="2" width="15" bestFit="1" customWidth="1"/>
    <col min="3" max="3" width="16.08984375" customWidth="1"/>
    <col min="4" max="4" width="15.54296875" customWidth="1"/>
    <col min="5" max="5" width="13.1796875" bestFit="1" customWidth="1"/>
    <col min="6" max="6" width="15.36328125" bestFit="1" customWidth="1"/>
    <col min="7" max="7" width="13.1796875" bestFit="1" customWidth="1"/>
    <col min="8" max="8" width="16.26953125" customWidth="1"/>
    <col min="9" max="10" width="13.1796875" bestFit="1" customWidth="1"/>
    <col min="11" max="11" width="16" customWidth="1"/>
    <col min="12" max="13" width="13.1796875" bestFit="1" customWidth="1"/>
    <col min="14" max="14" width="19.26953125" customWidth="1"/>
    <col min="15" max="28" width="13.1796875" bestFit="1" customWidth="1"/>
    <col min="29" max="32" width="4" customWidth="1"/>
    <col min="33" max="33" width="13.6328125" bestFit="1" customWidth="1"/>
    <col min="34" max="34" width="9.54296875" bestFit="1" customWidth="1"/>
    <col min="35" max="35" width="19.54296875" customWidth="1"/>
    <col min="36" max="36" width="9.54296875" bestFit="1" customWidth="1"/>
    <col min="37" max="37" width="15" bestFit="1" customWidth="1"/>
    <col min="38" max="38" width="9.1796875" bestFit="1" customWidth="1"/>
    <col min="39" max="39" width="12.81640625" bestFit="1" customWidth="1"/>
    <col min="40" max="40" width="15" bestFit="1" customWidth="1"/>
    <col min="41" max="41" width="9.1796875" bestFit="1" customWidth="1"/>
    <col min="42" max="42" width="12.81640625" bestFit="1" customWidth="1"/>
    <col min="43" max="43" width="15" bestFit="1" customWidth="1"/>
    <col min="44" max="44" width="9.1796875" bestFit="1" customWidth="1"/>
    <col min="45" max="45" width="12.81640625" bestFit="1" customWidth="1"/>
    <col min="46" max="46" width="15" bestFit="1" customWidth="1"/>
    <col min="47" max="47" width="9.1796875" bestFit="1" customWidth="1"/>
    <col min="48" max="48" width="12.81640625" bestFit="1" customWidth="1"/>
    <col min="49" max="49" width="15" bestFit="1" customWidth="1"/>
    <col min="50" max="50" width="9.1796875" bestFit="1" customWidth="1"/>
    <col min="51" max="51" width="12.81640625" bestFit="1" customWidth="1"/>
    <col min="52" max="52" width="15" bestFit="1" customWidth="1"/>
    <col min="53" max="53" width="9.1796875" bestFit="1" customWidth="1"/>
    <col min="54" max="54" width="12.81640625" bestFit="1" customWidth="1"/>
    <col min="55" max="55" width="15" bestFit="1" customWidth="1"/>
    <col min="56" max="56" width="9.1796875" bestFit="1" customWidth="1"/>
    <col min="57" max="57" width="12.81640625" bestFit="1" customWidth="1"/>
    <col min="58" max="58" width="15" bestFit="1" customWidth="1"/>
    <col min="59" max="59" width="9.1796875" bestFit="1" customWidth="1"/>
    <col min="60" max="60" width="16.54296875" bestFit="1" customWidth="1"/>
    <col min="61" max="61" width="19.81640625" bestFit="1" customWidth="1"/>
    <col min="62" max="62" width="13.90625" bestFit="1" customWidth="1"/>
  </cols>
  <sheetData>
    <row r="1" spans="1:13" x14ac:dyDescent="0.35">
      <c r="A1" s="1" t="s">
        <v>28</v>
      </c>
      <c r="B1" t="s">
        <v>30</v>
      </c>
      <c r="C1" t="s">
        <v>52</v>
      </c>
      <c r="D1" t="s">
        <v>53</v>
      </c>
      <c r="E1" t="s">
        <v>51</v>
      </c>
    </row>
    <row r="2" spans="1:13" x14ac:dyDescent="0.35">
      <c r="A2" s="2">
        <v>2025</v>
      </c>
      <c r="G2" t="s">
        <v>55</v>
      </c>
      <c r="H2" t="s">
        <v>30</v>
      </c>
      <c r="I2" t="s">
        <v>52</v>
      </c>
      <c r="J2" t="s">
        <v>53</v>
      </c>
      <c r="K2" t="s">
        <v>54</v>
      </c>
      <c r="L2" t="s">
        <v>56</v>
      </c>
      <c r="M2" t="s">
        <v>57</v>
      </c>
    </row>
    <row r="3" spans="1:13" x14ac:dyDescent="0.35">
      <c r="A3" s="3" t="s">
        <v>16</v>
      </c>
      <c r="B3" s="4">
        <v>659848700</v>
      </c>
      <c r="C3" s="4">
        <v>622691900</v>
      </c>
      <c r="D3" s="4">
        <v>37156800</v>
      </c>
      <c r="E3" s="6">
        <v>5.9671243515452825E-2</v>
      </c>
      <c r="G3" t="s">
        <v>16</v>
      </c>
      <c r="H3" s="7">
        <f>VLOOKUP(G3,$A$3:$E$14,2,FALSE)</f>
        <v>659848700</v>
      </c>
      <c r="I3" s="7">
        <f>VLOOKUP(G3,$A$3:$E$14,3,FALSE)</f>
        <v>622691900</v>
      </c>
      <c r="J3" s="4">
        <f t="shared" ref="J3:J14" si="0">IF(H3=0,"",VLOOKUP(G3,$A$3:$E$14,4,FALSE))</f>
        <v>37156800</v>
      </c>
      <c r="K3" s="6">
        <f t="shared" ref="K3:K14" si="1">IF(H3=0,"",VLOOKUP(G3,$A$3:$E$14,5,FALSE))</f>
        <v>5.9671243515452825E-2</v>
      </c>
      <c r="L3" s="6">
        <f>K3</f>
        <v>5.9671243515452825E-2</v>
      </c>
      <c r="M3" t="str">
        <f>IF(K3&gt;0,"+"&amp;TEXT(K3,"0,0%"),TEXT(K3,"0,0%"))</f>
        <v>+6,0%</v>
      </c>
    </row>
    <row r="4" spans="1:13" x14ac:dyDescent="0.35">
      <c r="A4" s="3" t="s">
        <v>17</v>
      </c>
      <c r="B4" s="4">
        <v>566317500</v>
      </c>
      <c r="C4" s="4">
        <v>561848300</v>
      </c>
      <c r="D4" s="4">
        <v>4469200</v>
      </c>
      <c r="E4" s="6">
        <v>7.9544603053884836E-3</v>
      </c>
      <c r="G4" t="s">
        <v>17</v>
      </c>
      <c r="H4" s="7">
        <f t="shared" ref="H4:H14" si="2">VLOOKUP(G4,$A$3:$E$14,2,FALSE)</f>
        <v>566317500</v>
      </c>
      <c r="I4" s="7">
        <f t="shared" ref="I4:I14" si="3">VLOOKUP(G4,$A$3:$E$14,3,FALSE)</f>
        <v>561848300</v>
      </c>
      <c r="J4" s="4">
        <f t="shared" si="0"/>
        <v>4469200</v>
      </c>
      <c r="K4" s="6">
        <f t="shared" si="1"/>
        <v>7.9544603053884836E-3</v>
      </c>
      <c r="L4" s="6">
        <f t="shared" ref="L4:L14" si="4">K4</f>
        <v>7.9544603053884836E-3</v>
      </c>
      <c r="M4" t="str">
        <f t="shared" ref="M4:M11" si="5">IF(K4&gt;0,"+"&amp;TEXT(K4,"0,0%"),TEXT(K4,"0,0%"))</f>
        <v>+0,8%</v>
      </c>
    </row>
    <row r="5" spans="1:13" x14ac:dyDescent="0.35">
      <c r="A5" s="3" t="s">
        <v>18</v>
      </c>
      <c r="B5" s="4">
        <v>641047800</v>
      </c>
      <c r="C5" s="4">
        <v>611512900</v>
      </c>
      <c r="D5" s="4">
        <v>29534900</v>
      </c>
      <c r="E5" s="6">
        <v>4.8298081692144189E-2</v>
      </c>
      <c r="G5" t="s">
        <v>18</v>
      </c>
      <c r="H5" s="7">
        <f t="shared" si="2"/>
        <v>641047800</v>
      </c>
      <c r="I5" s="7">
        <f t="shared" si="3"/>
        <v>611512900</v>
      </c>
      <c r="J5" s="4">
        <f t="shared" si="0"/>
        <v>29534900</v>
      </c>
      <c r="K5" s="6">
        <f t="shared" si="1"/>
        <v>4.8298081692144189E-2</v>
      </c>
      <c r="L5" s="6">
        <f t="shared" si="4"/>
        <v>4.8298081692144189E-2</v>
      </c>
      <c r="M5" t="str">
        <f t="shared" si="5"/>
        <v>+4,8%</v>
      </c>
    </row>
    <row r="6" spans="1:13" x14ac:dyDescent="0.35">
      <c r="A6" s="3" t="s">
        <v>19</v>
      </c>
      <c r="B6" s="4">
        <v>630536700</v>
      </c>
      <c r="C6" s="4">
        <v>593415900</v>
      </c>
      <c r="D6" s="4">
        <v>37120800</v>
      </c>
      <c r="E6" s="6">
        <v>6.2554441160070029E-2</v>
      </c>
      <c r="G6" t="s">
        <v>19</v>
      </c>
      <c r="H6" s="7">
        <f t="shared" si="2"/>
        <v>630536700</v>
      </c>
      <c r="I6" s="7">
        <f t="shared" si="3"/>
        <v>593415900</v>
      </c>
      <c r="J6" s="4">
        <f t="shared" si="0"/>
        <v>37120800</v>
      </c>
      <c r="K6" s="6">
        <f t="shared" si="1"/>
        <v>6.2554441160070029E-2</v>
      </c>
      <c r="L6" s="6">
        <f t="shared" si="4"/>
        <v>6.2554441160070029E-2</v>
      </c>
      <c r="M6" t="str">
        <f t="shared" si="5"/>
        <v>+6,3%</v>
      </c>
    </row>
    <row r="7" spans="1:13" x14ac:dyDescent="0.35">
      <c r="A7" s="3" t="s">
        <v>20</v>
      </c>
      <c r="B7" s="4">
        <v>662385300</v>
      </c>
      <c r="C7" s="4">
        <v>609825900</v>
      </c>
      <c r="D7" s="4">
        <v>52559400</v>
      </c>
      <c r="E7" s="6">
        <v>8.6187549594072668E-2</v>
      </c>
      <c r="G7" t="s">
        <v>20</v>
      </c>
      <c r="H7" s="7">
        <f t="shared" si="2"/>
        <v>662385300</v>
      </c>
      <c r="I7" s="7">
        <f t="shared" si="3"/>
        <v>609825900</v>
      </c>
      <c r="J7" s="4">
        <f t="shared" si="0"/>
        <v>52559400</v>
      </c>
      <c r="K7" s="6">
        <f t="shared" si="1"/>
        <v>8.6187549594072668E-2</v>
      </c>
      <c r="L7" s="6">
        <f t="shared" si="4"/>
        <v>8.6187549594072668E-2</v>
      </c>
      <c r="M7" t="str">
        <f t="shared" si="5"/>
        <v>+8,6%</v>
      </c>
    </row>
    <row r="8" spans="1:13" x14ac:dyDescent="0.35">
      <c r="A8" s="3" t="s">
        <v>21</v>
      </c>
      <c r="B8" s="4">
        <v>603806200</v>
      </c>
      <c r="C8" s="4">
        <v>677498000</v>
      </c>
      <c r="D8" s="4">
        <v>-73691800</v>
      </c>
      <c r="E8" s="6">
        <v>-0.10877050559558847</v>
      </c>
      <c r="G8" t="s">
        <v>21</v>
      </c>
      <c r="H8" s="7">
        <f t="shared" si="2"/>
        <v>603806200</v>
      </c>
      <c r="I8" s="7">
        <f t="shared" si="3"/>
        <v>677498000</v>
      </c>
      <c r="J8" s="4">
        <f t="shared" si="0"/>
        <v>-73691800</v>
      </c>
      <c r="K8" s="6">
        <f t="shared" si="1"/>
        <v>-0.10877050559558847</v>
      </c>
      <c r="L8" s="6">
        <f t="shared" si="4"/>
        <v>-0.10877050559558847</v>
      </c>
      <c r="M8" t="str">
        <f t="shared" si="5"/>
        <v>-10,9%</v>
      </c>
    </row>
    <row r="9" spans="1:13" x14ac:dyDescent="0.35">
      <c r="A9" s="3" t="s">
        <v>22</v>
      </c>
      <c r="B9" s="4">
        <v>634572900</v>
      </c>
      <c r="C9" s="4">
        <v>629722600</v>
      </c>
      <c r="D9" s="4">
        <v>4850300</v>
      </c>
      <c r="E9" s="6">
        <v>7.7022803374057081E-3</v>
      </c>
      <c r="G9" t="s">
        <v>22</v>
      </c>
      <c r="H9" s="7">
        <f t="shared" si="2"/>
        <v>634572900</v>
      </c>
      <c r="I9" s="7">
        <f t="shared" si="3"/>
        <v>629722600</v>
      </c>
      <c r="J9" s="4">
        <f t="shared" si="0"/>
        <v>4850300</v>
      </c>
      <c r="K9" s="6">
        <f t="shared" si="1"/>
        <v>7.7022803374057081E-3</v>
      </c>
      <c r="L9" s="6">
        <f t="shared" si="4"/>
        <v>7.7022803374057081E-3</v>
      </c>
      <c r="M9" t="str">
        <f t="shared" si="5"/>
        <v>+0,8%</v>
      </c>
    </row>
    <row r="10" spans="1:13" x14ac:dyDescent="0.35">
      <c r="A10" s="3" t="s">
        <v>23</v>
      </c>
      <c r="B10" s="4">
        <v>616969500</v>
      </c>
      <c r="C10" s="4">
        <v>674140600</v>
      </c>
      <c r="D10" s="4">
        <v>-57171100</v>
      </c>
      <c r="E10" s="6">
        <v>-8.4805899540837629E-2</v>
      </c>
      <c r="G10" t="s">
        <v>23</v>
      </c>
      <c r="H10" s="7">
        <f t="shared" si="2"/>
        <v>616969500</v>
      </c>
      <c r="I10" s="7">
        <f t="shared" si="3"/>
        <v>674140600</v>
      </c>
      <c r="J10" s="4">
        <f t="shared" si="0"/>
        <v>-57171100</v>
      </c>
      <c r="K10" s="6">
        <f t="shared" si="1"/>
        <v>-8.4805899540837629E-2</v>
      </c>
      <c r="L10" s="6">
        <f t="shared" si="4"/>
        <v>-8.4805899540837629E-2</v>
      </c>
      <c r="M10" t="str">
        <f t="shared" si="5"/>
        <v>-8,5%</v>
      </c>
    </row>
    <row r="11" spans="1:13" x14ac:dyDescent="0.35">
      <c r="A11" s="3" t="s">
        <v>24</v>
      </c>
      <c r="B11" s="4">
        <v>502263200</v>
      </c>
      <c r="C11" s="4">
        <v>599029800</v>
      </c>
      <c r="D11" s="4">
        <v>-96766600</v>
      </c>
      <c r="E11" s="6">
        <v>-0.16153887502758627</v>
      </c>
      <c r="G11" t="s">
        <v>24</v>
      </c>
      <c r="H11" s="7">
        <f t="shared" si="2"/>
        <v>502263200</v>
      </c>
      <c r="I11" s="7">
        <f t="shared" si="3"/>
        <v>599029800</v>
      </c>
      <c r="J11" s="4">
        <f t="shared" si="0"/>
        <v>-96766600</v>
      </c>
      <c r="K11" s="6">
        <f t="shared" si="1"/>
        <v>-0.16153887502758627</v>
      </c>
      <c r="L11" s="6">
        <f t="shared" si="4"/>
        <v>-0.16153887502758627</v>
      </c>
      <c r="M11" t="str">
        <f t="shared" si="5"/>
        <v>-16,2%</v>
      </c>
    </row>
    <row r="12" spans="1:13" x14ac:dyDescent="0.35">
      <c r="A12" s="3" t="s">
        <v>25</v>
      </c>
      <c r="B12" s="4"/>
      <c r="C12" s="4">
        <v>629211500</v>
      </c>
      <c r="D12" s="4">
        <v>-629211500</v>
      </c>
      <c r="E12" s="6">
        <v>-1</v>
      </c>
      <c r="G12" t="s">
        <v>25</v>
      </c>
      <c r="H12" s="7">
        <f t="shared" si="2"/>
        <v>0</v>
      </c>
      <c r="I12" s="7">
        <f t="shared" si="3"/>
        <v>629211500</v>
      </c>
      <c r="J12" s="4" t="str">
        <f t="shared" si="0"/>
        <v/>
      </c>
      <c r="K12" s="6" t="str">
        <f t="shared" si="1"/>
        <v/>
      </c>
      <c r="L12" s="6" t="str">
        <f t="shared" si="4"/>
        <v/>
      </c>
    </row>
    <row r="13" spans="1:13" x14ac:dyDescent="0.35">
      <c r="A13" s="3" t="s">
        <v>26</v>
      </c>
      <c r="B13" s="4"/>
      <c r="C13" s="4">
        <v>590362800</v>
      </c>
      <c r="D13" s="4">
        <v>-590362800</v>
      </c>
      <c r="E13" s="6">
        <v>-1</v>
      </c>
      <c r="G13" t="s">
        <v>26</v>
      </c>
      <c r="H13" s="7">
        <f t="shared" si="2"/>
        <v>0</v>
      </c>
      <c r="I13" s="7">
        <f t="shared" si="3"/>
        <v>590362800</v>
      </c>
      <c r="J13" s="4" t="str">
        <f t="shared" si="0"/>
        <v/>
      </c>
      <c r="K13" s="6" t="str">
        <f t="shared" si="1"/>
        <v/>
      </c>
      <c r="L13" s="6" t="str">
        <f t="shared" si="4"/>
        <v/>
      </c>
    </row>
    <row r="14" spans="1:13" x14ac:dyDescent="0.35">
      <c r="A14" s="3" t="s">
        <v>27</v>
      </c>
      <c r="B14" s="4"/>
      <c r="C14" s="4">
        <v>623584900</v>
      </c>
      <c r="D14" s="4">
        <v>-623584900</v>
      </c>
      <c r="E14" s="6">
        <v>-1</v>
      </c>
      <c r="G14" t="s">
        <v>27</v>
      </c>
      <c r="H14" s="7">
        <f t="shared" si="2"/>
        <v>0</v>
      </c>
      <c r="I14" s="7">
        <f t="shared" si="3"/>
        <v>623584900</v>
      </c>
      <c r="J14" s="4" t="str">
        <f t="shared" si="0"/>
        <v/>
      </c>
      <c r="K14" s="6" t="str">
        <f t="shared" si="1"/>
        <v/>
      </c>
      <c r="L14" s="6" t="str">
        <f t="shared" si="4"/>
        <v/>
      </c>
    </row>
    <row r="18" spans="1:62" x14ac:dyDescent="0.35">
      <c r="A18" s="1" t="s">
        <v>28</v>
      </c>
      <c r="B18" t="s">
        <v>30</v>
      </c>
      <c r="C18" t="s">
        <v>50</v>
      </c>
      <c r="D18" t="s">
        <v>61</v>
      </c>
      <c r="F18" s="1"/>
      <c r="G18" s="1"/>
      <c r="H18" s="1"/>
      <c r="I18" s="1"/>
      <c r="J18" s="1"/>
      <c r="K18" s="1" t="s">
        <v>30</v>
      </c>
      <c r="L18" s="1" t="s">
        <v>32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x14ac:dyDescent="0.35">
      <c r="A19" s="2">
        <v>2025</v>
      </c>
      <c r="F19" t="s">
        <v>58</v>
      </c>
      <c r="G19" t="s">
        <v>30</v>
      </c>
      <c r="H19" t="s">
        <v>50</v>
      </c>
      <c r="K19" s="1" t="s">
        <v>28</v>
      </c>
      <c r="L19" t="s">
        <v>16</v>
      </c>
      <c r="M19" t="s">
        <v>17</v>
      </c>
      <c r="N19" t="s">
        <v>18</v>
      </c>
      <c r="O19" t="s">
        <v>19</v>
      </c>
      <c r="P19" t="s">
        <v>20</v>
      </c>
      <c r="Q19" t="s">
        <v>21</v>
      </c>
      <c r="R19" t="s">
        <v>22</v>
      </c>
      <c r="S19" t="s">
        <v>23</v>
      </c>
      <c r="T19" t="s">
        <v>24</v>
      </c>
      <c r="X19">
        <v>2</v>
      </c>
      <c r="Y19">
        <f>+X19+1</f>
        <v>3</v>
      </c>
      <c r="Z19">
        <f t="shared" ref="Z19:AF19" si="6">+Y19+1</f>
        <v>4</v>
      </c>
      <c r="AA19">
        <f t="shared" si="6"/>
        <v>5</v>
      </c>
      <c r="AB19">
        <f t="shared" si="6"/>
        <v>6</v>
      </c>
      <c r="AC19">
        <f t="shared" si="6"/>
        <v>7</v>
      </c>
      <c r="AD19">
        <f t="shared" si="6"/>
        <v>8</v>
      </c>
      <c r="AE19">
        <f t="shared" si="6"/>
        <v>9</v>
      </c>
      <c r="AF19">
        <f t="shared" si="6"/>
        <v>10</v>
      </c>
    </row>
    <row r="20" spans="1:62" x14ac:dyDescent="0.35">
      <c r="A20" s="3" t="s">
        <v>48</v>
      </c>
      <c r="B20" s="4">
        <v>516749200</v>
      </c>
      <c r="C20" s="5">
        <v>0.32489261715354373</v>
      </c>
      <c r="D20" s="6">
        <v>-2.8363618530567458E-3</v>
      </c>
      <c r="F20" t="str">
        <f t="shared" ref="F20:F36" si="7">A20</f>
        <v>Sony</v>
      </c>
      <c r="G20" s="7">
        <f>VLOOKUP(F20,$A$20:$C$36,2,FALSE)</f>
        <v>516749200</v>
      </c>
      <c r="H20" s="5">
        <f>VLOOKUP(F20,$A$20:$C$36,3,FALSE)</f>
        <v>0.32489261715354373</v>
      </c>
      <c r="I20" s="5">
        <f t="shared" ref="I20:I36" si="8">VLOOKUP(F20,$A$20:$D$36,4,FALSE)</f>
        <v>-2.8363618530567458E-3</v>
      </c>
      <c r="K20" s="2">
        <v>2025</v>
      </c>
      <c r="W20" t="str">
        <f t="shared" ref="W20:W36" si="9">A20</f>
        <v>Sony</v>
      </c>
      <c r="X20">
        <f>VLOOKUP($W20,$K$21:$T$37,X$19,FALSE)</f>
        <v>61419000</v>
      </c>
      <c r="Y20">
        <f t="shared" ref="Y20:AF35" si="10">VLOOKUP($W20,$K$21:$T$37,Y$19,FALSE)</f>
        <v>59256200</v>
      </c>
      <c r="Z20">
        <f t="shared" si="10"/>
        <v>70152400</v>
      </c>
      <c r="AA20">
        <f t="shared" si="10"/>
        <v>59571700</v>
      </c>
      <c r="AB20">
        <f t="shared" si="10"/>
        <v>56101900</v>
      </c>
      <c r="AC20">
        <f t="shared" si="10"/>
        <v>45754200</v>
      </c>
      <c r="AD20">
        <f t="shared" si="10"/>
        <v>67304700</v>
      </c>
      <c r="AE20">
        <f t="shared" si="10"/>
        <v>47861600</v>
      </c>
      <c r="AF20">
        <f t="shared" si="10"/>
        <v>49327500</v>
      </c>
    </row>
    <row r="21" spans="1:62" x14ac:dyDescent="0.35">
      <c r="A21" s="3" t="s">
        <v>46</v>
      </c>
      <c r="B21" s="4">
        <v>513385700</v>
      </c>
      <c r="C21" s="5">
        <v>0.33046732700190129</v>
      </c>
      <c r="D21" s="6">
        <v>-1.4938059880121313E-3</v>
      </c>
      <c r="F21" t="str">
        <f t="shared" si="7"/>
        <v>Samsung</v>
      </c>
      <c r="G21" s="7">
        <f t="shared" ref="G21:G36" si="11">VLOOKUP(F21,$A$20:$C$36,2,FALSE)</f>
        <v>513385700</v>
      </c>
      <c r="H21" s="5">
        <f t="shared" ref="H21:H36" si="12">VLOOKUP(F21,$A$20:$C$36,3,FALSE)</f>
        <v>0.33046732700190129</v>
      </c>
      <c r="I21" s="5">
        <f t="shared" si="8"/>
        <v>-1.4938059880121313E-3</v>
      </c>
      <c r="K21" s="3" t="s">
        <v>33</v>
      </c>
      <c r="L21" s="4">
        <v>25845700</v>
      </c>
      <c r="M21" s="4">
        <v>31367400</v>
      </c>
      <c r="N21" s="4">
        <v>33800100</v>
      </c>
      <c r="O21" s="4">
        <v>36347100</v>
      </c>
      <c r="P21" s="4">
        <v>38633400</v>
      </c>
      <c r="Q21" s="4">
        <v>28560700</v>
      </c>
      <c r="R21" s="4">
        <v>32122600</v>
      </c>
      <c r="S21" s="4">
        <v>30053800</v>
      </c>
      <c r="T21" s="4">
        <v>28121800</v>
      </c>
      <c r="W21" t="str">
        <f t="shared" si="9"/>
        <v>Samsung</v>
      </c>
      <c r="X21">
        <f t="shared" ref="X21:AF36" si="13">VLOOKUP($W21,$K$21:$T$37,X$19,FALSE)</f>
        <v>67517000</v>
      </c>
      <c r="Y21">
        <f t="shared" si="10"/>
        <v>61157400</v>
      </c>
      <c r="Z21">
        <f t="shared" si="10"/>
        <v>50918900</v>
      </c>
      <c r="AA21">
        <f t="shared" si="10"/>
        <v>56527800</v>
      </c>
      <c r="AB21">
        <f t="shared" si="10"/>
        <v>63201800</v>
      </c>
      <c r="AC21">
        <f t="shared" si="10"/>
        <v>51247800</v>
      </c>
      <c r="AD21">
        <f t="shared" si="10"/>
        <v>45673500</v>
      </c>
      <c r="AE21">
        <f t="shared" si="10"/>
        <v>66134300</v>
      </c>
      <c r="AF21">
        <f t="shared" si="10"/>
        <v>51007200</v>
      </c>
    </row>
    <row r="22" spans="1:62" x14ac:dyDescent="0.35">
      <c r="A22" s="3" t="s">
        <v>43</v>
      </c>
      <c r="B22" s="4">
        <v>502722700</v>
      </c>
      <c r="C22" s="5">
        <v>0.33386218684773933</v>
      </c>
      <c r="D22" s="6">
        <v>3.6688825963780425E-3</v>
      </c>
      <c r="F22" t="str">
        <f t="shared" si="7"/>
        <v>Logitech</v>
      </c>
      <c r="G22" s="7">
        <f t="shared" si="11"/>
        <v>502722700</v>
      </c>
      <c r="H22" s="5">
        <f t="shared" si="12"/>
        <v>0.33386218684773933</v>
      </c>
      <c r="I22" s="5">
        <f t="shared" si="8"/>
        <v>3.6688825963780425E-3</v>
      </c>
      <c r="K22" s="3" t="s">
        <v>34</v>
      </c>
      <c r="L22" s="4">
        <v>28074400</v>
      </c>
      <c r="M22" s="4">
        <v>22021700</v>
      </c>
      <c r="N22" s="4">
        <v>26347800</v>
      </c>
      <c r="O22" s="4">
        <v>27444800</v>
      </c>
      <c r="P22" s="4">
        <v>44440300</v>
      </c>
      <c r="Q22" s="4">
        <v>28992300</v>
      </c>
      <c r="R22" s="4">
        <v>30271500</v>
      </c>
      <c r="S22" s="4">
        <v>40354800</v>
      </c>
      <c r="T22" s="4">
        <v>22395900</v>
      </c>
      <c r="W22" t="str">
        <f t="shared" si="9"/>
        <v>Logitech</v>
      </c>
      <c r="X22">
        <f t="shared" si="13"/>
        <v>58629600</v>
      </c>
      <c r="Y22">
        <f t="shared" si="10"/>
        <v>53456600</v>
      </c>
      <c r="Z22">
        <f t="shared" si="10"/>
        <v>52413500</v>
      </c>
      <c r="AA22">
        <f t="shared" si="10"/>
        <v>64677300</v>
      </c>
      <c r="AB22">
        <f t="shared" si="10"/>
        <v>62514600</v>
      </c>
      <c r="AC22">
        <f t="shared" si="10"/>
        <v>55808400</v>
      </c>
      <c r="AD22">
        <f t="shared" si="10"/>
        <v>62682600</v>
      </c>
      <c r="AE22">
        <f t="shared" si="10"/>
        <v>51852500</v>
      </c>
      <c r="AF22">
        <f t="shared" si="10"/>
        <v>40687600</v>
      </c>
    </row>
    <row r="23" spans="1:62" x14ac:dyDescent="0.35">
      <c r="A23" s="3" t="s">
        <v>37</v>
      </c>
      <c r="B23" s="4">
        <v>390048800</v>
      </c>
      <c r="C23" s="5">
        <v>0.32470398575767956</v>
      </c>
      <c r="D23" s="6">
        <v>-3.1474093455039487E-3</v>
      </c>
      <c r="F23" t="str">
        <f t="shared" si="7"/>
        <v>GoPro</v>
      </c>
      <c r="G23" s="7">
        <f t="shared" si="11"/>
        <v>390048800</v>
      </c>
      <c r="H23" s="5">
        <f t="shared" si="12"/>
        <v>0.32470398575767956</v>
      </c>
      <c r="I23" s="5">
        <f t="shared" si="8"/>
        <v>-3.1474093455039487E-3</v>
      </c>
      <c r="K23" s="3" t="s">
        <v>35</v>
      </c>
      <c r="L23" s="4">
        <v>46302600</v>
      </c>
      <c r="M23" s="4">
        <v>32758400</v>
      </c>
      <c r="N23" s="4">
        <v>40991800</v>
      </c>
      <c r="O23" s="4">
        <v>33559500</v>
      </c>
      <c r="P23" s="4">
        <v>35748000</v>
      </c>
      <c r="Q23" s="4">
        <v>31405500</v>
      </c>
      <c r="R23" s="4">
        <v>37631000</v>
      </c>
      <c r="S23" s="4">
        <v>34250600</v>
      </c>
      <c r="T23" s="4">
        <v>29163400</v>
      </c>
      <c r="W23" t="str">
        <f t="shared" si="9"/>
        <v>GoPro</v>
      </c>
      <c r="X23">
        <f t="shared" si="13"/>
        <v>50960400</v>
      </c>
      <c r="Y23">
        <f t="shared" si="10"/>
        <v>29474200</v>
      </c>
      <c r="Z23">
        <f t="shared" si="10"/>
        <v>47857300</v>
      </c>
      <c r="AA23">
        <f t="shared" si="10"/>
        <v>51775200</v>
      </c>
      <c r="AB23">
        <f t="shared" si="10"/>
        <v>48801400</v>
      </c>
      <c r="AC23">
        <f t="shared" si="10"/>
        <v>39996000</v>
      </c>
      <c r="AD23">
        <f t="shared" si="10"/>
        <v>45344100</v>
      </c>
      <c r="AE23">
        <f t="shared" si="10"/>
        <v>44749700</v>
      </c>
      <c r="AF23">
        <f t="shared" si="10"/>
        <v>31090500</v>
      </c>
    </row>
    <row r="24" spans="1:62" x14ac:dyDescent="0.35">
      <c r="A24" s="3" t="s">
        <v>35</v>
      </c>
      <c r="B24" s="4">
        <v>321810800</v>
      </c>
      <c r="C24" s="5">
        <v>0.3702563742422566</v>
      </c>
      <c r="D24" s="6">
        <v>4.3189573003117876E-3</v>
      </c>
      <c r="F24" t="str">
        <f t="shared" si="7"/>
        <v>Bose</v>
      </c>
      <c r="G24" s="7">
        <f t="shared" si="11"/>
        <v>321810800</v>
      </c>
      <c r="H24" s="5">
        <f t="shared" si="12"/>
        <v>0.3702563742422566</v>
      </c>
      <c r="I24" s="5">
        <f t="shared" si="8"/>
        <v>4.3189573003117876E-3</v>
      </c>
      <c r="K24" s="3" t="s">
        <v>36</v>
      </c>
      <c r="L24" s="4">
        <v>35055600</v>
      </c>
      <c r="M24" s="4">
        <v>25178600</v>
      </c>
      <c r="N24" s="4">
        <v>35058400</v>
      </c>
      <c r="O24" s="4">
        <v>30491000</v>
      </c>
      <c r="P24" s="4">
        <v>31950100</v>
      </c>
      <c r="Q24" s="4">
        <v>35919700</v>
      </c>
      <c r="R24" s="4">
        <v>27982900</v>
      </c>
      <c r="S24" s="4">
        <v>37450700</v>
      </c>
      <c r="T24" s="4">
        <v>27496000</v>
      </c>
      <c r="W24" t="str">
        <f t="shared" si="9"/>
        <v>Bose</v>
      </c>
      <c r="X24">
        <f t="shared" si="13"/>
        <v>46302600</v>
      </c>
      <c r="Y24">
        <f t="shared" si="10"/>
        <v>32758400</v>
      </c>
      <c r="Z24">
        <f t="shared" si="10"/>
        <v>40991800</v>
      </c>
      <c r="AA24">
        <f t="shared" si="10"/>
        <v>33559500</v>
      </c>
      <c r="AB24">
        <f t="shared" si="10"/>
        <v>35748000</v>
      </c>
      <c r="AC24">
        <f t="shared" si="10"/>
        <v>31405500</v>
      </c>
      <c r="AD24">
        <f t="shared" si="10"/>
        <v>37631000</v>
      </c>
      <c r="AE24">
        <f t="shared" si="10"/>
        <v>34250600</v>
      </c>
      <c r="AF24">
        <f t="shared" si="10"/>
        <v>29163400</v>
      </c>
    </row>
    <row r="25" spans="1:62" x14ac:dyDescent="0.35">
      <c r="A25" s="3" t="s">
        <v>42</v>
      </c>
      <c r="B25" s="4">
        <v>319575600</v>
      </c>
      <c r="C25" s="5">
        <v>0.30873790114138877</v>
      </c>
      <c r="D25" s="6">
        <v>-5.1148236944174585E-3</v>
      </c>
      <c r="F25" t="str">
        <f t="shared" si="7"/>
        <v>LG</v>
      </c>
      <c r="G25" s="7">
        <f t="shared" si="11"/>
        <v>319575600</v>
      </c>
      <c r="H25" s="5">
        <f t="shared" si="12"/>
        <v>0.30873790114138877</v>
      </c>
      <c r="I25" s="5">
        <f t="shared" si="8"/>
        <v>-5.1148236944174585E-3</v>
      </c>
      <c r="K25" s="3" t="s">
        <v>37</v>
      </c>
      <c r="L25" s="4">
        <v>50960400</v>
      </c>
      <c r="M25" s="4">
        <v>29474200</v>
      </c>
      <c r="N25" s="4">
        <v>47857300</v>
      </c>
      <c r="O25" s="4">
        <v>51775200</v>
      </c>
      <c r="P25" s="4">
        <v>48801400</v>
      </c>
      <c r="Q25" s="4">
        <v>39996000</v>
      </c>
      <c r="R25" s="4">
        <v>45344100</v>
      </c>
      <c r="S25" s="4">
        <v>44749700</v>
      </c>
      <c r="T25" s="4">
        <v>31090500</v>
      </c>
      <c r="W25" t="str">
        <f t="shared" si="9"/>
        <v>LG</v>
      </c>
      <c r="X25">
        <f t="shared" si="13"/>
        <v>29326300</v>
      </c>
      <c r="Y25">
        <f t="shared" si="10"/>
        <v>42291300</v>
      </c>
      <c r="Z25">
        <f t="shared" si="10"/>
        <v>39626000</v>
      </c>
      <c r="AA25">
        <f t="shared" si="10"/>
        <v>36289700</v>
      </c>
      <c r="AB25">
        <f t="shared" si="10"/>
        <v>31273400</v>
      </c>
      <c r="AC25">
        <f t="shared" si="10"/>
        <v>46557100</v>
      </c>
      <c r="AD25">
        <f t="shared" si="10"/>
        <v>35339800</v>
      </c>
      <c r="AE25">
        <f t="shared" si="10"/>
        <v>34507300</v>
      </c>
      <c r="AF25">
        <f t="shared" si="10"/>
        <v>24364700</v>
      </c>
    </row>
    <row r="26" spans="1:62" x14ac:dyDescent="0.35">
      <c r="A26" s="3" t="s">
        <v>47</v>
      </c>
      <c r="B26" s="4">
        <v>299162900</v>
      </c>
      <c r="C26" s="5">
        <v>0.30643037622646391</v>
      </c>
      <c r="D26" s="6">
        <v>-1.9154935765995362E-3</v>
      </c>
      <c r="F26" t="str">
        <f t="shared" si="7"/>
        <v>Sandisk</v>
      </c>
      <c r="G26" s="7">
        <f t="shared" si="11"/>
        <v>299162900</v>
      </c>
      <c r="H26" s="5">
        <f t="shared" si="12"/>
        <v>0.30643037622646391</v>
      </c>
      <c r="I26" s="5">
        <f t="shared" si="8"/>
        <v>-1.9154935765995362E-3</v>
      </c>
      <c r="K26" s="3" t="s">
        <v>38</v>
      </c>
      <c r="L26" s="4">
        <v>31599700</v>
      </c>
      <c r="M26" s="4">
        <v>30697800</v>
      </c>
      <c r="N26" s="4">
        <v>20671500</v>
      </c>
      <c r="O26" s="4">
        <v>23762500</v>
      </c>
      <c r="P26" s="4">
        <v>29255200</v>
      </c>
      <c r="Q26" s="4">
        <v>25003200</v>
      </c>
      <c r="R26" s="4">
        <v>27909300</v>
      </c>
      <c r="S26" s="4">
        <v>27235100</v>
      </c>
      <c r="T26" s="4">
        <v>18697100</v>
      </c>
      <c r="W26" t="str">
        <f t="shared" si="9"/>
        <v>Sandisk</v>
      </c>
      <c r="X26">
        <f t="shared" si="13"/>
        <v>33139300</v>
      </c>
      <c r="Y26">
        <f t="shared" si="10"/>
        <v>24554500</v>
      </c>
      <c r="Z26">
        <f t="shared" si="10"/>
        <v>38001500</v>
      </c>
      <c r="AA26">
        <f t="shared" si="10"/>
        <v>35055400</v>
      </c>
      <c r="AB26">
        <f t="shared" si="10"/>
        <v>29113400</v>
      </c>
      <c r="AC26">
        <f t="shared" si="10"/>
        <v>36998000</v>
      </c>
      <c r="AD26">
        <f t="shared" si="10"/>
        <v>37912200</v>
      </c>
      <c r="AE26">
        <f t="shared" si="10"/>
        <v>32870000</v>
      </c>
      <c r="AF26">
        <f t="shared" si="10"/>
        <v>31518600</v>
      </c>
    </row>
    <row r="27" spans="1:62" x14ac:dyDescent="0.35">
      <c r="A27" s="3" t="s">
        <v>36</v>
      </c>
      <c r="B27" s="4">
        <v>286583000</v>
      </c>
      <c r="C27" s="5">
        <v>0.30000907241532121</v>
      </c>
      <c r="D27" s="6">
        <v>-2.4367415817975746E-3</v>
      </c>
      <c r="F27" t="str">
        <f t="shared" si="7"/>
        <v>Dell</v>
      </c>
      <c r="G27" s="7">
        <f t="shared" si="11"/>
        <v>286583000</v>
      </c>
      <c r="H27" s="5">
        <f t="shared" si="12"/>
        <v>0.30000907241532121</v>
      </c>
      <c r="I27" s="5">
        <f t="shared" si="8"/>
        <v>-2.4367415817975746E-3</v>
      </c>
      <c r="K27" s="3" t="s">
        <v>39</v>
      </c>
      <c r="L27" s="4">
        <v>32437800</v>
      </c>
      <c r="M27" s="4">
        <v>21636300</v>
      </c>
      <c r="N27" s="4">
        <v>32371500</v>
      </c>
      <c r="O27" s="4">
        <v>30698200</v>
      </c>
      <c r="P27" s="4">
        <v>33554700</v>
      </c>
      <c r="Q27" s="4">
        <v>33774900</v>
      </c>
      <c r="R27" s="4">
        <v>34622900</v>
      </c>
      <c r="S27" s="4">
        <v>31623400</v>
      </c>
      <c r="T27" s="4">
        <v>26165400</v>
      </c>
      <c r="W27" t="str">
        <f t="shared" si="9"/>
        <v>Dell</v>
      </c>
      <c r="X27">
        <f t="shared" si="13"/>
        <v>35055600</v>
      </c>
      <c r="Y27">
        <f t="shared" si="10"/>
        <v>25178600</v>
      </c>
      <c r="Z27">
        <f t="shared" si="10"/>
        <v>35058400</v>
      </c>
      <c r="AA27">
        <f t="shared" si="10"/>
        <v>30491000</v>
      </c>
      <c r="AB27">
        <f t="shared" si="10"/>
        <v>31950100</v>
      </c>
      <c r="AC27">
        <f t="shared" si="10"/>
        <v>35919700</v>
      </c>
      <c r="AD27">
        <f t="shared" si="10"/>
        <v>27982900</v>
      </c>
      <c r="AE27">
        <f t="shared" si="10"/>
        <v>37450700</v>
      </c>
      <c r="AF27">
        <f t="shared" si="10"/>
        <v>27496000</v>
      </c>
    </row>
    <row r="28" spans="1:62" x14ac:dyDescent="0.35">
      <c r="A28" s="3" t="s">
        <v>33</v>
      </c>
      <c r="B28" s="4">
        <v>284852600</v>
      </c>
      <c r="C28" s="5">
        <v>0.32104183005526366</v>
      </c>
      <c r="D28" s="6">
        <v>7.3028781743089133E-3</v>
      </c>
      <c r="F28" t="str">
        <f t="shared" si="7"/>
        <v>AOC</v>
      </c>
      <c r="G28" s="7">
        <f t="shared" si="11"/>
        <v>284852600</v>
      </c>
      <c r="H28" s="5">
        <f t="shared" si="12"/>
        <v>0.32104183005526366</v>
      </c>
      <c r="I28" s="5">
        <f t="shared" si="8"/>
        <v>7.3028781743089133E-3</v>
      </c>
      <c r="K28" s="3" t="s">
        <v>40</v>
      </c>
      <c r="L28" s="4">
        <v>33936300</v>
      </c>
      <c r="M28" s="4">
        <v>28833700</v>
      </c>
      <c r="N28" s="4">
        <v>26972100</v>
      </c>
      <c r="O28" s="4">
        <v>26233800</v>
      </c>
      <c r="P28" s="4">
        <v>32788200</v>
      </c>
      <c r="Q28" s="4">
        <v>31059000</v>
      </c>
      <c r="R28" s="4">
        <v>33961200</v>
      </c>
      <c r="S28" s="4">
        <v>27014900</v>
      </c>
      <c r="T28" s="4">
        <v>22588100</v>
      </c>
      <c r="W28" t="str">
        <f t="shared" si="9"/>
        <v>AOC</v>
      </c>
      <c r="X28">
        <f t="shared" si="13"/>
        <v>25845700</v>
      </c>
      <c r="Y28">
        <f t="shared" si="10"/>
        <v>31367400</v>
      </c>
      <c r="Z28">
        <f t="shared" si="10"/>
        <v>33800100</v>
      </c>
      <c r="AA28">
        <f t="shared" si="10"/>
        <v>36347100</v>
      </c>
      <c r="AB28">
        <f t="shared" si="10"/>
        <v>38633400</v>
      </c>
      <c r="AC28">
        <f t="shared" si="10"/>
        <v>28560700</v>
      </c>
      <c r="AD28">
        <f t="shared" si="10"/>
        <v>32122600</v>
      </c>
      <c r="AE28">
        <f t="shared" si="10"/>
        <v>30053800</v>
      </c>
      <c r="AF28">
        <f t="shared" si="10"/>
        <v>28121800</v>
      </c>
    </row>
    <row r="29" spans="1:62" x14ac:dyDescent="0.35">
      <c r="A29" s="3" t="s">
        <v>45</v>
      </c>
      <c r="B29" s="4">
        <v>283621000</v>
      </c>
      <c r="C29" s="5">
        <v>0.2982600019039493</v>
      </c>
      <c r="D29" s="6">
        <v>2.3707310077020205E-3</v>
      </c>
      <c r="F29" t="str">
        <f t="shared" si="7"/>
        <v>Nintendo</v>
      </c>
      <c r="G29" s="7">
        <f t="shared" si="11"/>
        <v>283621000</v>
      </c>
      <c r="H29" s="5">
        <f t="shared" si="12"/>
        <v>0.2982600019039493</v>
      </c>
      <c r="I29" s="5">
        <f t="shared" si="8"/>
        <v>2.3707310077020205E-3</v>
      </c>
      <c r="K29" s="3" t="s">
        <v>41</v>
      </c>
      <c r="L29" s="4">
        <v>28782000</v>
      </c>
      <c r="M29" s="4">
        <v>23578500</v>
      </c>
      <c r="N29" s="4">
        <v>35115000</v>
      </c>
      <c r="O29" s="4">
        <v>20949700</v>
      </c>
      <c r="P29" s="4">
        <v>26366000</v>
      </c>
      <c r="Q29" s="4">
        <v>25390700</v>
      </c>
      <c r="R29" s="4">
        <v>24486700</v>
      </c>
      <c r="S29" s="4">
        <v>35394600</v>
      </c>
      <c r="T29" s="4">
        <v>21526700</v>
      </c>
      <c r="W29" t="str">
        <f t="shared" si="9"/>
        <v>Nintendo</v>
      </c>
      <c r="X29">
        <f t="shared" si="13"/>
        <v>41377000</v>
      </c>
      <c r="Y29">
        <f t="shared" si="10"/>
        <v>31825000</v>
      </c>
      <c r="Z29">
        <f t="shared" si="10"/>
        <v>31043600</v>
      </c>
      <c r="AA29">
        <f t="shared" si="10"/>
        <v>29406200</v>
      </c>
      <c r="AB29">
        <f t="shared" si="10"/>
        <v>34429000</v>
      </c>
      <c r="AC29">
        <f t="shared" si="10"/>
        <v>29935100</v>
      </c>
      <c r="AD29">
        <f t="shared" si="10"/>
        <v>32945800</v>
      </c>
      <c r="AE29">
        <f t="shared" si="10"/>
        <v>22731700</v>
      </c>
      <c r="AF29">
        <f t="shared" si="10"/>
        <v>29927600</v>
      </c>
    </row>
    <row r="30" spans="1:62" x14ac:dyDescent="0.35">
      <c r="A30" s="3" t="s">
        <v>39</v>
      </c>
      <c r="B30" s="4">
        <v>276885100</v>
      </c>
      <c r="C30" s="5">
        <v>0.33046162469558671</v>
      </c>
      <c r="D30" s="6">
        <v>-1.8485211340596996E-3</v>
      </c>
      <c r="F30" t="str">
        <f t="shared" si="7"/>
        <v>JBL</v>
      </c>
      <c r="G30" s="7">
        <f t="shared" si="11"/>
        <v>276885100</v>
      </c>
      <c r="H30" s="5">
        <f t="shared" si="12"/>
        <v>0.33046162469558671</v>
      </c>
      <c r="I30" s="5">
        <f t="shared" si="8"/>
        <v>-1.8485211340596996E-3</v>
      </c>
      <c r="K30" s="3" t="s">
        <v>42</v>
      </c>
      <c r="L30" s="4">
        <v>29326300</v>
      </c>
      <c r="M30" s="4">
        <v>42291300</v>
      </c>
      <c r="N30" s="4">
        <v>39626000</v>
      </c>
      <c r="O30" s="4">
        <v>36289700</v>
      </c>
      <c r="P30" s="4">
        <v>31273400</v>
      </c>
      <c r="Q30" s="4">
        <v>46557100</v>
      </c>
      <c r="R30" s="4">
        <v>35339800</v>
      </c>
      <c r="S30" s="4">
        <v>34507300</v>
      </c>
      <c r="T30" s="4">
        <v>24364700</v>
      </c>
      <c r="W30" t="str">
        <f t="shared" si="9"/>
        <v>JBL</v>
      </c>
      <c r="X30">
        <f t="shared" si="13"/>
        <v>32437800</v>
      </c>
      <c r="Y30">
        <f t="shared" si="10"/>
        <v>21636300</v>
      </c>
      <c r="Z30">
        <f t="shared" si="10"/>
        <v>32371500</v>
      </c>
      <c r="AA30">
        <f t="shared" si="10"/>
        <v>30698200</v>
      </c>
      <c r="AB30">
        <f t="shared" si="10"/>
        <v>33554700</v>
      </c>
      <c r="AC30">
        <f t="shared" si="10"/>
        <v>33774900</v>
      </c>
      <c r="AD30">
        <f t="shared" si="10"/>
        <v>34622900</v>
      </c>
      <c r="AE30">
        <f t="shared" si="10"/>
        <v>31623400</v>
      </c>
      <c r="AF30">
        <f t="shared" si="10"/>
        <v>26165400</v>
      </c>
    </row>
    <row r="31" spans="1:62" x14ac:dyDescent="0.35">
      <c r="A31" s="3" t="s">
        <v>34</v>
      </c>
      <c r="B31" s="4">
        <v>270343500</v>
      </c>
      <c r="C31" s="5">
        <v>0.31596912816472378</v>
      </c>
      <c r="D31" s="6">
        <v>1.5667550937991104E-3</v>
      </c>
      <c r="F31" t="str">
        <f t="shared" si="7"/>
        <v>Belkin</v>
      </c>
      <c r="G31" s="7">
        <f t="shared" si="11"/>
        <v>270343500</v>
      </c>
      <c r="H31" s="5">
        <f t="shared" si="12"/>
        <v>0.31596912816472378</v>
      </c>
      <c r="I31" s="5">
        <f t="shared" si="8"/>
        <v>1.5667550937991104E-3</v>
      </c>
      <c r="K31" s="3" t="s">
        <v>43</v>
      </c>
      <c r="L31" s="4">
        <v>58629600</v>
      </c>
      <c r="M31" s="4">
        <v>53456600</v>
      </c>
      <c r="N31" s="4">
        <v>52413500</v>
      </c>
      <c r="O31" s="4">
        <v>64677300</v>
      </c>
      <c r="P31" s="4">
        <v>62514600</v>
      </c>
      <c r="Q31" s="4">
        <v>55808400</v>
      </c>
      <c r="R31" s="4">
        <v>62682600</v>
      </c>
      <c r="S31" s="4">
        <v>51852500</v>
      </c>
      <c r="T31" s="4">
        <v>40687600</v>
      </c>
      <c r="W31" t="str">
        <f t="shared" si="9"/>
        <v>Belkin</v>
      </c>
      <c r="X31">
        <f t="shared" si="13"/>
        <v>28074400</v>
      </c>
      <c r="Y31">
        <f t="shared" si="10"/>
        <v>22021700</v>
      </c>
      <c r="Z31">
        <f t="shared" si="10"/>
        <v>26347800</v>
      </c>
      <c r="AA31">
        <f t="shared" si="10"/>
        <v>27444800</v>
      </c>
      <c r="AB31">
        <f t="shared" si="10"/>
        <v>44440300</v>
      </c>
      <c r="AC31">
        <f t="shared" si="10"/>
        <v>28992300</v>
      </c>
      <c r="AD31">
        <f t="shared" si="10"/>
        <v>30271500</v>
      </c>
      <c r="AE31">
        <f t="shared" si="10"/>
        <v>40354800</v>
      </c>
      <c r="AF31">
        <f t="shared" si="10"/>
        <v>22395900</v>
      </c>
    </row>
    <row r="32" spans="1:62" x14ac:dyDescent="0.35">
      <c r="A32" s="3" t="s">
        <v>44</v>
      </c>
      <c r="B32" s="4">
        <v>269368200</v>
      </c>
      <c r="C32" s="5">
        <v>0.31435373589013105</v>
      </c>
      <c r="D32" s="6">
        <v>-4.2027820332440347E-3</v>
      </c>
      <c r="F32" t="str">
        <f t="shared" si="7"/>
        <v>Motorola</v>
      </c>
      <c r="G32" s="7">
        <f t="shared" si="11"/>
        <v>269368200</v>
      </c>
      <c r="H32" s="5">
        <f t="shared" si="12"/>
        <v>0.31435373589013105</v>
      </c>
      <c r="I32" s="5">
        <f t="shared" si="8"/>
        <v>-4.2027820332440347E-3</v>
      </c>
      <c r="K32" s="3" t="s">
        <v>44</v>
      </c>
      <c r="L32" s="4">
        <v>28195600</v>
      </c>
      <c r="M32" s="4">
        <v>30458800</v>
      </c>
      <c r="N32" s="4">
        <v>31089200</v>
      </c>
      <c r="O32" s="4">
        <v>41166900</v>
      </c>
      <c r="P32" s="4">
        <v>31092300</v>
      </c>
      <c r="Q32" s="4">
        <v>26509300</v>
      </c>
      <c r="R32" s="4">
        <v>33492300</v>
      </c>
      <c r="S32" s="4">
        <v>26223600</v>
      </c>
      <c r="T32" s="4">
        <v>21140200</v>
      </c>
      <c r="W32" t="str">
        <f t="shared" si="9"/>
        <v>Motorola</v>
      </c>
      <c r="X32">
        <f t="shared" si="13"/>
        <v>28195600</v>
      </c>
      <c r="Y32">
        <f t="shared" si="10"/>
        <v>30458800</v>
      </c>
      <c r="Z32">
        <f t="shared" si="10"/>
        <v>31089200</v>
      </c>
      <c r="AA32">
        <f t="shared" si="10"/>
        <v>41166900</v>
      </c>
      <c r="AB32">
        <f t="shared" si="10"/>
        <v>31092300</v>
      </c>
      <c r="AC32">
        <f t="shared" si="10"/>
        <v>26509300</v>
      </c>
      <c r="AD32">
        <f t="shared" si="10"/>
        <v>33492300</v>
      </c>
      <c r="AE32">
        <f t="shared" si="10"/>
        <v>26223600</v>
      </c>
      <c r="AF32">
        <f t="shared" si="10"/>
        <v>21140200</v>
      </c>
    </row>
    <row r="33" spans="1:68" x14ac:dyDescent="0.35">
      <c r="A33" s="3" t="s">
        <v>40</v>
      </c>
      <c r="B33" s="4">
        <v>263387300</v>
      </c>
      <c r="C33" s="5">
        <v>0.36083554522180833</v>
      </c>
      <c r="D33" s="6">
        <v>2.7525309524813468E-3</v>
      </c>
      <c r="F33" t="str">
        <f t="shared" si="7"/>
        <v>Kingston</v>
      </c>
      <c r="G33" s="7">
        <f t="shared" si="11"/>
        <v>263387300</v>
      </c>
      <c r="H33" s="5">
        <f t="shared" si="12"/>
        <v>0.36083554522180833</v>
      </c>
      <c r="I33" s="5">
        <f t="shared" si="8"/>
        <v>2.7525309524813468E-3</v>
      </c>
      <c r="K33" s="3" t="s">
        <v>45</v>
      </c>
      <c r="L33" s="4">
        <v>41377000</v>
      </c>
      <c r="M33" s="4">
        <v>31825000</v>
      </c>
      <c r="N33" s="4">
        <v>31043600</v>
      </c>
      <c r="O33" s="4">
        <v>29406200</v>
      </c>
      <c r="P33" s="4">
        <v>34429000</v>
      </c>
      <c r="Q33" s="4">
        <v>29935100</v>
      </c>
      <c r="R33" s="4">
        <v>32945800</v>
      </c>
      <c r="S33" s="4">
        <v>22731700</v>
      </c>
      <c r="T33" s="4">
        <v>29927600</v>
      </c>
      <c r="W33" t="str">
        <f t="shared" si="9"/>
        <v>Kingston</v>
      </c>
      <c r="X33">
        <f t="shared" si="13"/>
        <v>33936300</v>
      </c>
      <c r="Y33">
        <f t="shared" si="10"/>
        <v>28833700</v>
      </c>
      <c r="Z33">
        <f t="shared" si="10"/>
        <v>26972100</v>
      </c>
      <c r="AA33">
        <f t="shared" si="10"/>
        <v>26233800</v>
      </c>
      <c r="AB33">
        <f t="shared" si="10"/>
        <v>32788200</v>
      </c>
      <c r="AC33">
        <f t="shared" si="10"/>
        <v>31059000</v>
      </c>
      <c r="AD33">
        <f t="shared" si="10"/>
        <v>33961200</v>
      </c>
      <c r="AE33">
        <f t="shared" si="10"/>
        <v>27014900</v>
      </c>
      <c r="AF33">
        <f t="shared" si="10"/>
        <v>22588100</v>
      </c>
    </row>
    <row r="34" spans="1:68" x14ac:dyDescent="0.35">
      <c r="A34" s="3" t="s">
        <v>49</v>
      </c>
      <c r="B34" s="4">
        <v>242830100</v>
      </c>
      <c r="C34" s="5">
        <v>0.30502025902060742</v>
      </c>
      <c r="D34" s="6">
        <v>-2.9850673758685664E-4</v>
      </c>
      <c r="F34" t="str">
        <f t="shared" si="7"/>
        <v>Xiaomi</v>
      </c>
      <c r="G34" s="7">
        <f t="shared" si="11"/>
        <v>242830100</v>
      </c>
      <c r="H34" s="5">
        <f t="shared" si="12"/>
        <v>0.30502025902060742</v>
      </c>
      <c r="I34" s="5">
        <f t="shared" si="8"/>
        <v>-2.9850673758685664E-4</v>
      </c>
      <c r="K34" s="3" t="s">
        <v>46</v>
      </c>
      <c r="L34" s="4">
        <v>67517000</v>
      </c>
      <c r="M34" s="4">
        <v>61157400</v>
      </c>
      <c r="N34" s="4">
        <v>50918900</v>
      </c>
      <c r="O34" s="4">
        <v>56527800</v>
      </c>
      <c r="P34" s="4">
        <v>63201800</v>
      </c>
      <c r="Q34" s="4">
        <v>51247800</v>
      </c>
      <c r="R34" s="4">
        <v>45673500</v>
      </c>
      <c r="S34" s="4">
        <v>66134300</v>
      </c>
      <c r="T34" s="4">
        <v>51007200</v>
      </c>
      <c r="W34" t="str">
        <f t="shared" si="9"/>
        <v>Xiaomi</v>
      </c>
      <c r="X34">
        <f t="shared" si="13"/>
        <v>27250400</v>
      </c>
      <c r="Y34">
        <f t="shared" si="10"/>
        <v>17771100</v>
      </c>
      <c r="Z34">
        <f t="shared" si="10"/>
        <v>28617200</v>
      </c>
      <c r="AA34">
        <f t="shared" si="10"/>
        <v>26579900</v>
      </c>
      <c r="AB34">
        <f t="shared" si="10"/>
        <v>33121600</v>
      </c>
      <c r="AC34">
        <f t="shared" si="10"/>
        <v>30894300</v>
      </c>
      <c r="AD34">
        <f t="shared" si="10"/>
        <v>24889800</v>
      </c>
      <c r="AE34">
        <f t="shared" si="10"/>
        <v>26660900</v>
      </c>
      <c r="AF34">
        <f t="shared" si="10"/>
        <v>27044900</v>
      </c>
    </row>
    <row r="35" spans="1:68" x14ac:dyDescent="0.35">
      <c r="A35" s="3" t="s">
        <v>41</v>
      </c>
      <c r="B35" s="4">
        <v>241589900</v>
      </c>
      <c r="C35" s="5">
        <v>0.33772148587337469</v>
      </c>
      <c r="D35" s="6">
        <v>2.6689303953946197E-3</v>
      </c>
      <c r="F35" t="str">
        <f t="shared" si="7"/>
        <v>Lenovo</v>
      </c>
      <c r="G35" s="7">
        <f t="shared" si="11"/>
        <v>241589900</v>
      </c>
      <c r="H35" s="5">
        <f t="shared" si="12"/>
        <v>0.33772148587337469</v>
      </c>
      <c r="I35" s="5">
        <f t="shared" si="8"/>
        <v>2.6689303953946197E-3</v>
      </c>
      <c r="K35" s="3" t="s">
        <v>47</v>
      </c>
      <c r="L35" s="4">
        <v>33139300</v>
      </c>
      <c r="M35" s="4">
        <v>24554500</v>
      </c>
      <c r="N35" s="4">
        <v>38001500</v>
      </c>
      <c r="O35" s="4">
        <v>35055400</v>
      </c>
      <c r="P35" s="4">
        <v>29113400</v>
      </c>
      <c r="Q35" s="4">
        <v>36998000</v>
      </c>
      <c r="R35" s="4">
        <v>37912200</v>
      </c>
      <c r="S35" s="4">
        <v>32870000</v>
      </c>
      <c r="T35" s="4">
        <v>31518600</v>
      </c>
      <c r="W35" t="str">
        <f t="shared" si="9"/>
        <v>Lenovo</v>
      </c>
      <c r="X35">
        <f t="shared" si="13"/>
        <v>28782000</v>
      </c>
      <c r="Y35">
        <f t="shared" si="10"/>
        <v>23578500</v>
      </c>
      <c r="Z35">
        <f t="shared" si="10"/>
        <v>35115000</v>
      </c>
      <c r="AA35">
        <f t="shared" si="10"/>
        <v>20949700</v>
      </c>
      <c r="AB35">
        <f t="shared" si="10"/>
        <v>26366000</v>
      </c>
      <c r="AC35">
        <f t="shared" si="10"/>
        <v>25390700</v>
      </c>
      <c r="AD35">
        <f t="shared" si="10"/>
        <v>24486700</v>
      </c>
      <c r="AE35">
        <f t="shared" si="10"/>
        <v>35394600</v>
      </c>
      <c r="AF35">
        <f t="shared" si="10"/>
        <v>21526700</v>
      </c>
    </row>
    <row r="36" spans="1:68" x14ac:dyDescent="0.35">
      <c r="A36" s="3" t="s">
        <v>38</v>
      </c>
      <c r="B36" s="4">
        <v>234831400</v>
      </c>
      <c r="C36" s="5">
        <v>0.31842249375509407</v>
      </c>
      <c r="D36" s="6">
        <v>3.7627267735290126E-3</v>
      </c>
      <c r="F36" t="str">
        <f t="shared" si="7"/>
        <v>HP</v>
      </c>
      <c r="G36" s="7">
        <f t="shared" si="11"/>
        <v>234831400</v>
      </c>
      <c r="H36" s="5">
        <f t="shared" si="12"/>
        <v>0.31842249375509407</v>
      </c>
      <c r="I36" s="5">
        <f t="shared" si="8"/>
        <v>3.7627267735290126E-3</v>
      </c>
      <c r="K36" s="3" t="s">
        <v>48</v>
      </c>
      <c r="L36" s="4">
        <v>61419000</v>
      </c>
      <c r="M36" s="4">
        <v>59256200</v>
      </c>
      <c r="N36" s="4">
        <v>70152400</v>
      </c>
      <c r="O36" s="4">
        <v>59571700</v>
      </c>
      <c r="P36" s="4">
        <v>56101900</v>
      </c>
      <c r="Q36" s="4">
        <v>45754200</v>
      </c>
      <c r="R36" s="4">
        <v>67304700</v>
      </c>
      <c r="S36" s="4">
        <v>47861600</v>
      </c>
      <c r="T36" s="4">
        <v>49327500</v>
      </c>
      <c r="W36" t="str">
        <f t="shared" si="9"/>
        <v>HP</v>
      </c>
      <c r="X36">
        <f t="shared" si="13"/>
        <v>31599700</v>
      </c>
      <c r="Y36">
        <f t="shared" si="13"/>
        <v>30697800</v>
      </c>
      <c r="Z36">
        <f t="shared" si="13"/>
        <v>20671500</v>
      </c>
      <c r="AA36">
        <f t="shared" si="13"/>
        <v>23762500</v>
      </c>
      <c r="AB36">
        <f t="shared" si="13"/>
        <v>29255200</v>
      </c>
      <c r="AC36">
        <f t="shared" si="13"/>
        <v>25003200</v>
      </c>
      <c r="AD36">
        <f t="shared" si="13"/>
        <v>27909300</v>
      </c>
      <c r="AE36">
        <f t="shared" si="13"/>
        <v>27235100</v>
      </c>
      <c r="AF36">
        <f t="shared" si="13"/>
        <v>18697100</v>
      </c>
    </row>
    <row r="37" spans="1:68" x14ac:dyDescent="0.35">
      <c r="A37" s="1" t="s">
        <v>65</v>
      </c>
      <c r="B37" t="s" vm="1">
        <v>66</v>
      </c>
      <c r="K37" s="3" t="s">
        <v>49</v>
      </c>
      <c r="L37" s="4">
        <v>27250400</v>
      </c>
      <c r="M37" s="4">
        <v>17771100</v>
      </c>
      <c r="N37" s="4">
        <v>28617200</v>
      </c>
      <c r="O37" s="4">
        <v>26579900</v>
      </c>
      <c r="P37" s="4">
        <v>33121600</v>
      </c>
      <c r="Q37" s="4">
        <v>30894300</v>
      </c>
      <c r="R37" s="4">
        <v>24889800</v>
      </c>
      <c r="S37" s="4">
        <v>26660900</v>
      </c>
      <c r="T37" s="4">
        <v>27044900</v>
      </c>
    </row>
    <row r="38" spans="1:68" x14ac:dyDescent="0.35">
      <c r="A38" s="1" t="s">
        <v>84</v>
      </c>
      <c r="B38" t="s" vm="2">
        <v>85</v>
      </c>
    </row>
    <row r="40" spans="1:68" x14ac:dyDescent="0.35">
      <c r="A40" t="s">
        <v>30</v>
      </c>
      <c r="B40" t="s">
        <v>51</v>
      </c>
      <c r="C40" t="s">
        <v>50</v>
      </c>
      <c r="D40" t="s">
        <v>70</v>
      </c>
      <c r="E40" t="s">
        <v>82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x14ac:dyDescent="0.35">
      <c r="A41" s="7">
        <v>5517747800</v>
      </c>
      <c r="B41" s="5">
        <v>-1.1100642779909888E-2</v>
      </c>
      <c r="C41" s="5">
        <v>0.3245193808966767</v>
      </c>
      <c r="D41" s="28">
        <v>4450</v>
      </c>
      <c r="E41" s="7">
        <v>496825.84188726812</v>
      </c>
    </row>
    <row r="44" spans="1:68" x14ac:dyDescent="0.35">
      <c r="A44" s="1" t="s">
        <v>28</v>
      </c>
      <c r="B44" t="s">
        <v>30</v>
      </c>
      <c r="C44" t="s">
        <v>50</v>
      </c>
      <c r="D44" t="s">
        <v>68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x14ac:dyDescent="0.35">
      <c r="A45" s="2">
        <v>2025</v>
      </c>
    </row>
    <row r="46" spans="1:68" x14ac:dyDescent="0.35">
      <c r="A46" s="3" t="s">
        <v>4</v>
      </c>
      <c r="B46" s="4">
        <v>276885100</v>
      </c>
      <c r="C46" s="5">
        <v>0.33046162469558671</v>
      </c>
      <c r="D46" s="20">
        <v>1709</v>
      </c>
      <c r="F46" t="str">
        <f>A46</f>
        <v>Audífonos Bluetooth</v>
      </c>
      <c r="G46">
        <f>VLOOKUP(F46,$A$46:$D$61,2,FALSE)</f>
        <v>276885100</v>
      </c>
      <c r="H46">
        <f>VLOOKUP(F46,$A$46:$D$61,3,FALSE)</f>
        <v>0.33046162469558671</v>
      </c>
      <c r="I46">
        <f>VLOOKUP(F46,$A$46:$D$61,4,FALSE)</f>
        <v>1709</v>
      </c>
    </row>
    <row r="47" spans="1:68" x14ac:dyDescent="0.35">
      <c r="A47" s="3" t="s">
        <v>5</v>
      </c>
      <c r="B47" s="4">
        <v>255869000</v>
      </c>
      <c r="C47" s="5">
        <v>0.32808351148439241</v>
      </c>
      <c r="D47" s="20">
        <v>1591</v>
      </c>
      <c r="F47" t="str">
        <f t="shared" ref="F47:F61" si="14">A47</f>
        <v>Audífonos In-Ear</v>
      </c>
      <c r="G47">
        <f t="shared" ref="G47:G61" si="15">VLOOKUP(F47,$A$46:$D$61,2,FALSE)</f>
        <v>255869000</v>
      </c>
      <c r="H47">
        <f t="shared" ref="H47:H61" si="16">VLOOKUP(F47,$A$46:$D$61,3,FALSE)</f>
        <v>0.32808351148439241</v>
      </c>
      <c r="I47">
        <f t="shared" ref="I47:I61" si="17">VLOOKUP(F47,$A$46:$D$61,4,FALSE)</f>
        <v>1591</v>
      </c>
    </row>
    <row r="48" spans="1:68" x14ac:dyDescent="0.35">
      <c r="A48" s="3" t="s">
        <v>15</v>
      </c>
      <c r="B48" s="4">
        <v>390048800</v>
      </c>
      <c r="C48" s="5">
        <v>0.32470398575767956</v>
      </c>
      <c r="D48" s="20">
        <v>1744</v>
      </c>
      <c r="F48" t="str">
        <f t="shared" si="14"/>
        <v>Cámara Deportiva</v>
      </c>
      <c r="G48">
        <f t="shared" si="15"/>
        <v>390048800</v>
      </c>
      <c r="H48">
        <f t="shared" si="16"/>
        <v>0.32470398575767956</v>
      </c>
      <c r="I48">
        <f t="shared" si="17"/>
        <v>1744</v>
      </c>
    </row>
    <row r="49" spans="1:9" x14ac:dyDescent="0.35">
      <c r="A49" s="3" t="s">
        <v>12</v>
      </c>
      <c r="B49" s="4">
        <v>270343500</v>
      </c>
      <c r="C49" s="5">
        <v>0.31596912816472378</v>
      </c>
      <c r="D49" s="20">
        <v>1641</v>
      </c>
      <c r="F49" t="str">
        <f t="shared" si="14"/>
        <v>Cargador USB-C</v>
      </c>
      <c r="G49">
        <f t="shared" si="15"/>
        <v>270343500</v>
      </c>
      <c r="H49">
        <f t="shared" si="16"/>
        <v>0.31596912816472378</v>
      </c>
      <c r="I49">
        <f t="shared" si="17"/>
        <v>1641</v>
      </c>
    </row>
    <row r="50" spans="1:9" x14ac:dyDescent="0.35">
      <c r="A50" s="3" t="s">
        <v>0</v>
      </c>
      <c r="B50" s="4">
        <v>804605000</v>
      </c>
      <c r="C50" s="5">
        <v>0.32680855823665028</v>
      </c>
      <c r="D50" s="20">
        <v>4875</v>
      </c>
      <c r="F50" t="str">
        <f t="shared" si="14"/>
        <v>Celular Smartphone</v>
      </c>
      <c r="G50">
        <f t="shared" si="15"/>
        <v>804605000</v>
      </c>
      <c r="H50">
        <f t="shared" si="16"/>
        <v>0.32680855823665028</v>
      </c>
      <c r="I50">
        <f t="shared" si="17"/>
        <v>4875</v>
      </c>
    </row>
    <row r="51" spans="1:9" x14ac:dyDescent="0.35">
      <c r="A51" s="3" t="s">
        <v>9</v>
      </c>
      <c r="B51" s="4">
        <v>283621000</v>
      </c>
      <c r="C51" s="5">
        <v>0.2982600019039493</v>
      </c>
      <c r="D51" s="20">
        <v>1613</v>
      </c>
      <c r="F51" t="str">
        <f t="shared" si="14"/>
        <v>Consola de Videojuegos</v>
      </c>
      <c r="G51">
        <f t="shared" si="15"/>
        <v>283621000</v>
      </c>
      <c r="H51">
        <f t="shared" si="16"/>
        <v>0.2982600019039493</v>
      </c>
      <c r="I51">
        <f t="shared" si="17"/>
        <v>1613</v>
      </c>
    </row>
    <row r="52" spans="1:9" x14ac:dyDescent="0.35">
      <c r="A52" s="3" t="s">
        <v>14</v>
      </c>
      <c r="B52" s="4">
        <v>263387300</v>
      </c>
      <c r="C52" s="5">
        <v>0.36083554522180833</v>
      </c>
      <c r="D52" s="20">
        <v>1678</v>
      </c>
      <c r="F52" t="str">
        <f t="shared" si="14"/>
        <v>Disco SSD 500GB</v>
      </c>
      <c r="G52">
        <f t="shared" si="15"/>
        <v>263387300</v>
      </c>
      <c r="H52">
        <f t="shared" si="16"/>
        <v>0.36083554522180833</v>
      </c>
      <c r="I52">
        <f t="shared" si="17"/>
        <v>1678</v>
      </c>
    </row>
    <row r="53" spans="1:9" x14ac:dyDescent="0.35">
      <c r="A53" s="3" t="s">
        <v>1</v>
      </c>
      <c r="B53" s="4">
        <v>763004300</v>
      </c>
      <c r="C53" s="5">
        <v>0.3176170828919313</v>
      </c>
      <c r="D53" s="20">
        <v>5072</v>
      </c>
      <c r="F53" t="str">
        <f t="shared" si="14"/>
        <v>Laptop</v>
      </c>
      <c r="G53">
        <f t="shared" si="15"/>
        <v>763004300</v>
      </c>
      <c r="H53">
        <f t="shared" si="16"/>
        <v>0.3176170828919313</v>
      </c>
      <c r="I53">
        <f t="shared" si="17"/>
        <v>5072</v>
      </c>
    </row>
    <row r="54" spans="1:9" x14ac:dyDescent="0.35">
      <c r="A54" s="3" t="s">
        <v>13</v>
      </c>
      <c r="B54" s="4">
        <v>299162900</v>
      </c>
      <c r="C54" s="5">
        <v>0.30643037622646391</v>
      </c>
      <c r="D54" s="20">
        <v>1722</v>
      </c>
      <c r="F54" t="str">
        <f t="shared" si="14"/>
        <v>Memoria USB 64GB</v>
      </c>
      <c r="G54">
        <f t="shared" si="15"/>
        <v>299162900</v>
      </c>
      <c r="H54">
        <f t="shared" si="16"/>
        <v>0.30643037622646391</v>
      </c>
      <c r="I54">
        <f t="shared" si="17"/>
        <v>1722</v>
      </c>
    </row>
    <row r="55" spans="1:9" x14ac:dyDescent="0.35">
      <c r="A55" s="3" t="s">
        <v>8</v>
      </c>
      <c r="B55" s="4">
        <v>284852600</v>
      </c>
      <c r="C55" s="5">
        <v>0.32104183005526366</v>
      </c>
      <c r="D55" s="20">
        <v>1584</v>
      </c>
      <c r="F55" t="str">
        <f t="shared" si="14"/>
        <v>Monitor 24"</v>
      </c>
      <c r="G55">
        <f t="shared" si="15"/>
        <v>284852600</v>
      </c>
      <c r="H55">
        <f t="shared" si="16"/>
        <v>0.32104183005526366</v>
      </c>
      <c r="I55">
        <f t="shared" si="17"/>
        <v>1584</v>
      </c>
    </row>
    <row r="56" spans="1:9" x14ac:dyDescent="0.35">
      <c r="A56" s="3" t="s">
        <v>6</v>
      </c>
      <c r="B56" s="4">
        <v>266781700</v>
      </c>
      <c r="C56" s="5">
        <v>0.35603753930648169</v>
      </c>
      <c r="D56" s="20">
        <v>1617</v>
      </c>
      <c r="F56" t="str">
        <f t="shared" si="14"/>
        <v>Mouse Inalámbrico</v>
      </c>
      <c r="G56">
        <f t="shared" si="15"/>
        <v>266781700</v>
      </c>
      <c r="H56">
        <f t="shared" si="16"/>
        <v>0.35603753930648169</v>
      </c>
      <c r="I56">
        <f t="shared" si="17"/>
        <v>1617</v>
      </c>
    </row>
    <row r="57" spans="1:9" x14ac:dyDescent="0.35">
      <c r="A57" s="3" t="s">
        <v>11</v>
      </c>
      <c r="B57" s="4">
        <v>321810800</v>
      </c>
      <c r="C57" s="5">
        <v>0.3702563742422566</v>
      </c>
      <c r="D57" s="20">
        <v>1779</v>
      </c>
      <c r="F57" t="str">
        <f t="shared" si="14"/>
        <v>Parlante Bluetooth</v>
      </c>
      <c r="G57">
        <f t="shared" si="15"/>
        <v>321810800</v>
      </c>
      <c r="H57">
        <f t="shared" si="16"/>
        <v>0.3702563742422566</v>
      </c>
      <c r="I57">
        <f t="shared" si="17"/>
        <v>1779</v>
      </c>
    </row>
    <row r="58" spans="1:9" x14ac:dyDescent="0.35">
      <c r="A58" s="3" t="s">
        <v>10</v>
      </c>
      <c r="B58" s="4">
        <v>220979000</v>
      </c>
      <c r="C58" s="5">
        <v>0.29618380027061397</v>
      </c>
      <c r="D58" s="20">
        <v>1779</v>
      </c>
      <c r="F58" t="str">
        <f t="shared" si="14"/>
        <v>Tablet 10"</v>
      </c>
      <c r="G58">
        <f t="shared" si="15"/>
        <v>220979000</v>
      </c>
      <c r="H58">
        <f t="shared" si="16"/>
        <v>0.29618380027061397</v>
      </c>
      <c r="I58">
        <f t="shared" si="17"/>
        <v>1779</v>
      </c>
    </row>
    <row r="59" spans="1:9" x14ac:dyDescent="0.35">
      <c r="A59" s="3" t="s">
        <v>7</v>
      </c>
      <c r="B59" s="4">
        <v>235941000</v>
      </c>
      <c r="C59" s="5">
        <v>0.30878821400265322</v>
      </c>
      <c r="D59" s="20">
        <v>1639</v>
      </c>
      <c r="F59" t="str">
        <f t="shared" si="14"/>
        <v>Teclado Inalámbrico</v>
      </c>
      <c r="G59">
        <f t="shared" si="15"/>
        <v>235941000</v>
      </c>
      <c r="H59">
        <f t="shared" si="16"/>
        <v>0.30878821400265322</v>
      </c>
      <c r="I59">
        <f t="shared" si="17"/>
        <v>1639</v>
      </c>
    </row>
    <row r="60" spans="1:9" x14ac:dyDescent="0.35">
      <c r="A60" s="3" t="s">
        <v>2</v>
      </c>
      <c r="B60" s="4">
        <v>319575600</v>
      </c>
      <c r="C60" s="5">
        <v>0.30873790114138877</v>
      </c>
      <c r="D60" s="20">
        <v>1700</v>
      </c>
      <c r="F60" t="str">
        <f t="shared" si="14"/>
        <v>Televisor LED 50"</v>
      </c>
      <c r="G60">
        <f t="shared" si="15"/>
        <v>319575600</v>
      </c>
      <c r="H60">
        <f t="shared" si="16"/>
        <v>0.30873790114138877</v>
      </c>
      <c r="I60">
        <f t="shared" si="17"/>
        <v>1700</v>
      </c>
    </row>
    <row r="61" spans="1:9" x14ac:dyDescent="0.35">
      <c r="A61" s="3" t="s">
        <v>3</v>
      </c>
      <c r="B61" s="4">
        <v>260880200</v>
      </c>
      <c r="C61" s="5">
        <v>0.32176301612770919</v>
      </c>
      <c r="D61" s="20">
        <v>1602</v>
      </c>
      <c r="F61" t="str">
        <f t="shared" si="14"/>
        <v>Televisor OLED 55"</v>
      </c>
      <c r="G61">
        <f t="shared" si="15"/>
        <v>260880200</v>
      </c>
      <c r="H61">
        <f t="shared" si="16"/>
        <v>0.32176301612770919</v>
      </c>
      <c r="I61">
        <f t="shared" si="17"/>
        <v>1602</v>
      </c>
    </row>
    <row r="64" spans="1:9" x14ac:dyDescent="0.35">
      <c r="E64" s="1"/>
      <c r="F64" s="1"/>
      <c r="G64" s="1"/>
      <c r="H64" s="1"/>
      <c r="I64" s="1"/>
    </row>
    <row r="67" spans="1:9" x14ac:dyDescent="0.35">
      <c r="A67" s="1" t="s">
        <v>28</v>
      </c>
      <c r="B67" t="s">
        <v>71</v>
      </c>
    </row>
    <row r="68" spans="1:9" x14ac:dyDescent="0.35">
      <c r="A68" s="2">
        <v>1</v>
      </c>
      <c r="B68">
        <v>1208028800</v>
      </c>
      <c r="F68">
        <f>A68</f>
        <v>1</v>
      </c>
      <c r="G68" s="7">
        <f>VLOOKUP(F68,$A$68:$C$101,2,FALSE)</f>
        <v>1208028800</v>
      </c>
      <c r="H68" s="7">
        <f>SUM($G$68:G68)</f>
        <v>1208028800</v>
      </c>
      <c r="I68" s="27">
        <f>H68/SUM($B$68:$B$77)</f>
        <v>0.28672507601415598</v>
      </c>
    </row>
    <row r="69" spans="1:9" x14ac:dyDescent="0.35">
      <c r="A69" s="2">
        <v>2</v>
      </c>
      <c r="B69">
        <v>818008600</v>
      </c>
      <c r="F69">
        <f t="shared" ref="F69:F71" si="18">A69</f>
        <v>2</v>
      </c>
      <c r="G69" s="7">
        <f t="shared" ref="G69:G77" si="19">VLOOKUP(F69,$A$68:$C$101,2,FALSE)</f>
        <v>818008600</v>
      </c>
      <c r="H69" s="7">
        <f>SUM($G$68:G69)</f>
        <v>2026037400</v>
      </c>
      <c r="I69" s="27">
        <f t="shared" ref="I69:I77" si="20">H69/SUM($B$68:$B$77)</f>
        <v>0.48087903825018324</v>
      </c>
    </row>
    <row r="70" spans="1:9" x14ac:dyDescent="0.35">
      <c r="A70" s="2">
        <v>3</v>
      </c>
      <c r="B70">
        <v>619547600</v>
      </c>
      <c r="F70">
        <f t="shared" si="18"/>
        <v>3</v>
      </c>
      <c r="G70" s="7">
        <f t="shared" si="19"/>
        <v>619547600</v>
      </c>
      <c r="H70" s="7">
        <f>SUM($G$68:G70)</f>
        <v>2645585000</v>
      </c>
      <c r="I70" s="27">
        <f t="shared" si="20"/>
        <v>0.6279283740809084</v>
      </c>
    </row>
    <row r="71" spans="1:9" x14ac:dyDescent="0.35">
      <c r="A71" s="2">
        <v>4</v>
      </c>
      <c r="B71">
        <v>485468600</v>
      </c>
      <c r="F71">
        <f t="shared" si="18"/>
        <v>4</v>
      </c>
      <c r="G71" s="7">
        <f t="shared" si="19"/>
        <v>485468600</v>
      </c>
      <c r="H71" s="7">
        <f>SUM($G$68:G71)</f>
        <v>3131053600</v>
      </c>
      <c r="I71" s="27">
        <f t="shared" si="20"/>
        <v>0.74315412137889159</v>
      </c>
    </row>
    <row r="72" spans="1:9" x14ac:dyDescent="0.35">
      <c r="A72" s="2">
        <v>5</v>
      </c>
      <c r="B72">
        <v>368665800</v>
      </c>
      <c r="F72">
        <f t="shared" ref="F72:F77" si="21">A72</f>
        <v>5</v>
      </c>
      <c r="G72" s="7">
        <f t="shared" si="19"/>
        <v>368665800</v>
      </c>
      <c r="H72" s="7">
        <f>SUM($G$68:G72)</f>
        <v>3499719400</v>
      </c>
      <c r="I72" s="27">
        <f t="shared" si="20"/>
        <v>0.83065677821026818</v>
      </c>
    </row>
    <row r="73" spans="1:9" x14ac:dyDescent="0.35">
      <c r="A73" s="2">
        <v>6</v>
      </c>
      <c r="B73">
        <v>266027700</v>
      </c>
      <c r="F73">
        <f t="shared" si="21"/>
        <v>6</v>
      </c>
      <c r="G73" s="7">
        <f t="shared" si="19"/>
        <v>266027700</v>
      </c>
      <c r="H73" s="7">
        <f>SUM($G$68:G73)</f>
        <v>3765747100</v>
      </c>
      <c r="I73" s="27">
        <f t="shared" si="20"/>
        <v>0.89379832955769556</v>
      </c>
    </row>
    <row r="74" spans="1:9" x14ac:dyDescent="0.35">
      <c r="A74" s="2">
        <v>7</v>
      </c>
      <c r="B74">
        <v>199200200</v>
      </c>
      <c r="F74">
        <f t="shared" si="21"/>
        <v>7</v>
      </c>
      <c r="G74" s="7">
        <f t="shared" si="19"/>
        <v>199200200</v>
      </c>
      <c r="H74" s="7">
        <f>SUM($G$68:G74)</f>
        <v>3964947300</v>
      </c>
      <c r="I74" s="27">
        <f t="shared" si="20"/>
        <v>0.94107840474053484</v>
      </c>
    </row>
    <row r="75" spans="1:9" x14ac:dyDescent="0.35">
      <c r="A75" s="2">
        <v>8</v>
      </c>
      <c r="B75">
        <v>135349000</v>
      </c>
      <c r="F75">
        <f t="shared" si="21"/>
        <v>8</v>
      </c>
      <c r="G75" s="7">
        <f t="shared" si="19"/>
        <v>135349000</v>
      </c>
      <c r="H75" s="7">
        <f>SUM($G$68:G75)</f>
        <v>4100296300</v>
      </c>
      <c r="I75" s="27">
        <f t="shared" si="20"/>
        <v>0.97320342718490038</v>
      </c>
    </row>
    <row r="76" spans="1:9" x14ac:dyDescent="0.35">
      <c r="A76" s="2">
        <v>9</v>
      </c>
      <c r="B76">
        <v>80983200</v>
      </c>
      <c r="F76">
        <f t="shared" si="21"/>
        <v>9</v>
      </c>
      <c r="G76" s="7">
        <f t="shared" si="19"/>
        <v>80983200</v>
      </c>
      <c r="H76" s="7">
        <f>SUM($G$68:G76)</f>
        <v>4181279500</v>
      </c>
      <c r="I76" s="27">
        <f t="shared" si="20"/>
        <v>0.99242475218631554</v>
      </c>
    </row>
    <row r="77" spans="1:9" x14ac:dyDescent="0.35">
      <c r="A77" s="2">
        <v>10</v>
      </c>
      <c r="B77">
        <v>31916000</v>
      </c>
      <c r="F77">
        <f t="shared" si="21"/>
        <v>10</v>
      </c>
      <c r="G77" s="7">
        <f t="shared" si="19"/>
        <v>31916000</v>
      </c>
      <c r="H77" s="7">
        <f>SUM($G$68:G77)</f>
        <v>4213195500</v>
      </c>
      <c r="I77" s="27">
        <f t="shared" si="20"/>
        <v>1</v>
      </c>
    </row>
    <row r="78" spans="1:9" x14ac:dyDescent="0.35">
      <c r="A78" s="2"/>
      <c r="G78" s="7"/>
      <c r="H78" s="7"/>
      <c r="I78" s="27"/>
    </row>
    <row r="79" spans="1:9" x14ac:dyDescent="0.35">
      <c r="A79" s="2"/>
      <c r="G79" s="7"/>
      <c r="H79" s="7"/>
      <c r="I79" s="27"/>
    </row>
    <row r="80" spans="1:9" x14ac:dyDescent="0.35">
      <c r="A80" s="2"/>
      <c r="G80" s="7"/>
      <c r="H80" s="7"/>
      <c r="I80" s="27"/>
    </row>
    <row r="81" spans="1:9" x14ac:dyDescent="0.35">
      <c r="A81" s="2"/>
      <c r="G81" s="7"/>
      <c r="H81" s="7"/>
      <c r="I81" s="27"/>
    </row>
    <row r="82" spans="1:9" x14ac:dyDescent="0.35">
      <c r="A82" s="1" t="s">
        <v>65</v>
      </c>
      <c r="B82" t="s" vm="1">
        <v>66</v>
      </c>
      <c r="G82" s="7"/>
      <c r="H82" s="7"/>
      <c r="I82" s="27"/>
    </row>
    <row r="83" spans="1:9" x14ac:dyDescent="0.35">
      <c r="G83" s="7"/>
      <c r="H83" s="7"/>
      <c r="I83" s="27"/>
    </row>
    <row r="84" spans="1:9" x14ac:dyDescent="0.35">
      <c r="A84" s="1" t="s">
        <v>28</v>
      </c>
      <c r="B84" t="s">
        <v>30</v>
      </c>
      <c r="C84" t="s">
        <v>50</v>
      </c>
      <c r="D84" t="s">
        <v>68</v>
      </c>
      <c r="E84" s="1"/>
      <c r="F84" s="1"/>
      <c r="G84" s="29"/>
      <c r="H84" s="29"/>
      <c r="I84" s="30"/>
    </row>
    <row r="85" spans="1:9" x14ac:dyDescent="0.35">
      <c r="A85" s="2" t="s">
        <v>0</v>
      </c>
      <c r="B85" s="4">
        <v>804605000</v>
      </c>
      <c r="C85" s="5">
        <v>0.32680855823665028</v>
      </c>
      <c r="D85" s="20">
        <v>4875</v>
      </c>
      <c r="F85" t="str">
        <f>A85</f>
        <v>Celular Smartphone</v>
      </c>
      <c r="G85" s="7">
        <f>VLOOKUP(F85,$A$46:$D$61,2,FALSE)</f>
        <v>804605000</v>
      </c>
      <c r="H85" s="7">
        <f>SUM($G85:G$86)</f>
        <v>1567609300</v>
      </c>
      <c r="I85" s="27"/>
    </row>
    <row r="86" spans="1:9" x14ac:dyDescent="0.35">
      <c r="A86" s="2" t="s">
        <v>1</v>
      </c>
      <c r="B86" s="4">
        <v>763004300</v>
      </c>
      <c r="C86" s="5">
        <v>0.3176170828919313</v>
      </c>
      <c r="D86" s="20">
        <v>5072</v>
      </c>
      <c r="F86" t="str">
        <f>A86</f>
        <v>Laptop</v>
      </c>
      <c r="G86" s="7">
        <f>VLOOKUP(F86,$A$46:$D$61,2,FALSE)</f>
        <v>763004300</v>
      </c>
      <c r="H86" s="7">
        <f>SUM($G$86:G86)</f>
        <v>763004300</v>
      </c>
      <c r="I86" s="27"/>
    </row>
    <row r="87" spans="1:9" x14ac:dyDescent="0.35">
      <c r="A87" s="2" t="s">
        <v>15</v>
      </c>
      <c r="B87" s="4">
        <v>390048800</v>
      </c>
      <c r="C87" s="5">
        <v>0.32470398575767956</v>
      </c>
      <c r="D87" s="20">
        <v>1744</v>
      </c>
      <c r="F87" t="str">
        <f t="shared" ref="F87:F101" si="22">A87</f>
        <v>Cámara Deportiva</v>
      </c>
      <c r="G87" s="7">
        <f t="shared" ref="G87:G100" si="23">VLOOKUP(F87,$A$46:$D$61,2,FALSE)</f>
        <v>390048800</v>
      </c>
      <c r="H87" s="7">
        <f>SUM($G$86:G87)</f>
        <v>1153053100</v>
      </c>
      <c r="I87" s="27"/>
    </row>
    <row r="88" spans="1:9" x14ac:dyDescent="0.35">
      <c r="A88" s="2" t="s">
        <v>11</v>
      </c>
      <c r="B88" s="4">
        <v>321810800</v>
      </c>
      <c r="C88" s="5">
        <v>0.3702563742422566</v>
      </c>
      <c r="D88" s="20">
        <v>1779</v>
      </c>
      <c r="F88" t="str">
        <f t="shared" si="22"/>
        <v>Parlante Bluetooth</v>
      </c>
      <c r="G88" s="7">
        <f t="shared" si="23"/>
        <v>321810800</v>
      </c>
      <c r="H88" s="7">
        <f>SUM($G$86:G88)</f>
        <v>1474863900</v>
      </c>
      <c r="I88" s="27"/>
    </row>
    <row r="89" spans="1:9" x14ac:dyDescent="0.35">
      <c r="A89" s="2" t="s">
        <v>2</v>
      </c>
      <c r="B89" s="4">
        <v>319575600</v>
      </c>
      <c r="C89" s="5">
        <v>0.30873790114138877</v>
      </c>
      <c r="D89" s="20">
        <v>1700</v>
      </c>
      <c r="F89" t="str">
        <f t="shared" si="22"/>
        <v>Televisor LED 50"</v>
      </c>
      <c r="G89" s="7">
        <f t="shared" si="23"/>
        <v>319575600</v>
      </c>
      <c r="H89" s="7">
        <f>SUM($G$86:G89)</f>
        <v>1794439500</v>
      </c>
      <c r="I89" s="27"/>
    </row>
    <row r="90" spans="1:9" x14ac:dyDescent="0.35">
      <c r="A90" s="2" t="s">
        <v>13</v>
      </c>
      <c r="B90" s="4">
        <v>299162900</v>
      </c>
      <c r="C90" s="5">
        <v>0.30643037622646391</v>
      </c>
      <c r="D90" s="20">
        <v>1722</v>
      </c>
      <c r="F90" t="str">
        <f t="shared" si="22"/>
        <v>Memoria USB 64GB</v>
      </c>
      <c r="G90" s="7">
        <f t="shared" si="23"/>
        <v>299162900</v>
      </c>
      <c r="H90" s="7">
        <f>SUM($G$86:G90)</f>
        <v>2093602400</v>
      </c>
      <c r="I90" s="27"/>
    </row>
    <row r="91" spans="1:9" x14ac:dyDescent="0.35">
      <c r="A91" s="2" t="s">
        <v>8</v>
      </c>
      <c r="B91" s="4">
        <v>284852600</v>
      </c>
      <c r="C91" s="5">
        <v>0.32104183005526366</v>
      </c>
      <c r="D91" s="20">
        <v>1584</v>
      </c>
      <c r="F91" t="str">
        <f t="shared" si="22"/>
        <v>Monitor 24"</v>
      </c>
      <c r="G91" s="7">
        <f t="shared" si="23"/>
        <v>284852600</v>
      </c>
      <c r="H91" s="7">
        <f>SUM($G$86:G91)</f>
        <v>2378455000</v>
      </c>
      <c r="I91" s="27"/>
    </row>
    <row r="92" spans="1:9" x14ac:dyDescent="0.35">
      <c r="A92" s="2" t="s">
        <v>9</v>
      </c>
      <c r="B92" s="4">
        <v>283621000</v>
      </c>
      <c r="C92" s="5">
        <v>0.2982600019039493</v>
      </c>
      <c r="D92" s="20">
        <v>1613</v>
      </c>
      <c r="F92" t="str">
        <f t="shared" si="22"/>
        <v>Consola de Videojuegos</v>
      </c>
      <c r="G92" s="7">
        <f t="shared" si="23"/>
        <v>283621000</v>
      </c>
      <c r="H92" s="7">
        <f>SUM($G$86:G92)</f>
        <v>2662076000</v>
      </c>
      <c r="I92" s="27"/>
    </row>
    <row r="93" spans="1:9" x14ac:dyDescent="0.35">
      <c r="A93" s="2" t="s">
        <v>4</v>
      </c>
      <c r="B93" s="4">
        <v>276885100</v>
      </c>
      <c r="C93" s="5">
        <v>0.33046162469558671</v>
      </c>
      <c r="D93" s="20">
        <v>1709</v>
      </c>
      <c r="F93" t="str">
        <f t="shared" si="22"/>
        <v>Audífonos Bluetooth</v>
      </c>
      <c r="G93" s="7">
        <f t="shared" si="23"/>
        <v>276885100</v>
      </c>
      <c r="H93" s="7">
        <f>SUM($G$86:G93)</f>
        <v>2938961100</v>
      </c>
      <c r="I93" s="27"/>
    </row>
    <row r="94" spans="1:9" x14ac:dyDescent="0.35">
      <c r="A94" s="2" t="s">
        <v>12</v>
      </c>
      <c r="B94" s="4">
        <v>270343500</v>
      </c>
      <c r="C94" s="5">
        <v>0.31596912816472378</v>
      </c>
      <c r="D94" s="20">
        <v>1641</v>
      </c>
      <c r="F94" t="str">
        <f t="shared" si="22"/>
        <v>Cargador USB-C</v>
      </c>
      <c r="G94" s="7">
        <f t="shared" si="23"/>
        <v>270343500</v>
      </c>
      <c r="H94" s="7">
        <f>SUM($G$86:G94)</f>
        <v>3209304600</v>
      </c>
      <c r="I94" s="27"/>
    </row>
    <row r="95" spans="1:9" x14ac:dyDescent="0.35">
      <c r="A95" s="2" t="s">
        <v>6</v>
      </c>
      <c r="B95" s="4">
        <v>266781700</v>
      </c>
      <c r="C95" s="5">
        <v>0.35603753930648169</v>
      </c>
      <c r="D95" s="20">
        <v>1617</v>
      </c>
      <c r="F95" t="str">
        <f t="shared" si="22"/>
        <v>Mouse Inalámbrico</v>
      </c>
      <c r="G95" s="7">
        <f t="shared" si="23"/>
        <v>266781700</v>
      </c>
      <c r="H95" s="7">
        <f>SUM($G$86:G95)</f>
        <v>3476086300</v>
      </c>
      <c r="I95" s="27"/>
    </row>
    <row r="96" spans="1:9" x14ac:dyDescent="0.35">
      <c r="A96" s="2" t="s">
        <v>14</v>
      </c>
      <c r="B96" s="4">
        <v>263387300</v>
      </c>
      <c r="C96" s="5">
        <v>0.36083554522180833</v>
      </c>
      <c r="D96" s="20">
        <v>1678</v>
      </c>
      <c r="F96" t="str">
        <f t="shared" si="22"/>
        <v>Disco SSD 500GB</v>
      </c>
      <c r="G96" s="7">
        <f t="shared" si="23"/>
        <v>263387300</v>
      </c>
      <c r="H96" s="7">
        <f>SUM($G$86:G96)</f>
        <v>3739473600</v>
      </c>
      <c r="I96" s="27"/>
    </row>
    <row r="97" spans="1:68" x14ac:dyDescent="0.35">
      <c r="A97" s="2" t="s">
        <v>3</v>
      </c>
      <c r="B97" s="4">
        <v>260880200</v>
      </c>
      <c r="C97" s="5">
        <v>0.32176301612770919</v>
      </c>
      <c r="D97" s="20">
        <v>1602</v>
      </c>
      <c r="F97" t="str">
        <f t="shared" si="22"/>
        <v>Televisor OLED 55"</v>
      </c>
      <c r="G97" s="7">
        <f t="shared" si="23"/>
        <v>260880200</v>
      </c>
      <c r="H97" s="7">
        <f>SUM($G$86:G97)</f>
        <v>4000353800</v>
      </c>
      <c r="I97" s="27"/>
    </row>
    <row r="98" spans="1:68" x14ac:dyDescent="0.35">
      <c r="A98" s="2" t="s">
        <v>5</v>
      </c>
      <c r="B98" s="4">
        <v>255869000</v>
      </c>
      <c r="C98" s="5">
        <v>0.32808351148439241</v>
      </c>
      <c r="D98" s="20">
        <v>1591</v>
      </c>
      <c r="F98" t="str">
        <f t="shared" si="22"/>
        <v>Audífonos In-Ear</v>
      </c>
      <c r="G98" s="7">
        <f t="shared" si="23"/>
        <v>255869000</v>
      </c>
      <c r="H98" s="7">
        <f>SUM($G$86:G98)</f>
        <v>4256222800</v>
      </c>
      <c r="I98" s="27"/>
    </row>
    <row r="99" spans="1:68" x14ac:dyDescent="0.35">
      <c r="A99" s="2" t="s">
        <v>7</v>
      </c>
      <c r="B99" s="4">
        <v>235941000</v>
      </c>
      <c r="C99" s="5">
        <v>0.30878821400265322</v>
      </c>
      <c r="D99" s="20">
        <v>1639</v>
      </c>
      <c r="F99" t="str">
        <f t="shared" si="22"/>
        <v>Teclado Inalámbrico</v>
      </c>
      <c r="G99" s="7">
        <f t="shared" si="23"/>
        <v>235941000</v>
      </c>
      <c r="H99" s="7">
        <f>SUM($G$86:G99)</f>
        <v>4492163800</v>
      </c>
      <c r="I99" s="27"/>
    </row>
    <row r="100" spans="1:68" x14ac:dyDescent="0.35">
      <c r="A100" s="2" t="s">
        <v>10</v>
      </c>
      <c r="B100" s="4">
        <v>220979000</v>
      </c>
      <c r="C100" s="5">
        <v>0.29618380027061397</v>
      </c>
      <c r="D100" s="20">
        <v>1779</v>
      </c>
      <c r="F100" t="str">
        <f t="shared" si="22"/>
        <v>Tablet 10"</v>
      </c>
      <c r="G100" s="7">
        <f t="shared" si="23"/>
        <v>220979000</v>
      </c>
      <c r="H100" s="7">
        <f>SUM($G$86:G100)</f>
        <v>4713142800</v>
      </c>
      <c r="I100" s="27"/>
    </row>
    <row r="101" spans="1:68" x14ac:dyDescent="0.35">
      <c r="A101" s="2" t="s">
        <v>29</v>
      </c>
      <c r="B101" s="4">
        <v>5517747800</v>
      </c>
      <c r="C101" s="5">
        <v>0.3245193808966767</v>
      </c>
      <c r="D101" s="20">
        <v>33345</v>
      </c>
      <c r="F101" t="str">
        <f t="shared" si="22"/>
        <v>Total general</v>
      </c>
      <c r="G101" s="7">
        <f>GETPIVOTDATA("[Measures].[Ventas]",$A$84)</f>
        <v>5517747800</v>
      </c>
      <c r="H101" s="7">
        <f>SUM($G$86:G101)</f>
        <v>10230890600</v>
      </c>
      <c r="I101" s="27"/>
    </row>
    <row r="104" spans="1:68" x14ac:dyDescent="0.35">
      <c r="A104" s="1" t="s">
        <v>65</v>
      </c>
      <c r="B104" t="s" vm="1">
        <v>66</v>
      </c>
    </row>
    <row r="106" spans="1:68" x14ac:dyDescent="0.35">
      <c r="A106" s="1" t="s">
        <v>28</v>
      </c>
      <c r="B106" t="s">
        <v>82</v>
      </c>
      <c r="G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x14ac:dyDescent="0.35">
      <c r="A107" s="2" t="s">
        <v>73</v>
      </c>
      <c r="B107" s="4">
        <v>515951.38772077375</v>
      </c>
      <c r="F107" t="str">
        <f>A107</f>
        <v>Bogotá</v>
      </c>
      <c r="G107" s="7">
        <f>VLOOKUP(F107,$A$107:$D$115,2,FALSE)</f>
        <v>515951.38772077375</v>
      </c>
      <c r="H107" s="7"/>
      <c r="I107" s="27"/>
    </row>
    <row r="108" spans="1:68" x14ac:dyDescent="0.35">
      <c r="A108" s="2" t="s">
        <v>72</v>
      </c>
      <c r="B108" s="4">
        <v>515060.89150546677</v>
      </c>
      <c r="F108" t="str">
        <f t="shared" ref="F108:F115" si="24">A108</f>
        <v>Barranquilla</v>
      </c>
      <c r="G108" s="7">
        <f t="shared" ref="G108:G115" si="25">VLOOKUP(F108,$A$107:$D$115,2,FALSE)</f>
        <v>515060.89150546677</v>
      </c>
      <c r="H108" s="7"/>
      <c r="I108" s="27"/>
    </row>
    <row r="109" spans="1:68" x14ac:dyDescent="0.35">
      <c r="A109" s="2" t="s">
        <v>80</v>
      </c>
      <c r="B109" s="4">
        <v>505770.04754358163</v>
      </c>
      <c r="F109" t="str">
        <f t="shared" si="24"/>
        <v>Santa Marta</v>
      </c>
      <c r="G109" s="7">
        <f t="shared" si="25"/>
        <v>505770.04754358163</v>
      </c>
      <c r="H109" s="7"/>
      <c r="I109" s="27"/>
    </row>
    <row r="110" spans="1:68" x14ac:dyDescent="0.35">
      <c r="A110" s="2" t="s">
        <v>76</v>
      </c>
      <c r="B110" s="4">
        <v>499481.81818181818</v>
      </c>
      <c r="F110" t="str">
        <f t="shared" si="24"/>
        <v>Cartagena</v>
      </c>
      <c r="G110" s="7">
        <f t="shared" si="25"/>
        <v>499481.81818181818</v>
      </c>
      <c r="H110" s="7"/>
      <c r="I110" s="27"/>
    </row>
    <row r="111" spans="1:68" x14ac:dyDescent="0.35">
      <c r="A111" s="2" t="s">
        <v>78</v>
      </c>
      <c r="B111" s="4">
        <v>497929.07692307694</v>
      </c>
      <c r="F111" t="str">
        <f t="shared" si="24"/>
        <v>Medellín</v>
      </c>
      <c r="G111" s="7">
        <f t="shared" si="25"/>
        <v>497929.07692307694</v>
      </c>
      <c r="H111" s="7"/>
      <c r="I111" s="27"/>
    </row>
    <row r="112" spans="1:68" x14ac:dyDescent="0.35">
      <c r="A112" s="2" t="s">
        <v>75</v>
      </c>
      <c r="B112" s="4">
        <v>495099.84387197503</v>
      </c>
      <c r="F112" t="str">
        <f t="shared" si="24"/>
        <v>Cali</v>
      </c>
      <c r="G112" s="7">
        <f t="shared" si="25"/>
        <v>495099.84387197503</v>
      </c>
      <c r="H112" s="7"/>
      <c r="I112" s="27"/>
    </row>
    <row r="113" spans="1:68" x14ac:dyDescent="0.35">
      <c r="A113" s="2" t="s">
        <v>77</v>
      </c>
      <c r="B113" s="4">
        <v>487721.40015910898</v>
      </c>
      <c r="F113" t="str">
        <f t="shared" si="24"/>
        <v>Manizales</v>
      </c>
      <c r="G113" s="7">
        <f t="shared" si="25"/>
        <v>487721.40015910898</v>
      </c>
      <c r="H113" s="7"/>
      <c r="I113" s="27"/>
    </row>
    <row r="114" spans="1:68" x14ac:dyDescent="0.35">
      <c r="A114" s="2" t="s">
        <v>79</v>
      </c>
      <c r="B114" s="4">
        <v>486926.91131498473</v>
      </c>
      <c r="F114" t="str">
        <f t="shared" si="24"/>
        <v>Pereira</v>
      </c>
      <c r="G114" s="7">
        <f t="shared" si="25"/>
        <v>486926.91131498473</v>
      </c>
      <c r="H114" s="7"/>
      <c r="I114" s="27"/>
    </row>
    <row r="115" spans="1:68" x14ac:dyDescent="0.35">
      <c r="A115" s="2" t="s">
        <v>74</v>
      </c>
      <c r="B115" s="4">
        <v>468272.36394557822</v>
      </c>
      <c r="F115" t="str">
        <f t="shared" si="24"/>
        <v>Bucaramanga</v>
      </c>
      <c r="G115" s="7">
        <f t="shared" si="25"/>
        <v>468272.36394557822</v>
      </c>
      <c r="H115" s="7"/>
      <c r="I115" s="27"/>
    </row>
    <row r="116" spans="1:68" x14ac:dyDescent="0.35">
      <c r="A116" s="2"/>
      <c r="B116" s="4"/>
      <c r="C116" s="20"/>
      <c r="D116" s="4"/>
      <c r="G116" s="7"/>
      <c r="H116" s="7"/>
      <c r="I116" s="27"/>
    </row>
    <row r="117" spans="1:68" x14ac:dyDescent="0.35">
      <c r="A117" s="1" t="s">
        <v>65</v>
      </c>
      <c r="B117" t="s" vm="1">
        <v>66</v>
      </c>
    </row>
    <row r="118" spans="1:68" x14ac:dyDescent="0.35">
      <c r="A118" s="1" t="s">
        <v>84</v>
      </c>
      <c r="B118" t="s" vm="2">
        <v>85</v>
      </c>
    </row>
    <row r="120" spans="1:68" x14ac:dyDescent="0.35">
      <c r="A120" s="1" t="s">
        <v>28</v>
      </c>
      <c r="B120" t="s">
        <v>30</v>
      </c>
      <c r="C120" t="s">
        <v>51</v>
      </c>
      <c r="D120" t="s">
        <v>69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x14ac:dyDescent="0.35">
      <c r="A121" s="2" t="s">
        <v>72</v>
      </c>
      <c r="B121" s="4">
        <v>612407400</v>
      </c>
      <c r="C121" s="6">
        <v>3.3781491213469919E-2</v>
      </c>
      <c r="D121" s="26">
        <v>0.110988653740209</v>
      </c>
      <c r="F121" t="str">
        <f>F107</f>
        <v>Bogotá</v>
      </c>
      <c r="G121" s="7">
        <f>VLOOKUP(F121,$A$121:$C$129,2,FALSE)</f>
        <v>613466200</v>
      </c>
      <c r="H121" s="27">
        <f>VLOOKUP(F121,$A$121:$C$129,3,FALSE)</f>
        <v>-1.2028789472912879E-2</v>
      </c>
      <c r="I121" s="27">
        <f>VLOOKUP(F121,$A$121:$D$129,4,FALSE)</f>
        <v>0.11118054362687617</v>
      </c>
    </row>
    <row r="122" spans="1:68" x14ac:dyDescent="0.35">
      <c r="A122" s="2" t="s">
        <v>73</v>
      </c>
      <c r="B122" s="4">
        <v>613466200</v>
      </c>
      <c r="C122" s="6">
        <v>-1.2028789472912879E-2</v>
      </c>
      <c r="D122" s="26">
        <v>0.11118054362687617</v>
      </c>
      <c r="F122" t="str">
        <f t="shared" ref="F122:F129" si="26">F108</f>
        <v>Barranquilla</v>
      </c>
      <c r="G122" s="7">
        <f t="shared" ref="G122:G129" si="27">VLOOKUP(F122,$A$121:$C$129,2,FALSE)</f>
        <v>612407400</v>
      </c>
      <c r="H122" s="27">
        <f t="shared" ref="H122:H129" si="28">VLOOKUP(F122,$A$121:$C$129,3,FALSE)</f>
        <v>3.3781491213469919E-2</v>
      </c>
      <c r="I122" s="27">
        <f t="shared" ref="I122:I129" si="29">VLOOKUP(F122,$A$121:$D$129,4,FALSE)</f>
        <v>0.110988653740209</v>
      </c>
    </row>
    <row r="123" spans="1:68" x14ac:dyDescent="0.35">
      <c r="A123" s="2" t="s">
        <v>74</v>
      </c>
      <c r="B123" s="4">
        <v>550688300</v>
      </c>
      <c r="C123" s="6">
        <v>-0.13775822396027748</v>
      </c>
      <c r="D123" s="26">
        <v>9.9803093573794729E-2</v>
      </c>
      <c r="F123" t="str">
        <f t="shared" si="26"/>
        <v>Santa Marta</v>
      </c>
      <c r="G123" s="7">
        <f t="shared" si="27"/>
        <v>638281800</v>
      </c>
      <c r="H123" s="27">
        <f t="shared" si="28"/>
        <v>-3.7607940481071037E-2</v>
      </c>
      <c r="I123" s="27">
        <f t="shared" si="29"/>
        <v>0.11567795831480374</v>
      </c>
    </row>
    <row r="124" spans="1:68" x14ac:dyDescent="0.35">
      <c r="A124" s="2" t="s">
        <v>75</v>
      </c>
      <c r="B124" s="4">
        <v>634222900</v>
      </c>
      <c r="C124" s="6">
        <v>-2.1678102377026585E-2</v>
      </c>
      <c r="D124" s="26">
        <v>0.11494235021035212</v>
      </c>
      <c r="F124" t="str">
        <f t="shared" si="26"/>
        <v>Cartagena</v>
      </c>
      <c r="G124" s="7">
        <f t="shared" si="27"/>
        <v>571407200</v>
      </c>
      <c r="H124" s="27">
        <f t="shared" si="28"/>
        <v>-1.3995088328637474E-2</v>
      </c>
      <c r="I124" s="27">
        <f t="shared" si="29"/>
        <v>0.10355804953608065</v>
      </c>
    </row>
    <row r="125" spans="1:68" x14ac:dyDescent="0.35">
      <c r="A125" s="2" t="s">
        <v>76</v>
      </c>
      <c r="B125" s="4">
        <v>571407200</v>
      </c>
      <c r="C125" s="6">
        <v>-1.3995088328637474E-2</v>
      </c>
      <c r="D125" s="26">
        <v>0.10355804953608065</v>
      </c>
      <c r="F125" t="str">
        <f t="shared" si="26"/>
        <v>Medellín</v>
      </c>
      <c r="G125" s="7">
        <f t="shared" si="27"/>
        <v>647307800</v>
      </c>
      <c r="H125" s="27">
        <f t="shared" si="28"/>
        <v>1.004209732331927E-2</v>
      </c>
      <c r="I125" s="27">
        <f t="shared" si="29"/>
        <v>0.11731377066563281</v>
      </c>
    </row>
    <row r="126" spans="1:68" x14ac:dyDescent="0.35">
      <c r="A126" s="2" t="s">
        <v>77</v>
      </c>
      <c r="B126" s="4">
        <v>613065800</v>
      </c>
      <c r="C126" s="6">
        <v>7.8708215760012648E-2</v>
      </c>
      <c r="D126" s="26">
        <v>0.11110797778760385</v>
      </c>
      <c r="F126" t="str">
        <f t="shared" si="26"/>
        <v>Cali</v>
      </c>
      <c r="G126" s="7">
        <f t="shared" si="27"/>
        <v>634222900</v>
      </c>
      <c r="H126" s="27">
        <f t="shared" si="28"/>
        <v>-2.1678102377026585E-2</v>
      </c>
      <c r="I126" s="27">
        <f t="shared" si="29"/>
        <v>0.11494235021035212</v>
      </c>
    </row>
    <row r="127" spans="1:68" x14ac:dyDescent="0.35">
      <c r="A127" s="2" t="s">
        <v>78</v>
      </c>
      <c r="B127" s="4">
        <v>647307800</v>
      </c>
      <c r="C127" s="6">
        <v>1.004209732331927E-2</v>
      </c>
      <c r="D127" s="26">
        <v>0.11731377066563281</v>
      </c>
      <c r="F127" t="str">
        <f t="shared" si="26"/>
        <v>Manizales</v>
      </c>
      <c r="G127" s="7">
        <f t="shared" si="27"/>
        <v>613065800</v>
      </c>
      <c r="H127" s="27">
        <f t="shared" si="28"/>
        <v>7.8708215760012648E-2</v>
      </c>
      <c r="I127" s="27">
        <f t="shared" si="29"/>
        <v>0.11110797778760385</v>
      </c>
    </row>
    <row r="128" spans="1:68" x14ac:dyDescent="0.35">
      <c r="A128" s="2" t="s">
        <v>79</v>
      </c>
      <c r="B128" s="4">
        <v>636900400</v>
      </c>
      <c r="C128" s="6">
        <v>1.5043479979319837E-2</v>
      </c>
      <c r="D128" s="26">
        <v>0.11542760254464693</v>
      </c>
      <c r="F128" t="str">
        <f t="shared" si="26"/>
        <v>Pereira</v>
      </c>
      <c r="G128" s="7">
        <f t="shared" si="27"/>
        <v>636900400</v>
      </c>
      <c r="H128" s="27">
        <f t="shared" si="28"/>
        <v>1.5043479979319837E-2</v>
      </c>
      <c r="I128" s="27">
        <f t="shared" si="29"/>
        <v>0.11542760254464693</v>
      </c>
    </row>
    <row r="129" spans="1:68" x14ac:dyDescent="0.35">
      <c r="A129" s="2" t="s">
        <v>80</v>
      </c>
      <c r="B129" s="4">
        <v>638281800</v>
      </c>
      <c r="C129" s="6">
        <v>-3.7607940481071037E-2</v>
      </c>
      <c r="D129" s="26">
        <v>0.11567795831480374</v>
      </c>
      <c r="F129" t="str">
        <f t="shared" si="26"/>
        <v>Bucaramanga</v>
      </c>
      <c r="G129" s="7">
        <f t="shared" si="27"/>
        <v>550688300</v>
      </c>
      <c r="H129" s="27">
        <f t="shared" si="28"/>
        <v>-0.13775822396027748</v>
      </c>
      <c r="I129" s="27">
        <f t="shared" si="29"/>
        <v>9.9803093573794729E-2</v>
      </c>
    </row>
    <row r="130" spans="1:68" x14ac:dyDescent="0.35">
      <c r="A130" s="2"/>
      <c r="B130" s="4"/>
      <c r="C130" s="6"/>
      <c r="D130" s="26"/>
      <c r="G130" s="7"/>
      <c r="H130" s="27"/>
      <c r="I130" s="27"/>
    </row>
    <row r="131" spans="1:68" x14ac:dyDescent="0.35">
      <c r="A131" s="1" t="s">
        <v>65</v>
      </c>
      <c r="B131" t="s" vm="1">
        <v>66</v>
      </c>
      <c r="G131" s="7"/>
      <c r="H131" s="27"/>
      <c r="I131" s="27"/>
    </row>
    <row r="132" spans="1:68" x14ac:dyDescent="0.35">
      <c r="G132" s="7"/>
      <c r="H132" s="27"/>
      <c r="I132" s="27"/>
    </row>
    <row r="133" spans="1:68" x14ac:dyDescent="0.35">
      <c r="B133" s="1" t="s">
        <v>32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x14ac:dyDescent="0.35">
      <c r="B134" t="s">
        <v>62</v>
      </c>
      <c r="C134" t="s">
        <v>63</v>
      </c>
      <c r="D134" t="s">
        <v>64</v>
      </c>
    </row>
    <row r="135" spans="1:68" x14ac:dyDescent="0.35">
      <c r="A135" t="s">
        <v>30</v>
      </c>
      <c r="B135" s="7">
        <v>1834473500</v>
      </c>
      <c r="C135" s="7">
        <v>1796924600</v>
      </c>
      <c r="D135" s="7">
        <v>1886349700</v>
      </c>
    </row>
    <row r="139" spans="1:68" x14ac:dyDescent="0.35">
      <c r="A139" s="1" t="s">
        <v>65</v>
      </c>
      <c r="B139" t="s" vm="1">
        <v>66</v>
      </c>
    </row>
    <row r="141" spans="1:68" x14ac:dyDescent="0.35">
      <c r="A141" s="1" t="s">
        <v>28</v>
      </c>
      <c r="B141" t="s">
        <v>30</v>
      </c>
      <c r="C141" t="s">
        <v>52</v>
      </c>
      <c r="D141" t="s">
        <v>51</v>
      </c>
      <c r="E141" t="s">
        <v>61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x14ac:dyDescent="0.35">
      <c r="A142" s="2" t="s">
        <v>87</v>
      </c>
      <c r="B142" s="4">
        <v>1867214000</v>
      </c>
      <c r="C142" s="4">
        <v>1796053100</v>
      </c>
      <c r="D142" s="6">
        <v>3.9620710545807361E-2</v>
      </c>
      <c r="E142" s="6">
        <v>-5.8265680478325477E-4</v>
      </c>
      <c r="G142" t="str">
        <f>A142</f>
        <v>Q1</v>
      </c>
      <c r="H142" s="7">
        <f>VLOOKUP(G142,$A$142:$D$145,2,FALSE)</f>
        <v>1867214000</v>
      </c>
      <c r="I142">
        <f>VLOOKUP(G142,$A$142:$D$145,3,FALSE)</f>
        <v>1796053100</v>
      </c>
      <c r="J142" s="7">
        <f>H142-I142</f>
        <v>71160900</v>
      </c>
      <c r="K142" s="27">
        <f>VLOOKUP(G142,$A$142:$E$144,5,FALSE)</f>
        <v>-5.8265680478325477E-4</v>
      </c>
    </row>
    <row r="143" spans="1:68" x14ac:dyDescent="0.35">
      <c r="A143" s="2" t="s">
        <v>88</v>
      </c>
      <c r="B143" s="4">
        <v>1896728200</v>
      </c>
      <c r="C143" s="4">
        <v>1880739800</v>
      </c>
      <c r="D143" s="6">
        <v>8.5011228028459857E-3</v>
      </c>
      <c r="E143" s="6">
        <v>5.0404958902428021E-4</v>
      </c>
      <c r="G143" t="str">
        <f>A143</f>
        <v>Q2</v>
      </c>
      <c r="H143" s="7">
        <f t="shared" ref="H143:H144" si="30">VLOOKUP(G143,$A$142:$D$145,2,FALSE)</f>
        <v>1896728200</v>
      </c>
      <c r="I143">
        <f t="shared" ref="I143:I144" si="31">VLOOKUP(G143,$A$142:$D$145,3,FALSE)</f>
        <v>1880739800</v>
      </c>
      <c r="J143" s="7">
        <f t="shared" ref="J143:J144" si="32">H143-I143</f>
        <v>15988400</v>
      </c>
      <c r="K143" s="27">
        <f t="shared" ref="K143:K144" si="33">VLOOKUP(G143,$A$142:$E$144,5,FALSE)</f>
        <v>5.0404958902428021E-4</v>
      </c>
    </row>
    <row r="144" spans="1:68" x14ac:dyDescent="0.35">
      <c r="A144" s="2" t="s">
        <v>89</v>
      </c>
      <c r="B144" s="4">
        <v>1753805600</v>
      </c>
      <c r="C144" s="4">
        <v>1902893000</v>
      </c>
      <c r="D144" s="6">
        <v>-7.8347757861319575E-2</v>
      </c>
      <c r="E144" s="6">
        <v>-1.5835727530977284E-4</v>
      </c>
      <c r="G144" t="str">
        <f>A144</f>
        <v>Q3</v>
      </c>
      <c r="H144" s="7">
        <f t="shared" si="30"/>
        <v>1753805600</v>
      </c>
      <c r="I144">
        <f t="shared" si="31"/>
        <v>1902893000</v>
      </c>
      <c r="J144" s="7">
        <f t="shared" si="32"/>
        <v>-149087400</v>
      </c>
      <c r="K144" s="27">
        <f t="shared" si="33"/>
        <v>-1.5835727530977284E-4</v>
      </c>
    </row>
    <row r="145" spans="1:68" x14ac:dyDescent="0.35">
      <c r="A145" s="2" t="s">
        <v>90</v>
      </c>
      <c r="B145" s="4"/>
      <c r="C145" s="4">
        <v>1843159200</v>
      </c>
      <c r="D145" s="6">
        <v>-1</v>
      </c>
      <c r="E145" s="6">
        <v>-0.32391640396553917</v>
      </c>
      <c r="G145" s="27"/>
    </row>
    <row r="146" spans="1:68" x14ac:dyDescent="0.35">
      <c r="A146" s="2" t="s">
        <v>29</v>
      </c>
      <c r="B146" s="4">
        <v>5517747800</v>
      </c>
      <c r="C146" s="4">
        <v>7422845100</v>
      </c>
      <c r="D146" s="6">
        <v>-0.25665324741856732</v>
      </c>
      <c r="E146" s="6">
        <v>9.8371491536353162E-5</v>
      </c>
      <c r="G146" s="27"/>
    </row>
    <row r="147" spans="1:68" x14ac:dyDescent="0.35">
      <c r="G147" s="27"/>
    </row>
    <row r="148" spans="1:68" x14ac:dyDescent="0.35">
      <c r="G148" s="27"/>
    </row>
    <row r="149" spans="1:68" x14ac:dyDescent="0.35">
      <c r="G149" s="27"/>
    </row>
    <row r="152" spans="1:68" x14ac:dyDescent="0.35">
      <c r="A152" s="1" t="s">
        <v>65</v>
      </c>
      <c r="B152" t="s" vm="1">
        <v>66</v>
      </c>
    </row>
    <row r="153" spans="1:68" x14ac:dyDescent="0.35"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x14ac:dyDescent="0.35">
      <c r="A154" s="1" t="s">
        <v>30</v>
      </c>
      <c r="B154" s="1" t="s">
        <v>32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x14ac:dyDescent="0.35">
      <c r="A155" s="1" t="s">
        <v>28</v>
      </c>
      <c r="B155" t="s">
        <v>87</v>
      </c>
      <c r="C155" t="s">
        <v>88</v>
      </c>
      <c r="D155" t="s">
        <v>89</v>
      </c>
      <c r="H155" t="s">
        <v>87</v>
      </c>
      <c r="I155" t="s">
        <v>88</v>
      </c>
      <c r="J155" t="s">
        <v>89</v>
      </c>
    </row>
    <row r="156" spans="1:68" x14ac:dyDescent="0.35">
      <c r="A156" s="2" t="s">
        <v>62</v>
      </c>
      <c r="B156" s="7">
        <v>620621700</v>
      </c>
      <c r="C156" s="7">
        <v>611331100</v>
      </c>
      <c r="D156" s="7">
        <v>602520700</v>
      </c>
      <c r="G156" t="s">
        <v>62</v>
      </c>
      <c r="H156" s="7">
        <f>B156</f>
        <v>620621700</v>
      </c>
      <c r="I156" s="7">
        <f t="shared" ref="I156:J158" si="34">C156</f>
        <v>611331100</v>
      </c>
      <c r="J156" s="7">
        <f t="shared" si="34"/>
        <v>602520700</v>
      </c>
    </row>
    <row r="157" spans="1:68" x14ac:dyDescent="0.35">
      <c r="A157" s="2" t="s">
        <v>63</v>
      </c>
      <c r="B157" s="7">
        <v>604060100</v>
      </c>
      <c r="C157" s="7">
        <v>621480500</v>
      </c>
      <c r="D157" s="7">
        <v>571384000</v>
      </c>
      <c r="G157" t="s">
        <v>63</v>
      </c>
      <c r="H157" s="7">
        <f t="shared" ref="H157:H158" si="35">B157</f>
        <v>604060100</v>
      </c>
      <c r="I157" s="7">
        <f t="shared" si="34"/>
        <v>621480500</v>
      </c>
      <c r="J157" s="7">
        <f t="shared" si="34"/>
        <v>571384000</v>
      </c>
    </row>
    <row r="158" spans="1:68" x14ac:dyDescent="0.35">
      <c r="A158" s="2" t="s">
        <v>64</v>
      </c>
      <c r="B158" s="7">
        <v>642532200</v>
      </c>
      <c r="C158" s="7">
        <v>663916600</v>
      </c>
      <c r="D158" s="7">
        <v>579900900</v>
      </c>
      <c r="G158" t="s">
        <v>64</v>
      </c>
      <c r="H158" s="7">
        <f t="shared" si="35"/>
        <v>642532200</v>
      </c>
      <c r="I158" s="7">
        <f t="shared" si="34"/>
        <v>663916600</v>
      </c>
      <c r="J158" s="7">
        <f t="shared" si="34"/>
        <v>579900900</v>
      </c>
    </row>
    <row r="159" spans="1:68" x14ac:dyDescent="0.35">
      <c r="H159" s="27"/>
    </row>
    <row r="160" spans="1:68" x14ac:dyDescent="0.35">
      <c r="H160" s="27"/>
    </row>
    <row r="161" spans="1:68" x14ac:dyDescent="0.35">
      <c r="A161" s="1" t="s">
        <v>65</v>
      </c>
      <c r="B161" t="s" vm="1">
        <v>66</v>
      </c>
      <c r="H161" s="27"/>
    </row>
    <row r="163" spans="1:68" x14ac:dyDescent="0.35">
      <c r="A163" t="s">
        <v>81</v>
      </c>
      <c r="B163" t="s">
        <v>99</v>
      </c>
      <c r="C163" t="s">
        <v>68</v>
      </c>
    </row>
    <row r="164" spans="1:68" x14ac:dyDescent="0.35">
      <c r="A164" s="43">
        <v>300</v>
      </c>
      <c r="B164" s="7">
        <v>165474.51791872844</v>
      </c>
      <c r="C164" s="20">
        <v>33345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9" spans="1:68" x14ac:dyDescent="0.35">
      <c r="G169" s="27"/>
    </row>
    <row r="170" spans="1:68" x14ac:dyDescent="0.35">
      <c r="G170" s="27"/>
    </row>
    <row r="171" spans="1:68" x14ac:dyDescent="0.35">
      <c r="G171" s="27"/>
    </row>
  </sheetData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1F53-472E-4D9A-816E-D7B06EAECEF2}">
  <dimension ref="B1:N57"/>
  <sheetViews>
    <sheetView showGridLines="0" workbookViewId="0">
      <selection activeCell="H9" sqref="H9"/>
    </sheetView>
  </sheetViews>
  <sheetFormatPr baseColWidth="10" defaultRowHeight="14.5" x14ac:dyDescent="0.35"/>
  <cols>
    <col min="8" max="8" width="84.453125" customWidth="1"/>
  </cols>
  <sheetData>
    <row r="1" spans="3:14" x14ac:dyDescent="0.35">
      <c r="C1" s="53" t="s">
        <v>100</v>
      </c>
      <c r="D1" s="53"/>
      <c r="E1" s="53"/>
      <c r="H1" s="44" t="s">
        <v>101</v>
      </c>
    </row>
    <row r="2" spans="3:14" x14ac:dyDescent="0.35">
      <c r="H2" s="48" t="s">
        <v>124</v>
      </c>
    </row>
    <row r="3" spans="3:14" x14ac:dyDescent="0.35">
      <c r="H3" s="48" t="s">
        <v>123</v>
      </c>
    </row>
    <row r="4" spans="3:14" x14ac:dyDescent="0.35">
      <c r="H4" s="48" t="s">
        <v>103</v>
      </c>
    </row>
    <row r="5" spans="3:14" x14ac:dyDescent="0.35">
      <c r="H5" s="48" t="s">
        <v>104</v>
      </c>
    </row>
    <row r="6" spans="3:14" x14ac:dyDescent="0.35">
      <c r="H6" s="48" t="s">
        <v>102</v>
      </c>
    </row>
    <row r="8" spans="3:14" x14ac:dyDescent="0.35">
      <c r="H8" s="49" t="s">
        <v>125</v>
      </c>
    </row>
    <row r="9" spans="3:14" ht="26" x14ac:dyDescent="0.35">
      <c r="H9" s="47" t="s">
        <v>126</v>
      </c>
      <c r="I9" s="46"/>
      <c r="J9" s="46"/>
      <c r="K9" s="46"/>
      <c r="L9" s="46"/>
      <c r="M9" s="46"/>
      <c r="N9" s="46"/>
    </row>
    <row r="10" spans="3:14" ht="26" x14ac:dyDescent="0.35">
      <c r="H10" s="47" t="s">
        <v>127</v>
      </c>
      <c r="I10" s="46"/>
      <c r="J10" s="46"/>
      <c r="K10" s="46"/>
      <c r="L10" s="46"/>
      <c r="M10" s="46"/>
      <c r="N10" s="46"/>
    </row>
    <row r="11" spans="3:14" ht="26" x14ac:dyDescent="0.35">
      <c r="H11" s="47" t="s">
        <v>128</v>
      </c>
      <c r="I11" s="46"/>
      <c r="J11" s="46"/>
      <c r="K11" s="46"/>
      <c r="L11" s="46"/>
      <c r="M11" s="46"/>
      <c r="N11" s="46"/>
    </row>
    <row r="12" spans="3:14" ht="26" x14ac:dyDescent="0.35">
      <c r="H12" s="47" t="s">
        <v>129</v>
      </c>
      <c r="I12" s="46"/>
      <c r="J12" s="46"/>
      <c r="K12" s="46"/>
      <c r="L12" s="46"/>
      <c r="M12" s="46"/>
      <c r="N12" s="46"/>
    </row>
    <row r="13" spans="3:14" ht="26" x14ac:dyDescent="0.35">
      <c r="H13" s="47" t="s">
        <v>132</v>
      </c>
      <c r="I13" s="46"/>
      <c r="J13" s="46"/>
      <c r="K13" s="46"/>
      <c r="L13" s="46"/>
      <c r="M13" s="46"/>
      <c r="N13" s="46"/>
    </row>
    <row r="14" spans="3:14" ht="26" x14ac:dyDescent="0.35">
      <c r="H14" s="47" t="s">
        <v>130</v>
      </c>
      <c r="I14" s="46"/>
      <c r="J14" s="46"/>
      <c r="K14" s="46"/>
      <c r="L14" s="46"/>
      <c r="M14" s="46"/>
      <c r="N14" s="46"/>
    </row>
    <row r="15" spans="3:14" x14ac:dyDescent="0.35">
      <c r="H15" s="47" t="s">
        <v>131</v>
      </c>
      <c r="I15" s="46"/>
      <c r="J15" s="46"/>
      <c r="K15" s="46"/>
      <c r="L15" s="46"/>
      <c r="M15" s="46"/>
      <c r="N15" s="46"/>
    </row>
    <row r="16" spans="3:14" x14ac:dyDescent="0.35">
      <c r="H16" s="47"/>
      <c r="I16" s="46"/>
      <c r="J16" s="46"/>
      <c r="K16" s="46"/>
      <c r="L16" s="46"/>
      <c r="M16" s="46"/>
      <c r="N16" s="46"/>
    </row>
    <row r="17" spans="2:14" x14ac:dyDescent="0.35">
      <c r="H17" s="47"/>
      <c r="I17" s="46"/>
      <c r="J17" s="46"/>
      <c r="K17" s="46"/>
      <c r="L17" s="46"/>
      <c r="M17" s="46"/>
      <c r="N17" s="46"/>
    </row>
    <row r="18" spans="2:14" x14ac:dyDescent="0.35">
      <c r="B18" s="49" t="s">
        <v>133</v>
      </c>
      <c r="H18" s="47"/>
      <c r="I18" s="46"/>
      <c r="J18" s="46"/>
      <c r="K18" s="46"/>
      <c r="L18" s="46"/>
      <c r="M18" s="46"/>
      <c r="N18" s="46"/>
    </row>
    <row r="19" spans="2:14" x14ac:dyDescent="0.35">
      <c r="B19" s="45"/>
      <c r="H19" s="47"/>
      <c r="I19" s="46"/>
      <c r="J19" s="46"/>
      <c r="K19" s="46"/>
      <c r="L19" s="46"/>
      <c r="M19" s="46"/>
      <c r="N19" s="46"/>
    </row>
    <row r="20" spans="2:14" s="48" customFormat="1" ht="13" x14ac:dyDescent="0.3">
      <c r="B20" s="50" t="s">
        <v>134</v>
      </c>
      <c r="H20" s="47"/>
      <c r="I20" s="51"/>
      <c r="J20" s="51"/>
      <c r="K20" s="51"/>
      <c r="L20" s="51"/>
      <c r="M20" s="51"/>
      <c r="N20" s="51"/>
    </row>
    <row r="21" spans="2:14" s="48" customFormat="1" ht="13" x14ac:dyDescent="0.3">
      <c r="B21" s="50" t="s">
        <v>135</v>
      </c>
      <c r="H21" s="47"/>
      <c r="I21" s="51"/>
      <c r="J21" s="51"/>
      <c r="K21" s="51"/>
      <c r="L21" s="51"/>
      <c r="M21" s="51"/>
      <c r="N21" s="51"/>
    </row>
    <row r="22" spans="2:14" s="48" customFormat="1" ht="13" x14ac:dyDescent="0.3">
      <c r="B22" s="50" t="s">
        <v>136</v>
      </c>
      <c r="H22" s="47"/>
      <c r="I22" s="51"/>
      <c r="J22" s="51"/>
      <c r="K22" s="51"/>
      <c r="L22" s="51"/>
      <c r="M22" s="51"/>
      <c r="N22" s="51"/>
    </row>
    <row r="23" spans="2:14" s="48" customFormat="1" ht="13" x14ac:dyDescent="0.3">
      <c r="B23" s="50" t="s">
        <v>137</v>
      </c>
      <c r="H23" s="47"/>
      <c r="I23" s="51"/>
      <c r="J23" s="51"/>
      <c r="K23" s="51"/>
      <c r="L23" s="51"/>
      <c r="M23" s="51"/>
      <c r="N23" s="51"/>
    </row>
    <row r="24" spans="2:14" s="48" customFormat="1" ht="13" x14ac:dyDescent="0.3">
      <c r="B24" s="50" t="s">
        <v>138</v>
      </c>
      <c r="H24" s="47"/>
      <c r="I24" s="51"/>
      <c r="J24" s="51"/>
      <c r="K24" s="51"/>
      <c r="L24" s="51"/>
      <c r="M24" s="51"/>
      <c r="N24" s="51"/>
    </row>
    <row r="25" spans="2:14" s="48" customFormat="1" ht="13" x14ac:dyDescent="0.3">
      <c r="B25" s="50" t="s">
        <v>139</v>
      </c>
      <c r="H25" s="47"/>
      <c r="I25" s="51"/>
      <c r="J25" s="51"/>
      <c r="K25" s="51"/>
      <c r="L25" s="51"/>
      <c r="M25" s="51"/>
      <c r="N25" s="51"/>
    </row>
    <row r="26" spans="2:14" x14ac:dyDescent="0.35">
      <c r="H26" s="47"/>
      <c r="I26" s="46"/>
      <c r="J26" s="46"/>
      <c r="K26" s="46"/>
      <c r="L26" s="46"/>
      <c r="M26" s="46"/>
      <c r="N26" s="46"/>
    </row>
    <row r="29" spans="2:14" x14ac:dyDescent="0.35">
      <c r="B29" s="44" t="s">
        <v>121</v>
      </c>
    </row>
    <row r="31" spans="2:14" s="48" customFormat="1" ht="13" x14ac:dyDescent="0.3">
      <c r="B31" s="52" t="s">
        <v>105</v>
      </c>
    </row>
    <row r="32" spans="2:14" s="48" customFormat="1" ht="13" x14ac:dyDescent="0.3">
      <c r="B32" s="48" t="s">
        <v>106</v>
      </c>
    </row>
    <row r="33" spans="2:2" s="48" customFormat="1" ht="13" x14ac:dyDescent="0.3">
      <c r="B33" s="48" t="s">
        <v>107</v>
      </c>
    </row>
    <row r="34" spans="2:2" s="48" customFormat="1" ht="13" x14ac:dyDescent="0.3">
      <c r="B34" s="48" t="s">
        <v>108</v>
      </c>
    </row>
    <row r="35" spans="2:2" s="48" customFormat="1" ht="13" x14ac:dyDescent="0.3">
      <c r="B35" s="48" t="s">
        <v>109</v>
      </c>
    </row>
    <row r="36" spans="2:2" s="48" customFormat="1" ht="13" x14ac:dyDescent="0.3">
      <c r="B36" s="48" t="s">
        <v>119</v>
      </c>
    </row>
    <row r="37" spans="2:2" s="48" customFormat="1" ht="13" x14ac:dyDescent="0.3"/>
    <row r="38" spans="2:2" s="48" customFormat="1" ht="13" x14ac:dyDescent="0.3">
      <c r="B38" s="52" t="s">
        <v>110</v>
      </c>
    </row>
    <row r="39" spans="2:2" s="48" customFormat="1" ht="13" x14ac:dyDescent="0.3">
      <c r="B39" s="48" t="s">
        <v>111</v>
      </c>
    </row>
    <row r="40" spans="2:2" s="48" customFormat="1" ht="13" x14ac:dyDescent="0.3">
      <c r="B40" s="48" t="s">
        <v>112</v>
      </c>
    </row>
    <row r="41" spans="2:2" s="48" customFormat="1" ht="13" x14ac:dyDescent="0.3">
      <c r="B41" s="48" t="s">
        <v>113</v>
      </c>
    </row>
    <row r="42" spans="2:2" s="48" customFormat="1" ht="13" x14ac:dyDescent="0.3"/>
    <row r="43" spans="2:2" s="48" customFormat="1" ht="13" x14ac:dyDescent="0.3">
      <c r="B43" s="52" t="s">
        <v>114</v>
      </c>
    </row>
    <row r="44" spans="2:2" s="48" customFormat="1" ht="13" x14ac:dyDescent="0.3">
      <c r="B44" s="48" t="s">
        <v>115</v>
      </c>
    </row>
    <row r="45" spans="2:2" s="48" customFormat="1" ht="13" x14ac:dyDescent="0.3">
      <c r="B45" s="48" t="s">
        <v>122</v>
      </c>
    </row>
    <row r="46" spans="2:2" s="48" customFormat="1" ht="13" x14ac:dyDescent="0.3">
      <c r="B46" s="48" t="s">
        <v>116</v>
      </c>
    </row>
    <row r="47" spans="2:2" s="48" customFormat="1" ht="13" x14ac:dyDescent="0.3"/>
    <row r="48" spans="2:2" s="48" customFormat="1" ht="13" x14ac:dyDescent="0.3">
      <c r="B48" s="52" t="s">
        <v>117</v>
      </c>
    </row>
    <row r="49" spans="2:2" s="48" customFormat="1" ht="13" x14ac:dyDescent="0.3">
      <c r="B49" s="48" t="s">
        <v>118</v>
      </c>
    </row>
    <row r="50" spans="2:2" s="48" customFormat="1" ht="13" x14ac:dyDescent="0.3">
      <c r="B50" s="48" t="s">
        <v>120</v>
      </c>
    </row>
    <row r="51" spans="2:2" s="48" customFormat="1" ht="13" x14ac:dyDescent="0.3"/>
    <row r="52" spans="2:2" s="48" customFormat="1" ht="13" x14ac:dyDescent="0.3"/>
    <row r="53" spans="2:2" s="48" customFormat="1" ht="13" x14ac:dyDescent="0.3"/>
    <row r="54" spans="2:2" s="48" customFormat="1" ht="13" x14ac:dyDescent="0.3"/>
    <row r="55" spans="2:2" s="48" customFormat="1" ht="13" x14ac:dyDescent="0.3"/>
    <row r="56" spans="2:2" s="48" customFormat="1" ht="13" x14ac:dyDescent="0.3"/>
    <row r="57" spans="2:2" s="48" customFormat="1" ht="13" x14ac:dyDescent="0.3"/>
  </sheetData>
  <mergeCells count="1"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1A25-1A8E-47A6-ADAD-3AD86380CFC4}">
  <dimension ref="J3:Y29"/>
  <sheetViews>
    <sheetView showGridLines="0" tabSelected="1" zoomScale="80" zoomScaleNormal="80" workbookViewId="0"/>
  </sheetViews>
  <sheetFormatPr baseColWidth="10" defaultRowHeight="14.5" x14ac:dyDescent="0.35"/>
  <cols>
    <col min="1" max="8" width="8.6328125" style="8" customWidth="1"/>
    <col min="9" max="9" width="5.81640625" style="8" customWidth="1"/>
    <col min="10" max="12" width="10.90625" style="8"/>
    <col min="13" max="13" width="11.7265625" style="8" hidden="1" customWidth="1"/>
    <col min="14" max="14" width="10.90625" style="8"/>
    <col min="15" max="16" width="9" style="8" customWidth="1"/>
    <col min="17" max="17" width="3.1796875" style="8" customWidth="1"/>
    <col min="18" max="18" width="2.6328125" style="8" customWidth="1"/>
    <col min="19" max="21" width="10.90625" style="8"/>
    <col min="22" max="22" width="6.1796875" style="8" customWidth="1"/>
    <col min="23" max="24" width="10.90625" style="8"/>
    <col min="25" max="25" width="5.54296875" style="8" customWidth="1"/>
    <col min="26" max="16384" width="10.90625" style="8"/>
  </cols>
  <sheetData>
    <row r="3" spans="10:25" ht="15" thickBot="1" x14ac:dyDescent="0.4"/>
    <row r="4" spans="10:25" x14ac:dyDescent="0.35">
      <c r="J4" s="10"/>
      <c r="K4" s="11"/>
      <c r="L4" s="11"/>
      <c r="M4" s="11"/>
      <c r="N4" s="11"/>
      <c r="O4" s="11"/>
      <c r="P4" s="11"/>
      <c r="Q4" s="12"/>
      <c r="S4" s="31"/>
      <c r="T4" s="32"/>
      <c r="U4" s="32"/>
      <c r="V4" s="32"/>
      <c r="W4" s="32"/>
      <c r="X4" s="32"/>
      <c r="Y4" s="33"/>
    </row>
    <row r="5" spans="10:25" x14ac:dyDescent="0.35">
      <c r="J5" s="13"/>
      <c r="K5" s="9"/>
      <c r="L5" s="9"/>
      <c r="M5" s="9"/>
      <c r="N5" s="9"/>
      <c r="O5" s="9"/>
      <c r="P5" s="9"/>
      <c r="Q5" s="14"/>
      <c r="S5" s="34"/>
      <c r="T5" s="9"/>
      <c r="U5" s="9"/>
      <c r="V5" s="9"/>
      <c r="W5" s="9"/>
      <c r="X5" s="9"/>
      <c r="Y5" s="35"/>
    </row>
    <row r="6" spans="10:25" x14ac:dyDescent="0.35">
      <c r="J6" s="13"/>
      <c r="K6" s="9"/>
      <c r="L6" s="9"/>
      <c r="M6" s="9"/>
      <c r="N6" s="9"/>
      <c r="O6" s="9"/>
      <c r="P6" s="9"/>
      <c r="Q6" s="14"/>
      <c r="S6" s="34"/>
      <c r="T6" s="9"/>
      <c r="U6" s="9"/>
      <c r="V6" s="9"/>
      <c r="W6" s="21" t="s">
        <v>86</v>
      </c>
      <c r="X6" s="21" t="s">
        <v>60</v>
      </c>
      <c r="Y6" s="35"/>
    </row>
    <row r="7" spans="10:25" ht="12.5" customHeight="1" thickBot="1" x14ac:dyDescent="0.4">
      <c r="J7" s="13"/>
      <c r="K7" s="9"/>
      <c r="L7" s="9"/>
      <c r="M7" s="9"/>
      <c r="N7" s="9"/>
      <c r="O7" s="9"/>
      <c r="P7" s="9"/>
      <c r="Q7" s="14"/>
      <c r="S7" s="34"/>
      <c r="T7" s="18"/>
      <c r="U7" s="18"/>
      <c r="V7" s="18"/>
      <c r="W7" s="22">
        <f>Pivot!I121</f>
        <v>0.11118054362687617</v>
      </c>
      <c r="X7" s="22">
        <f>Pivot!H121</f>
        <v>-1.2028789472912879E-2</v>
      </c>
      <c r="Y7" s="35"/>
    </row>
    <row r="8" spans="10:25" ht="12.5" customHeight="1" thickBot="1" x14ac:dyDescent="0.4">
      <c r="J8" s="13"/>
      <c r="K8" s="9"/>
      <c r="L8" s="9"/>
      <c r="M8" s="9"/>
      <c r="N8" s="9"/>
      <c r="O8" s="9"/>
      <c r="P8" s="9"/>
      <c r="Q8" s="14"/>
      <c r="S8" s="34"/>
      <c r="T8" s="18"/>
      <c r="U8" s="18"/>
      <c r="V8" s="18"/>
      <c r="W8" s="25">
        <f>Pivot!I122</f>
        <v>0.110988653740209</v>
      </c>
      <c r="X8" s="25">
        <f>Pivot!H122</f>
        <v>3.3781491213469919E-2</v>
      </c>
      <c r="Y8" s="35"/>
    </row>
    <row r="9" spans="10:25" ht="12.5" customHeight="1" thickBot="1" x14ac:dyDescent="0.4">
      <c r="J9" s="13"/>
      <c r="K9" s="9"/>
      <c r="L9" s="9"/>
      <c r="M9" s="9"/>
      <c r="N9" s="9"/>
      <c r="O9" s="9"/>
      <c r="P9" s="9"/>
      <c r="Q9" s="14"/>
      <c r="S9" s="34"/>
      <c r="T9" s="18"/>
      <c r="U9" s="18"/>
      <c r="V9" s="18"/>
      <c r="W9" s="25">
        <f>Pivot!I123</f>
        <v>0.11567795831480374</v>
      </c>
      <c r="X9" s="25">
        <f>Pivot!H123</f>
        <v>-3.7607940481071037E-2</v>
      </c>
      <c r="Y9" s="35"/>
    </row>
    <row r="10" spans="10:25" ht="12.5" customHeight="1" thickBot="1" x14ac:dyDescent="0.4">
      <c r="J10" s="13"/>
      <c r="K10" s="54" t="s">
        <v>67</v>
      </c>
      <c r="L10" s="54"/>
      <c r="M10" s="21" t="s">
        <v>58</v>
      </c>
      <c r="N10" s="21" t="s">
        <v>59</v>
      </c>
      <c r="O10" s="21" t="s">
        <v>31</v>
      </c>
      <c r="P10" s="21" t="s">
        <v>60</v>
      </c>
      <c r="Q10" s="14"/>
      <c r="S10" s="34"/>
      <c r="T10" s="18"/>
      <c r="U10" s="18"/>
      <c r="V10" s="18"/>
      <c r="W10" s="25">
        <f>Pivot!I124</f>
        <v>0.10355804953608065</v>
      </c>
      <c r="X10" s="25">
        <f>Pivot!H124</f>
        <v>-1.3995088328637474E-2</v>
      </c>
      <c r="Y10" s="35"/>
    </row>
    <row r="11" spans="10:25" ht="12.5" customHeight="1" thickBot="1" x14ac:dyDescent="0.4">
      <c r="J11" s="13"/>
      <c r="K11" s="18"/>
      <c r="L11" s="18"/>
      <c r="M11" s="19" t="str">
        <f>Pivot!W20</f>
        <v>Sony</v>
      </c>
      <c r="N11" s="19"/>
      <c r="O11" s="22">
        <f>Pivot!H20</f>
        <v>0.32489261715354373</v>
      </c>
      <c r="P11" s="22">
        <f>Pivot!I20</f>
        <v>-2.8363618530567458E-3</v>
      </c>
      <c r="Q11" s="14"/>
      <c r="S11" s="34"/>
      <c r="T11" s="18"/>
      <c r="U11" s="18"/>
      <c r="V11" s="18"/>
      <c r="W11" s="25">
        <f>Pivot!I125</f>
        <v>0.11731377066563281</v>
      </c>
      <c r="X11" s="25">
        <f>Pivot!H125</f>
        <v>1.004209732331927E-2</v>
      </c>
      <c r="Y11" s="35"/>
    </row>
    <row r="12" spans="10:25" ht="12.5" customHeight="1" thickBot="1" x14ac:dyDescent="0.4">
      <c r="J12" s="13"/>
      <c r="K12" s="23"/>
      <c r="L12" s="23"/>
      <c r="M12" s="24" t="str">
        <f>Pivot!W21</f>
        <v>Samsung</v>
      </c>
      <c r="N12" s="24"/>
      <c r="O12" s="25">
        <f>Pivot!H21</f>
        <v>0.33046732700190129</v>
      </c>
      <c r="P12" s="25">
        <f>Pivot!I21</f>
        <v>-1.4938059880121313E-3</v>
      </c>
      <c r="Q12" s="14"/>
      <c r="S12" s="34"/>
      <c r="T12" s="18"/>
      <c r="U12" s="18"/>
      <c r="V12" s="18"/>
      <c r="W12" s="25">
        <f>Pivot!I126</f>
        <v>0.11494235021035212</v>
      </c>
      <c r="X12" s="25">
        <f>Pivot!H126</f>
        <v>-2.1678102377026585E-2</v>
      </c>
      <c r="Y12" s="35"/>
    </row>
    <row r="13" spans="10:25" ht="12.5" customHeight="1" thickBot="1" x14ac:dyDescent="0.4">
      <c r="J13" s="13"/>
      <c r="K13" s="23"/>
      <c r="L13" s="23"/>
      <c r="M13" s="24" t="str">
        <f>Pivot!W22</f>
        <v>Logitech</v>
      </c>
      <c r="N13" s="24"/>
      <c r="O13" s="25">
        <f>Pivot!H22</f>
        <v>0.33386218684773933</v>
      </c>
      <c r="P13" s="25">
        <f>Pivot!I22</f>
        <v>3.6688825963780425E-3</v>
      </c>
      <c r="Q13" s="14"/>
      <c r="S13" s="34"/>
      <c r="T13" s="18"/>
      <c r="U13" s="18"/>
      <c r="V13" s="18"/>
      <c r="W13" s="25">
        <f>Pivot!I127</f>
        <v>0.11110797778760385</v>
      </c>
      <c r="X13" s="25">
        <f>Pivot!H127</f>
        <v>7.8708215760012648E-2</v>
      </c>
      <c r="Y13" s="35"/>
    </row>
    <row r="14" spans="10:25" ht="12.5" customHeight="1" thickBot="1" x14ac:dyDescent="0.4">
      <c r="J14" s="13"/>
      <c r="K14" s="23"/>
      <c r="L14" s="23"/>
      <c r="M14" s="24" t="str">
        <f>Pivot!W23</f>
        <v>GoPro</v>
      </c>
      <c r="N14" s="24"/>
      <c r="O14" s="25">
        <f>Pivot!H23</f>
        <v>0.32470398575767956</v>
      </c>
      <c r="P14" s="25">
        <f>Pivot!I23</f>
        <v>-3.1474093455039487E-3</v>
      </c>
      <c r="Q14" s="14"/>
      <c r="S14" s="34"/>
      <c r="T14" s="18"/>
      <c r="U14" s="18"/>
      <c r="V14" s="18"/>
      <c r="W14" s="25">
        <f>Pivot!I128</f>
        <v>0.11542760254464693</v>
      </c>
      <c r="X14" s="25">
        <f>Pivot!H128</f>
        <v>1.5043479979319837E-2</v>
      </c>
      <c r="Y14" s="35"/>
    </row>
    <row r="15" spans="10:25" ht="12.5" customHeight="1" thickBot="1" x14ac:dyDescent="0.4">
      <c r="J15" s="13"/>
      <c r="K15" s="23"/>
      <c r="L15" s="23"/>
      <c r="M15" s="24" t="str">
        <f>Pivot!W24</f>
        <v>Bose</v>
      </c>
      <c r="N15" s="24"/>
      <c r="O15" s="25">
        <f>Pivot!H24</f>
        <v>0.3702563742422566</v>
      </c>
      <c r="P15" s="25">
        <f>Pivot!I24</f>
        <v>4.3189573003117876E-3</v>
      </c>
      <c r="Q15" s="14"/>
      <c r="S15" s="34"/>
      <c r="T15" s="18"/>
      <c r="U15" s="18"/>
      <c r="V15" s="18"/>
      <c r="W15" s="25">
        <f>Pivot!I129</f>
        <v>9.9803093573794729E-2</v>
      </c>
      <c r="X15" s="25">
        <f>Pivot!H129</f>
        <v>-0.13775822396027748</v>
      </c>
      <c r="Y15" s="35"/>
    </row>
    <row r="16" spans="10:25" ht="12.5" customHeight="1" thickBot="1" x14ac:dyDescent="0.4">
      <c r="J16" s="13"/>
      <c r="K16" s="23"/>
      <c r="L16" s="23"/>
      <c r="M16" s="24" t="str">
        <f>Pivot!W25</f>
        <v>LG</v>
      </c>
      <c r="N16" s="24"/>
      <c r="O16" s="25">
        <f>Pivot!H25</f>
        <v>0.30873790114138877</v>
      </c>
      <c r="P16" s="25">
        <f>Pivot!I25</f>
        <v>-5.1148236944174585E-3</v>
      </c>
      <c r="Q16" s="14"/>
      <c r="S16" s="36"/>
      <c r="T16" s="18"/>
      <c r="U16" s="18"/>
      <c r="V16" s="18"/>
      <c r="W16" s="18"/>
      <c r="X16" s="18"/>
      <c r="Y16" s="37"/>
    </row>
    <row r="17" spans="10:17" ht="12.5" customHeight="1" thickBot="1" x14ac:dyDescent="0.4">
      <c r="J17" s="13"/>
      <c r="K17" s="23"/>
      <c r="L17" s="23"/>
      <c r="M17" s="24" t="str">
        <f>Pivot!W26</f>
        <v>Sandisk</v>
      </c>
      <c r="N17" s="24"/>
      <c r="O17" s="25">
        <f>Pivot!H26</f>
        <v>0.30643037622646391</v>
      </c>
      <c r="P17" s="25">
        <f>Pivot!I26</f>
        <v>-1.9154935765995362E-3</v>
      </c>
      <c r="Q17" s="14"/>
    </row>
    <row r="18" spans="10:17" ht="12.5" customHeight="1" thickBot="1" x14ac:dyDescent="0.4">
      <c r="J18" s="13"/>
      <c r="K18" s="23"/>
      <c r="L18" s="23"/>
      <c r="M18" s="24" t="str">
        <f>Pivot!W27</f>
        <v>Dell</v>
      </c>
      <c r="N18" s="24"/>
      <c r="O18" s="25">
        <f>Pivot!H27</f>
        <v>0.30000907241532121</v>
      </c>
      <c r="P18" s="25">
        <f>Pivot!I27</f>
        <v>-2.4367415817975746E-3</v>
      </c>
      <c r="Q18" s="14"/>
    </row>
    <row r="19" spans="10:17" ht="12.5" customHeight="1" thickBot="1" x14ac:dyDescent="0.4">
      <c r="J19" s="13"/>
      <c r="K19" s="23"/>
      <c r="L19" s="23"/>
      <c r="M19" s="24" t="str">
        <f>Pivot!W28</f>
        <v>AOC</v>
      </c>
      <c r="N19" s="24"/>
      <c r="O19" s="25">
        <f>Pivot!H28</f>
        <v>0.32104183005526366</v>
      </c>
      <c r="P19" s="25">
        <f>Pivot!I28</f>
        <v>7.3028781743089133E-3</v>
      </c>
      <c r="Q19" s="14"/>
    </row>
    <row r="20" spans="10:17" ht="12.5" customHeight="1" thickBot="1" x14ac:dyDescent="0.4">
      <c r="J20" s="13"/>
      <c r="K20" s="23"/>
      <c r="L20" s="23"/>
      <c r="M20" s="24" t="str">
        <f>Pivot!W29</f>
        <v>Nintendo</v>
      </c>
      <c r="N20" s="24"/>
      <c r="O20" s="25">
        <f>Pivot!H29</f>
        <v>0.2982600019039493</v>
      </c>
      <c r="P20" s="25">
        <f>Pivot!I29</f>
        <v>2.3707310077020205E-3</v>
      </c>
      <c r="Q20" s="14"/>
    </row>
    <row r="21" spans="10:17" ht="12.5" customHeight="1" thickBot="1" x14ac:dyDescent="0.4">
      <c r="J21" s="13"/>
      <c r="K21" s="23"/>
      <c r="L21" s="23"/>
      <c r="M21" s="24" t="str">
        <f>Pivot!W30</f>
        <v>JBL</v>
      </c>
      <c r="N21" s="24"/>
      <c r="O21" s="25">
        <f>Pivot!H30</f>
        <v>0.33046162469558671</v>
      </c>
      <c r="P21" s="25">
        <f>Pivot!I30</f>
        <v>-1.8485211340596996E-3</v>
      </c>
      <c r="Q21" s="14"/>
    </row>
    <row r="22" spans="10:17" ht="12.5" customHeight="1" thickBot="1" x14ac:dyDescent="0.4">
      <c r="J22" s="13"/>
      <c r="K22" s="23"/>
      <c r="L22" s="23"/>
      <c r="M22" s="24" t="str">
        <f>Pivot!W31</f>
        <v>Belkin</v>
      </c>
      <c r="N22" s="24"/>
      <c r="O22" s="25">
        <f>Pivot!H31</f>
        <v>0.31596912816472378</v>
      </c>
      <c r="P22" s="25">
        <f>Pivot!I31</f>
        <v>1.5667550937991104E-3</v>
      </c>
      <c r="Q22" s="14"/>
    </row>
    <row r="23" spans="10:17" ht="12.5" customHeight="1" thickBot="1" x14ac:dyDescent="0.4">
      <c r="J23" s="13"/>
      <c r="K23" s="23"/>
      <c r="L23" s="23"/>
      <c r="M23" s="24" t="str">
        <f>Pivot!W32</f>
        <v>Motorola</v>
      </c>
      <c r="N23" s="24"/>
      <c r="O23" s="25">
        <f>Pivot!H32</f>
        <v>0.31435373589013105</v>
      </c>
      <c r="P23" s="25">
        <f>Pivot!I32</f>
        <v>-4.2027820332440347E-3</v>
      </c>
      <c r="Q23" s="14"/>
    </row>
    <row r="24" spans="10:17" ht="12.5" customHeight="1" thickBot="1" x14ac:dyDescent="0.4">
      <c r="J24" s="13"/>
      <c r="K24" s="23"/>
      <c r="L24" s="23"/>
      <c r="M24" s="24" t="str">
        <f>Pivot!W33</f>
        <v>Kingston</v>
      </c>
      <c r="N24" s="24"/>
      <c r="O24" s="25">
        <f>Pivot!H33</f>
        <v>0.36083554522180833</v>
      </c>
      <c r="P24" s="25">
        <f>Pivot!I33</f>
        <v>2.7525309524813468E-3</v>
      </c>
      <c r="Q24" s="14"/>
    </row>
    <row r="25" spans="10:17" ht="12.5" customHeight="1" thickBot="1" x14ac:dyDescent="0.4">
      <c r="J25" s="13"/>
      <c r="K25" s="23"/>
      <c r="L25" s="23"/>
      <c r="M25" s="24" t="str">
        <f>Pivot!W34</f>
        <v>Xiaomi</v>
      </c>
      <c r="N25" s="24"/>
      <c r="O25" s="25">
        <f>Pivot!H34</f>
        <v>0.30502025902060742</v>
      </c>
      <c r="P25" s="25">
        <f>Pivot!I34</f>
        <v>-2.9850673758685664E-4</v>
      </c>
      <c r="Q25" s="14"/>
    </row>
    <row r="26" spans="10:17" ht="12.5" customHeight="1" thickBot="1" x14ac:dyDescent="0.4">
      <c r="J26" s="13"/>
      <c r="K26" s="23"/>
      <c r="L26" s="23"/>
      <c r="M26" s="24" t="str">
        <f>Pivot!W35</f>
        <v>Lenovo</v>
      </c>
      <c r="N26" s="24"/>
      <c r="O26" s="25">
        <f>Pivot!H35</f>
        <v>0.33772148587337469</v>
      </c>
      <c r="P26" s="25">
        <f>Pivot!I35</f>
        <v>2.6689303953946197E-3</v>
      </c>
      <c r="Q26" s="14"/>
    </row>
    <row r="27" spans="10:17" ht="12.5" customHeight="1" thickBot="1" x14ac:dyDescent="0.4">
      <c r="J27" s="13"/>
      <c r="K27" s="18"/>
      <c r="L27" s="18"/>
      <c r="M27" s="19" t="str">
        <f>Pivot!W36</f>
        <v>HP</v>
      </c>
      <c r="N27" s="19"/>
      <c r="O27" s="22">
        <f>Pivot!H36</f>
        <v>0.31842249375509407</v>
      </c>
      <c r="P27" s="22">
        <f>Pivot!I36</f>
        <v>3.7627267735290126E-3</v>
      </c>
      <c r="Q27" s="14"/>
    </row>
    <row r="28" spans="10:17" x14ac:dyDescent="0.35">
      <c r="J28" s="13"/>
      <c r="K28" s="9"/>
      <c r="L28" s="9"/>
      <c r="M28" s="9"/>
      <c r="N28" s="9"/>
      <c r="O28" s="9"/>
      <c r="P28" s="9"/>
      <c r="Q28" s="14"/>
    </row>
    <row r="29" spans="10:17" ht="15" thickBot="1" x14ac:dyDescent="0.4">
      <c r="J29" s="15"/>
      <c r="K29" s="16"/>
      <c r="L29" s="16"/>
      <c r="M29" s="16"/>
      <c r="N29" s="16"/>
      <c r="O29" s="16"/>
      <c r="P29" s="16"/>
      <c r="Q29" s="17"/>
    </row>
  </sheetData>
  <mergeCells count="1">
    <mergeCell ref="K10:L10"/>
  </mergeCells>
  <conditionalFormatting sqref="P11:P27">
    <cfRule type="top10" dxfId="11" priority="8" bottom="1" rank="1"/>
    <cfRule type="top10" dxfId="10" priority="9" rank="1"/>
    <cfRule type="iconSet" priority="1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O11:O27">
    <cfRule type="top10" dxfId="9" priority="10" bottom="1" rank="1"/>
    <cfRule type="top10" dxfId="8" priority="11" rank="1"/>
    <cfRule type="cellIs" dxfId="7" priority="16" operator="lessThan">
      <formula>0.32</formula>
    </cfRule>
    <cfRule type="cellIs" dxfId="6" priority="17" operator="greaterThanOrEqual">
      <formula>0.32</formula>
    </cfRule>
  </conditionalFormatting>
  <conditionalFormatting sqref="X7:X15">
    <cfRule type="top10" dxfId="5" priority="1" bottom="1" rank="1"/>
    <cfRule type="top10" dxfId="4" priority="2" rank="1"/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W7:W15">
    <cfRule type="top10" dxfId="3" priority="3" bottom="1" rank="1"/>
    <cfRule type="top10" dxfId="2" priority="4" rank="1"/>
    <cfRule type="cellIs" dxfId="1" priority="6" operator="lessThan">
      <formula>0.32</formula>
    </cfRule>
    <cfRule type="cellIs" dxfId="0" priority="7" operator="greaterThanOrEqual">
      <formula>0.32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B88131E-FBD0-4779-8585-5FF3490136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Pivot!X20:AF20</xm:f>
              <xm:sqref>N11</xm:sqref>
            </x14:sparkline>
            <x14:sparkline>
              <xm:f>Pivot!X21:AF21</xm:f>
              <xm:sqref>N12</xm:sqref>
            </x14:sparkline>
            <x14:sparkline>
              <xm:f>Pivot!X22:AF22</xm:f>
              <xm:sqref>N13</xm:sqref>
            </x14:sparkline>
            <x14:sparkline>
              <xm:f>Pivot!X23:AF23</xm:f>
              <xm:sqref>N14</xm:sqref>
            </x14:sparkline>
            <x14:sparkline>
              <xm:f>Pivot!X24:AF24</xm:f>
              <xm:sqref>N15</xm:sqref>
            </x14:sparkline>
            <x14:sparkline>
              <xm:f>Pivot!X25:AF25</xm:f>
              <xm:sqref>N16</xm:sqref>
            </x14:sparkline>
            <x14:sparkline>
              <xm:f>Pivot!X26:AF26</xm:f>
              <xm:sqref>N17</xm:sqref>
            </x14:sparkline>
            <x14:sparkline>
              <xm:f>Pivot!X27:AF27</xm:f>
              <xm:sqref>N18</xm:sqref>
            </x14:sparkline>
            <x14:sparkline>
              <xm:f>Pivot!X28:AF28</xm:f>
              <xm:sqref>N19</xm:sqref>
            </x14:sparkline>
            <x14:sparkline>
              <xm:f>Pivot!X29:AF29</xm:f>
              <xm:sqref>N20</xm:sqref>
            </x14:sparkline>
            <x14:sparkline>
              <xm:f>Pivot!X30:AF30</xm:f>
              <xm:sqref>N21</xm:sqref>
            </x14:sparkline>
            <x14:sparkline>
              <xm:f>Pivot!X31:AF31</xm:f>
              <xm:sqref>N22</xm:sqref>
            </x14:sparkline>
            <x14:sparkline>
              <xm:f>Pivot!X32:AF32</xm:f>
              <xm:sqref>N23</xm:sqref>
            </x14:sparkline>
            <x14:sparkline>
              <xm:f>Pivot!X33:AF33</xm:f>
              <xm:sqref>N24</xm:sqref>
            </x14:sparkline>
            <x14:sparkline>
              <xm:f>Pivot!X34:AF34</xm:f>
              <xm:sqref>N25</xm:sqref>
            </x14:sparkline>
            <x14:sparkline>
              <xm:f>Pivot!X35:AF35</xm:f>
              <xm:sqref>N26</xm:sqref>
            </x14:sparkline>
            <x14:sparkline>
              <xm:f>Pivot!X36:AF36</xm:f>
              <xm:sqref>N27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12D8-FBF1-4A3E-B5E2-A059DD236C54}">
  <dimension ref="B3:P11"/>
  <sheetViews>
    <sheetView zoomScale="80" zoomScaleNormal="80" workbookViewId="0">
      <selection activeCell="C6" sqref="C6"/>
    </sheetView>
  </sheetViews>
  <sheetFormatPr baseColWidth="10" defaultRowHeight="14.5" x14ac:dyDescent="0.35"/>
  <cols>
    <col min="1" max="1" width="1.453125" style="8" customWidth="1"/>
    <col min="2" max="2" width="17.7265625" style="8" customWidth="1"/>
    <col min="3" max="4" width="10.90625" style="8"/>
    <col min="5" max="5" width="19.81640625" style="8" customWidth="1"/>
    <col min="6" max="16384" width="10.90625" style="8"/>
  </cols>
  <sheetData>
    <row r="3" spans="2:16" ht="5.5" customHeight="1" x14ac:dyDescent="0.35"/>
    <row r="4" spans="2:16" ht="10" customHeight="1" thickBot="1" x14ac:dyDescent="0.4"/>
    <row r="5" spans="2:16" ht="15" thickBot="1" x14ac:dyDescent="0.4">
      <c r="B5" s="42" t="s">
        <v>97</v>
      </c>
      <c r="C5" s="42" t="s">
        <v>86</v>
      </c>
      <c r="D5" s="42" t="s">
        <v>94</v>
      </c>
      <c r="E5" s="55" t="s">
        <v>98</v>
      </c>
      <c r="F5" s="55"/>
    </row>
    <row r="6" spans="2:16" ht="15" thickBot="1" x14ac:dyDescent="0.4">
      <c r="B6" s="38" t="s">
        <v>91</v>
      </c>
      <c r="C6" s="39">
        <f>+SUM(Pivot!G68:G69)/SUM(Pivot!$B$68:$B$77)</f>
        <v>0.48087903825018324</v>
      </c>
      <c r="D6" s="39">
        <v>5.0000000000000001E-3</v>
      </c>
      <c r="E6" s="56" t="s">
        <v>95</v>
      </c>
      <c r="F6" s="56"/>
    </row>
    <row r="7" spans="2:16" ht="15" thickBot="1" x14ac:dyDescent="0.4">
      <c r="B7" s="38" t="s">
        <v>92</v>
      </c>
      <c r="C7" s="39">
        <f>+SUM(Pivot!G70:G72)/SUM(Pivot!$B$68:$B$77)</f>
        <v>0.34977773996008493</v>
      </c>
      <c r="D7" s="40">
        <v>0.1</v>
      </c>
      <c r="E7" s="56" t="s">
        <v>96</v>
      </c>
      <c r="F7" s="56"/>
    </row>
    <row r="8" spans="2:16" ht="15" thickBot="1" x14ac:dyDescent="0.4">
      <c r="B8" s="38" t="s">
        <v>93</v>
      </c>
      <c r="C8" s="41">
        <f>+SUM(Pivot!G73:G77)/SUM(Pivot!$B$68:$B$77)</f>
        <v>0.1693432217897318</v>
      </c>
      <c r="D8" s="40">
        <v>0.15</v>
      </c>
      <c r="E8" s="56" t="s">
        <v>96</v>
      </c>
      <c r="F8" s="56"/>
    </row>
    <row r="11" spans="2:16" x14ac:dyDescent="0.35">
      <c r="P11" s="8" t="s">
        <v>83</v>
      </c>
    </row>
  </sheetData>
  <mergeCells count="4">
    <mergeCell ref="E5:F5"/>
    <mergeCell ref="E6:F6"/>
    <mergeCell ref="E7:F7"/>
    <mergeCell ref="E8:F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 8 4 < / i n t > < / v a l u e > < / i t e m > < i t e m > < k e y > < s t r i n g > N o m b r e _ P r o d u c t o < / s t r i n g > < / k e y > < v a l u e > < i n t > 2 1 8 < / i n t > < / v a l u e > < / i t e m > < i t e m > < k e y > < s t r i n g > C a t e g o r � a < / s t r i n g > < / k e y > < v a l u e > < i n t > 1 3 6 < / i n t > < / v a l u e > < / i t e m > < i t e m > < k e y > < s t r i n g > P r e c i o _ U n i t a r i o < / s t r i n g > < / k e y > < v a l u e > < i n t > 1 9 0 < / i n t > < / v a l u e > < / i t e m > < i t e m > < k e y > < s t r i n g > C o s t o _ U n i t a r i o < / s t r i n g > < / k e y > < v a l u e > < i n t > 1 8 6 < / i n t > < / v a l u e > < / i t e m > < i t e m > < k e y > < s t r i n g > S t o c k < / s t r i n g > < / k e y > < v a l u e > < i n t > 9 7 < / i n t > < / v a l u e > < / i t e m > < i t e m > < k e y > < s t r i n g > M a r c a < / s t r i n g > < / k e y > < v a l u e > < i n t > 1 0 7 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 N o m b r e _ P r o d u c t o < / s t r i n g > < / k e y > < v a l u e > < i n t > 1 < / i n t > < / v a l u e > < / i t e m > < i t e m > < k e y > < s t r i n g > C a t e g o r � a < / s t r i n g > < / k e y > < v a l u e > < i n t > 2 < / i n t > < / v a l u e > < / i t e m > < i t e m > < k e y > < s t r i n g > P r e c i o _ U n i t a r i o < / s t r i n g > < / k e y > < v a l u e > < i n t > 3 < / i n t > < / v a l u e > < / i t e m > < i t e m > < k e y > < s t r i n g > C o s t o _ U n i t a r i o < / s t r i n g > < / k e y > < v a l u e > < i n t > 4 < / i n t > < / v a l u e > < / i t e m > < i t e m > < k e y > < s t r i n g > S t o c k < / s t r i n g > < / k e y > < v a l u e > < i n t > 5 < / i n t > < / v a l u e > < / i t e m > < i t e m > < k e y > < s t r i n g > M a r c a 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c 1 b c f 1 6 - 3 8 a b - 4 8 1 3 - 8 f a c - b 7 9 8 5 8 3 7 3 d 4 f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8 9 e 5 6 5 7 - 0 e 2 5 - 4 b f 3 - 8 b 8 9 - 9 7 2 6 4 e d f 4 2 a 4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3 b f 8 e 5 e - 2 f d 0 - 4 2 7 9 - 9 e d 6 - e d a 9 a e 4 0 a 1 2 e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 d i m C l i e n t e s 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 d i m T i e n d a 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 d i m F e c h a 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 F a c t T r a n s a c c i o n e s 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 F a c t C a r t e r a 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 d i m F e c h a E m i s i o n 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 d i m F e c h a P a g o 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c t T r a n s a c c i o n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F e c h a E m i s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 F e c h a E m i s i o n K e y < / s t r i n g > < / k e y > < v a l u e > < i n t > 2 0 6 < / i n t > < / v a l u e > < / i t e m > < i t e m > < k e y > < s t r i n g > F e c h a < / s t r i n g > < / k e y > < v a l u e > < i n t > 1 0 2 < / i n t > < / v a l u e > < / i t e m > < i t e m > < k e y > < s t r i n g > A � o < / s t r i n g > < / k e y > < v a l u e > < i n t > 8 6 < / i n t > < / v a l u e > < / i t e m > < i t e m > < k e y > < s t r i n g > M e s < / s t r i n g > < / k e y > < v a l u e > < i n t > 8 8 < / i n t > < / v a l u e > < / i t e m > < i t e m > < k e y > < s t r i n g > M e s _ N o m b r e < / s t r i n g > < / k e y > < v a l u e > < i n t > 1 7 4 < / i n t > < / v a l u e > < / i t e m > < i t e m > < k e y > < s t r i n g > T r i m e s t r e < / s t r i n g > < / k e y > < v a l u e > < i n t > 1 3 6 < / i n t > < / v a l u e > < / i t e m > < / C o l u m n W i d t h s > < C o l u m n D i s p l a y I n d e x > < i t e m > < k e y > < s t r i n g > F e c h a E m i s i o n K e y < / s t r i n g > < / k e y > < v a l u e > < i n t > 5 < / i n t > < / v a l u e > < / i t e m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 M e s < / s t r i n g > < / k e y > < v a l u e > < i n t > 2 < / i n t > < / v a l u e > < / i t e m > < i t e m > < k e y > < s t r i n g > M e s _ N o m b r e < / s t r i n g > < / k e y > < v a l u e > < i n t > 3 < / i n t > < / v a l u e > < / i t e m > < i t e m > < k e y > < s t r i n g > T r i m e s t r e 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7 3 3 0 1 2 9 - 4 9 8 b - 4 c 7 a - a a 5 e - f c 0 1 c c d 9 c 4 d 0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c 8 9 7 c 8 6 - 9 a 8 0 - 4 2 f 7 - 8 9 d 2 - f 3 2 5 2 a c 0 8 f 6 6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4 f c c 0 0 0 - e b 7 4 - 4 9 9 2 - a 8 2 4 - f 9 a 3 a 4 c e 8 2 1 0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C l i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 I D _ C l i e n t e < / s t r i n g > < / k e y > < v a l u e > < i n t > 1 4 3 < / i n t > < / v a l u e > < / i t e m > < i t e m > < k e y > < s t r i n g > N o m b r e < / s t r i n g > < / k e y > < v a l u e > < i n t > 1 2 4 < / i n t > < / v a l u e > < / i t e m > < i t e m > < k e y > < s t r i n g > C i u d a d < / s t r i n g > < / k e y > < v a l u e > < i n t > 1 1 3 < / i n t > < / v a l u e > < / i t e m > < i t e m > < k e y > < s t r i n g > F e c h a _ R e g i s t r o < / s t r i n g > < / k e y > < v a l u e > < i n t > 1 8 7 < / i n t > < / v a l u e > < / i t e m > < i t e m > < k e y > < s t r i n g > S e g m e n t o < / s t r i n g > < / k e y > < v a l u e > < i n t > 1 4 0 < / i n t > < / v a l u e > < / i t e m > < / C o l u m n W i d t h s > < C o l u m n D i s p l a y I n d e x > < i t e m > < k e y > < s t r i n g > I D _ C l i e n t e 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 C i u d a d < / s t r i n g > < / k e y > < v a l u e > < i n t > 2 < / i n t > < / v a l u e > < / i t e m > < i t e m > < k e y > < s t r i n g > F e c h a _ R e g i s t r o < / s t r i n g > < / k e y > < v a l u e > < i n t > 3 < / i n t > < / v a l u e > < / i t e m > < i t e m > < k e y > < s t r i n g > S e g m e n t o 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0 6 f 7 3 5 b - 8 0 1 5 - 4 7 c 7 - 9 3 a d - b d 1 a 0 e e e d f 3 c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5 2 e 5 6 6 0 - f 0 e f - 4 8 d f - 8 a 6 5 - 3 3 8 1 5 5 9 e 8 8 0 2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1 1 2 4 f c e - 5 8 a 5 - 4 3 8 d - 8 2 9 c - a 4 b 3 1 0 f 4 c 0 d 4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5 b 3 f 4 6 8 - 6 d 8 c - 4 c 8 3 - 8 2 a b - 4 c f 1 e d 7 b 6 b 5 3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3 2 3 f 1 0 3 c - 3 6 6 b - 4 d f 1 - 9 a e 4 - 3 7 8 2 1 9 b f 9 0 4 e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d i m T i e n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 I D _ T i e n d a < / s t r i n g > < / k e y > < v a l u e > < i n t > 1 4 2 < / i n t > < / v a l u e > < / i t e m > < i t e m > < k e y > < s t r i n g > N o m b r e _ T i e n d a < / s t r i n g > < / k e y > < v a l u e > < i n t > 1 9 7 < / i n t > < / v a l u e > < / i t e m > < i t e m > < k e y > < s t r i n g > C i u d a d < / s t r i n g > < / k e y > < v a l u e > < i n t > 1 1 3 < / i n t > < / v a l u e > < / i t e m > < i t e m > < k e y > < s t r i n g > R e s p o n s a b l e < / s t r i n g > < / k e y > < v a l u e > < i n t > 1 6 5 < / i n t > < / v a l u e > < / i t e m > < i t e m > < k e y > < s t r i n g > T i p o _ T i e n d a < / s t r i n g > < / k e y > < v a l u e > < i n t > 1 6 2 < / i n t > < / v a l u e > < / i t e m > < / C o l u m n W i d t h s > < C o l u m n D i s p l a y I n d e x > < i t e m > < k e y > < s t r i n g > I D _ T i e n d a < / s t r i n g > < / k e y > < v a l u e > < i n t > 0 < / i n t > < / v a l u e > < / i t e m > < i t e m > < k e y > < s t r i n g > N o m b r e _ T i e n d a < / s t r i n g > < / k e y > < v a l u e > < i n t > 1 < / i n t > < / v a l u e > < / i t e m > < i t e m > < k e y > < s t r i n g > C i u d a d 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 T i p o _ T i e n d a 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b c e e 5 1 3 - b c 1 6 - 4 8 7 8 - 8 1 e 0 - 9 3 d d e c 6 2 3 4 d 7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D a t a M a s h u p   s q m i d = " 6 2 d 1 5 3 c b - 1 c 4 5 - 4 6 a a - b b 4 7 - 6 b 1 1 6 2 d a 6 c 6 c "   x m l n s = " h t t p : / / s c h e m a s . m i c r o s o f t . c o m / D a t a M a s h u p " > A A A A A O o N A A B Q S w M E F A A C A A g A Q Y B a W /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E G A W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g F p b O J i B t e Y K A A C 4 Z w A A E w A c A E Z v c m 1 1 b G F z L 1 N l Y 3 R p b 2 4 x L m 0 g o h g A K K A U A A A A A A A A A A A A A A A A A A A A A A A A A A A A 7 Z v d b t v I F c f v D e Q d B g p Q S F t F E b + p t l 4 g K z u o m 8 R J L A d F I R v G m B r b b C i O S 1 K J H S O P 0 E f Z i 6 J 3 v f W L 9 c x Q l C i R f y X W L p q g S w V I J M 5 w 5 p w z v / n P Z 1 I R Z K G M 2 S j / 1 / j j o 5 1 H O + k V T 8 S E T c L p M A p F n I m U 7 b J I Z I 9 2 G H 1 e J + G l i O n J / k 0 g o t 5 f Z f L + X M r 3 7 e d h J H p D S d n j L G 2 3 h n 8 4 e Z e K J D 0 Z 8 o x H Y c z Z I U 9 4 / H d 5 s i e D 2 V R l O t m / y U Q S 8 4 k 8 G c 6 S V L L n l C 3 + x F M 2 l M m 1 T H g W f u D p y U i k 4 f 2 / Y 2 a x J + w n n p I 1 E 8 E m P J P p y Z 7 + O 5 h b 2 b u J 0 p t W p 8 v i W R R 1 W Z b M R K e b G z 2 6 E i I z z v Q / Z H r u w 9 3 4 I B P T 3 V a e 2 O q + C O P J / F f r 9 P O Y C u e n 8 / c f t / b j g J + L T 2 R s y q 4 T O Z U f Q v r a o s K O + T l 5 / k Y 9 y 8 S f B Z + Q 1 + 1 y h V 0 2 n q c + i 6 J R w C O e p L v K u t P O o v j j 8 F q y g E / P Q 6 p h W e o x h S y 9 k M l 0 K K P Z N D 6 + v R Z p G x r T v b t r H e y d z V u t R S G g / C w T N 9 n n L r t r H c r p e V J 9 P A x n E z 6 p P H 4 u g i t + d i Q u w z R L Z J F M c R c 6 e S Q u V S P K l f c + d x 7 t h H G 9 T 2 t o U U Q m s y C T t W g N 0 w + 9 A p N v C F Y Y f 6 D i e B L K X p B + I L L G e y I K p y E V v t v q k u d 5 q 6 S 7 X p d R k 8 h J G F / u u k 6 / b 3 T Z 2 x m 1 9 y i 7 j c T u 8 m v v U M b l V n 8 g V H l 8 / q c 4 j V 6 8 A x y d F S 1 Y B Y o Y u Z T J / c + 8 k v Q m E U E o z 9 7 F o Q 4 r p R / E m W v 3 l C X 5 u z L N N q W P M h m 8 r z 5 + x Z O A b 4 v i M X W X C f + e Q c y 0 h e k X K H S 2 p P A h s M w R v F M t p Z 4 a 1 d b X z 0 3 w 3 A L P b f D c W W v U b b v O u p c P 7 k T G L x T l H D L U l 0 A q k O Y j k V 7 L O F X G V N K U 0 X X F b e g P x k q H e M 6 D T H v I A + q q M R j 8 v 5 e O U T b 0 C 9 3 D / 7 8 V a Y V X E Q g K V 4 W J D X M C T G a d 8 g 9 5 n I U 5 k W s C X B V 2 / W Y 8 m 5 6 L Z D m f q E w j j i U h s p a 7 1 M v f U E R l T B C R 3 5 z x y 0 R c 0 p d l r J 5 N J n m U a j r 4 f A b z Q t z S D 8 G D K 0 b M i N 7 f B E / a Y 5 1 2 2 v n B 6 N O H / T 5 P e k U I X 6 2 k F S l 7 / H b x f G u B A M 6 o F i y b W o p s K R L U v d J Z l F E P C U g y q L f Q e L C s 8 V C k m Z j 8 R Y a V Q C i B z h u T 4 l 2 a d 5 W e t k q P K b c q R U 2 F e y / F R f Z 6 R v 1 o a c V I M H F z z e M J c V Y u b W n J v k 7 W 3 x c t U 2 t 7 p d 7 K 4 K 8 B K e X p r a e X o 6 O q 0 h X E L N a a W t O z j k T M p 3 O z V I N A b 1 S T b K i Y T F 9 9 o u d C r S + D a 9 S T u 9 H 6 R W U v w 1 j w A u V x 0 R V P f x j X 2 I J U x t w S U q O V D / l V p 6 s d f d X a B 3 V s 8 y t 6 t p p Z q P k e i e x a S L S W n D 4 Z l w x A c b C 2 j I O p 4 7 B W O 3 B x 0 a r / m F H A V r r r k S D 5 L o G 4 Z l t 3 q Z b 1 o K 2 M 5 d V 6 1 u a 3 u q x 8 F K d X 9 K + D O C S 5 p m e P l R K 3 z b 5 p d R k N i E a n W 2 S h E V m V X 8 p C 8 0 v D 7 D I r z 7 Q X c j U 1 2 J u p w V r G S i L T 9 u L N J + V 6 O i S j h n p H e a 8 s e U l r y p 4 S 1 v k b e b a u L r N L F c 7 L b B v d v v r T m V e 4 8 C S P 4 n M a B V V J b V 1 s l 4 2 u o z A j u e r p L z / d H s r s i g b 7 d m c 5 / H z W J a l w p 5 s B K C q j V + u G r r w c 0 r U 9 k d B M Z c L T G n B 1 N d S E z + 7 / J f E Q V B b 8 o t R X I j 2 s K b B c n + o E I l 0 p d n X 4 Q u X m 8 l J b u E r O y z 1 b 7 B U s i z + W x z Q P K M p X + e i j t l s W c 4 S i m u M k n N K A t K k a X T y V s c h a V N V 6 2 2 K / Y 4 e 6 N x V V 6 u r f z n h C j f v 6 Y i V 6 d d X r J B p L 6 2 t f 1 F g 3 Q x i r t j p d z A r G Z O o p m g d U A n w k Z D L R s + O i l 6 v f S d H N S 5 Y t 9 1 d 0 3 Q V g c 1 L y h l 1 p h l K c P m 8 3 g Z w b t 3 G y Q a K y U y 1 3 Z 3 1 1 M N Q N 8 V 0 v m I P c x N / s t g 1 N 6 1 V L k Y 4 + Z D G Q g 7 E / D d P y M m I x V 9 + 7 / 5 m n Z 2 8 i / q l m Y y Z / 9 w 2 / r G 4 V 5 u + 9 k t q Y 9 Y 0 b m e 8 h 1 k 9 6 f / n 0 X z s j 4 w 2 L g I W / m 1 Y D a 5 m q c l D K s O U k E K 0 O 5 o 6 o y J a 8 C C / Y e B n y U / a n H / W u N 8 u u q B t W X N R 5 N r m 3 z F D j W p 7 I R J Q K X c m v v A A y l i u g p Z N 1 d K 2 0 Z T 0 w D 5 z s r q + U 7 j Z y v K F 7 / H o z W z U F K v q K b u l 8 1 s b Y 0 6 d s F N L q g F 3 x W 7 a 0 k v H 7 / 5 C 2 U N P M U s 5 o d n W h 5 0 i q 8 / N I v 7 i I 7 J H g E d v V z 9 R n H a F d 3 b i L 5 C V J a p 6 l x + B j G o N 6 L y V p 1 6 H 8 2 O 5 0 F n k 1 G u X C u j q p s H v I o 2 B G p k 2 U E D C 9 Z x P M k k S p F S M h o n m C m A e V 3 b J r e l + / q C J x v J J 3 a X v N r H P h 4 R N W 6 Z L 1 5 k w p y i w R 8 z C p m K v 5 b K V W K q + k f K f 5 I K n D p 1 / 5 k f X z W O l f O h L 9 r R Y B e M W x q q B V D s v Q b r M 2 m H e s Z o n Q L B G a J U K z R P j K / c h t d t z W J m l r N V W G + d K a Z G N 9 d a K m B 8 d G 0 R p F a x S t U b R v q 2 j F s m Y r O R N B G I l 0 4 0 2 s 7 2 T T p T m M b Q 5 j m 8 P Y 5 j C 2 O Y x t D m N / O 4 e x 9 L g q + S t S P l f v s m D X S P R a U 6 3 6 V f K E x n d y 4 y K M a L h d 8 W M k I h F k R / J j 2 q 7 z d 9 4 w x a Y u y Z v a 8 l M r n L 7 R N 5 l M W G 2 K B V N s m O L A F B e m e D D F h y k D l G I Y M A V 6 a k B P D e i p A T 0 1 o K c G 9 M e A / p h 9 m A I 9 N a G n J v T U h J 6 a 0 F M T t p w J P T W h p x b y x + z j F O S p C e k 1 I b 0 m Z N S E j J q Q U R M y a h q o T U 1 I o g l J N C G J J i T R N K A / k F E T 8 m Z C q k x I l Q m p M i F V J q T K g o R Y k B A L E m L B 1 r Z g m 1 q w T S 2 o S B Z U J A t y Y M E 2 t W D L W V B d L K g u F m x t C 6 q L B T m w I A e W C f 2 B H F i Y A 6 g u l g U 9 h b p j Q 6 p s S J U N q b K h 7 t h w 1 L S h I t m Q U R s q k g 0 Z t S G j N i T R h r p j Q 3 W x I a M 2 Z N S G J N q Q N x u q i w 1 5 s y F v N q T K h l Q 5 k B A H E u J A D h z I g Q M 5 c C A H D l Q x B x L i Q E I c q G I O Z M e B o 5 k D q X K g 8 j m Q N w d S 5 U D l c 6 C + O Z A 3 B + q b A 0 l 0 I G 8 O 1 D c H k u h A F X O h i r m Q R B d q l Q t J d C G J L u T N h b y 5 k D c X 8 u Z C 3 l z I m w t 5 c y F v L u T N h b y 5 k D c X 6 p s L S X Q h i S 4 k 0 Y U k u l A T X c i o C x l 1 I a M u V E s P M u p B R j 3 I q A d 1 1 I O a 6 E F G P c i o B x n 1 I K M e 5 M 2 D v H m Q N w + O p x 7 k z Y O 8 e Z A 3 D / L m Q d 4 8 y J s H e f M g b x 6 k y o N U + Z A q H 4 7 O P u T N h 7 z 5 k D c f q q U P 1 d K H j P q Q U R 8 q n w + V z 4 c k + p B E H 5 L o Q + X z I Y k + J N G H v P m Q N x 9 S 5 U O q f E i V D 8 f T A a R q A K k a Q K o G k K o B p G o A q R p A q g a Q q g G k a g B V b A B 5 G 0 A N G c A 2 H c A 2 H c A 2 H Z h e Z 8 M W r 4 H 3 e N c 3 U b v l U 5 / K Z q s + R F 7 b b J V J V r f N m u / N F w d p r 9 V R e G 9 P p I G I 1 V F n e U f 6 / p / 0 K B D F b r Z c 2 W 0 / i C f i Z r H l v m 5 F l x V v 0 9 e + v s N S P p V H N R g b q q h Y s 6 y j p 0 6 t D F h L J Q Q m D n v V I g r 8 0 p V S j R s C Z W 5 w o 8 a Y l W B 9 h R s 1 x z 4 G P r W q G q f a v + T S w e S m O O 7 9 8 p G L 9 f A j K U N f G l a X B I o d / v k 1 k i M 5 i y f v r t v j p Q W n 7 C l r z / 2 Q H 4 e U I a t 1 o U P 5 j H 4 H H a 7 a W 5 7 X W D o 2 h a 0 r J 6 v w / 6 b b K 5 c h H r f W r 0 O 0 z Y 6 y p r k T 0 d y J a O 5 E z J 8 3 d y K a O x H N n Y j m T k R z J 6 K 5 E 7 F M a e 5 E N H c i z O Z O R J 7 S 3 I l o 7 k Q 0 d y J 0 S n M n o r k T Y T Z 3 I v K U 5 k 5 E c y e i u R O R p z R 3 I p o 7 E c 2 d i D y l u R P R 3 I l o 7 k T o l O Z O R H M n o r k T 0 d y J a O 5 E f M M 7 E f 8 F U E s B A i 0 A F A A C A A g A Q Y B a W / b p 0 s i i A A A A 9 Q A A A B I A A A A A A A A A A A A A A A A A A A A A A E N v b m Z p Z y 9 Q Y W N r Y W d l L n h t b F B L A Q I t A B Q A A g A I A E G A W l s P y u m r p A A A A O k A A A A T A A A A A A A A A A A A A A A A A O 4 A A A B b Q 2 9 u d G V u d F 9 U e X B l c 1 0 u e G 1 s U E s B A i 0 A F A A C A A g A Q Y B a W z i Y g b X m C g A A u G c A A B M A A A A A A A A A A A A A A A A A 3 w E A A E Z v c m 1 1 b G F z L 1 N l Y 3 R p b 2 4 x L m 1 Q S w U G A A A A A A M A A w D C A A A A E g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M A A A A A A A B Q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t U H J v Z H V j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l Q x N T o y M j o y O S 4 1 N j A 2 M T E 5 W i I g L z 4 8 R W 5 0 c n k g V H l w Z T 0 i R m l s b E N v b H V t b l R 5 c G V z I i B W Y W x 1 Z T 0 i c 0 J n W U d B d 0 1 E Q m c 9 P S I g L z 4 8 R W 5 0 c n k g V H l w Z T 0 i R m l s b E N v b H V t b k 5 h b W V z I i B W Y W x 1 Z T 0 i c 1 s m c X V v d D t T S 1 U m c X V v d D s s J n F 1 b 3 Q 7 T m 9 t Y n J l X 1 B y b 2 R 1 Y 3 R v J n F 1 b 3 Q 7 L C Z x d W 9 0 O 0 N h d G V n b 3 L D r W E m c X V v d D s s J n F 1 b 3 Q 7 U H J l Y 2 l v X 1 V u a X R h c m l v J n F 1 b 3 Q 7 L C Z x d W 9 0 O 0 N v c 3 R v X 1 V u a X R h c m l v J n F 1 b 3 Q 7 L C Z x d W 9 0 O 1 N 0 b 2 N r J n F 1 b 3 Q 7 L C Z x d W 9 0 O 0 1 h c m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U H J v Z H V j d G 8 v V G l w b y B j Y W 1 i a W F k b y 5 7 U 0 t V L D B 9 J n F 1 b 3 Q 7 L C Z x d W 9 0 O 1 N l Y 3 R p b 2 4 x L 2 R p b V B y b 2 R 1 Y 3 R v L 1 R p c G 8 g Y 2 F t Y m l h Z G 8 u e 0 5 v b W J y Z V 9 Q c m 9 k d W N 0 b y w x f S Z x d W 9 0 O y w m c X V v d D t T Z W N 0 a W 9 u M S 9 k a W 1 Q c m 9 k d W N 0 b y 9 U a X B v I G N h b W J p Y W R v L n t D Y X R l Z 2 9 y w 6 1 h L D J 9 J n F 1 b 3 Q 7 L C Z x d W 9 0 O 1 N l Y 3 R p b 2 4 x L 2 R p b V B y b 2 R 1 Y 3 R v L 1 R p c G 8 g Y 2 F t Y m l h Z G 8 u e 1 B y Z W N p b 1 9 V b m l 0 Y X J p b y w z f S Z x d W 9 0 O y w m c X V v d D t T Z W N 0 a W 9 u M S 9 k a W 1 Q c m 9 k d W N 0 b y 9 U a X B v I G N h b W J p Y W R v L n t D b 3 N 0 b 1 9 V b m l 0 Y X J p b y w 0 f S Z x d W 9 0 O y w m c X V v d D t T Z W N 0 a W 9 u M S 9 k a W 1 Q c m 9 k d W N 0 b y 9 U a X B v I G N h b W J p Y W R v L n t T d G 9 j a y w 1 f S Z x d W 9 0 O y w m c X V v d D t T Z W N 0 a W 9 u M S 9 k a W 1 Q c m 9 k d W N 0 b y 9 U a X B v I G N h b W J p Y W R v L n t N Y X J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a W 1 Q c m 9 k d W N 0 b y 9 U a X B v I G N h b W J p Y W R v L n t T S 1 U s M H 0 m c X V v d D s s J n F 1 b 3 Q 7 U 2 V j d G l v b j E v Z G l t U H J v Z H V j d G 8 v V G l w b y B j Y W 1 i a W F k b y 5 7 T m 9 t Y n J l X 1 B y b 2 R 1 Y 3 R v L D F 9 J n F 1 b 3 Q 7 L C Z x d W 9 0 O 1 N l Y 3 R p b 2 4 x L 2 R p b V B y b 2 R 1 Y 3 R v L 1 R p c G 8 g Y 2 F t Y m l h Z G 8 u e 0 N h d G V n b 3 L D r W E s M n 0 m c X V v d D s s J n F 1 b 3 Q 7 U 2 V j d G l v b j E v Z G l t U H J v Z H V j d G 8 v V G l w b y B j Y W 1 i a W F k b y 5 7 U H J l Y 2 l v X 1 V u a X R h c m l v L D N 9 J n F 1 b 3 Q 7 L C Z x d W 9 0 O 1 N l Y 3 R p b 2 4 x L 2 R p b V B y b 2 R 1 Y 3 R v L 1 R p c G 8 g Y 2 F t Y m l h Z G 8 u e 0 N v c 3 R v X 1 V u a X R h c m l v L D R 9 J n F 1 b 3 Q 7 L C Z x d W 9 0 O 1 N l Y 3 R p b 2 4 x L 2 R p b V B y b 2 R 1 Y 3 R v L 1 R p c G 8 g Y 2 F t Y m l h Z G 8 u e 1 N 0 b 2 N r L D V 9 J n F 1 b 3 Q 7 L C Z x d W 9 0 O 1 N l Y 3 R p b 2 4 x L 2 R p b V B y b 2 R 1 Y 3 R v L 1 R p c G 8 g Y 2 F t Y m l h Z G 8 u e 0 1 h c m N h L D Z 9 J n F 1 b 3 Q 7 X S w m c X V v d D t S Z W x h d G l v b n N o a X B J b m Z v J n F 1 b 3 Q 7 O l t d f S I g L z 4 8 R W 5 0 c n k g V H l w Z T 0 i U X V l c n l J R C I g V m F s d W U 9 I n M 5 O W M 4 Z j M w N S 0 w N z Z h L T R i Y W E t Y j I 0 M C 0 x Y T c 2 N z d i Y T h h O W E i I C 8 + P C 9 T d G F i b G V F b n R y a W V z P j w v S X R l b T 4 8 S X R l b T 4 8 S X R l b U x v Y 2 F 0 a W 9 u P j x J d G V t V H l w Z T 5 G b 3 J t d W x h P C 9 J d G V t V H l w Z T 4 8 S X R l b V B h d G g + U 2 V j d G l v b j E v Z G l t U H J v Z H V j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U H J v Z H V j d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U H J v Z H V j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V G l l b m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l Q x N T o y M j o y O S 4 2 M j c 1 N z M y W i I g L z 4 8 R W 5 0 c n k g V H l w Z T 0 i R m l s b E N v b H V t b l R 5 c G V z I i B W Y W x 1 Z T 0 i c 0 J n W U d C Z 1 k 9 I i A v P j x F b n R y e S B U e X B l P S J G a W x s Q 2 9 s d W 1 u T m F t Z X M i I F Z h b H V l P S J z W y Z x d W 9 0 O 0 l E X 1 R p Z W 5 k Y S Z x d W 9 0 O y w m c X V v d D t O b 2 1 i c m V f V G l l b m R h J n F 1 b 3 Q 7 L C Z x d W 9 0 O 0 N p d W R h Z C Z x d W 9 0 O y w m c X V v d D t S Z X N w b 2 5 z Y W J s Z S Z x d W 9 0 O y w m c X V v d D t U a X B v X 1 R p Z W 5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R p Z W 5 k Y S 9 U a X B v I G N h b W J p Y W R v M S 5 7 S U R f V G l l b m R h L D B 9 J n F 1 b 3 Q 7 L C Z x d W 9 0 O 1 N l Y 3 R p b 2 4 x L 2 R p b V R p Z W 5 k Y S 9 U a X B v I G N h b W J p Y W R v M S 5 7 T m 9 t Y n J l X 1 R p Z W 5 k Y S w x f S Z x d W 9 0 O y w m c X V v d D t T Z W N 0 a W 9 u M S 9 k a W 1 U a W V u Z G E v V G l w b y B j Y W 1 i a W F k b z E u e 0 N p d W R h Z C w y f S Z x d W 9 0 O y w m c X V v d D t T Z W N 0 a W 9 u M S 9 k a W 1 U a W V u Z G E v V G l w b y B j Y W 1 i a W F k b z E u e 1 J l c 3 B v b n N h Y m x l L D N 9 J n F 1 b 3 Q 7 L C Z x d W 9 0 O 1 N l Y 3 R p b 2 4 x L 2 R p b V R p Z W 5 k Y S 9 U a X B v I G N h b W J p Y W R v M S 5 7 V G l w b 1 9 U a W V u Z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t V G l l b m R h L 1 R p c G 8 g Y 2 F t Y m l h Z G 8 x L n t J R F 9 U a W V u Z G E s M H 0 m c X V v d D s s J n F 1 b 3 Q 7 U 2 V j d G l v b j E v Z G l t V G l l b m R h L 1 R p c G 8 g Y 2 F t Y m l h Z G 8 x L n t O b 2 1 i c m V f V G l l b m R h L D F 9 J n F 1 b 3 Q 7 L C Z x d W 9 0 O 1 N l Y 3 R p b 2 4 x L 2 R p b V R p Z W 5 k Y S 9 U a X B v I G N h b W J p Y W R v M S 5 7 Q 2 l 1 Z G F k L D J 9 J n F 1 b 3 Q 7 L C Z x d W 9 0 O 1 N l Y 3 R p b 2 4 x L 2 R p b V R p Z W 5 k Y S 9 U a X B v I G N h b W J p Y W R v M S 5 7 U m V z c G 9 u c 2 F i b G U s M 3 0 m c X V v d D s s J n F 1 b 3 Q 7 U 2 V j d G l v b j E v Z G l t V G l l b m R h L 1 R p c G 8 g Y 2 F t Y m l h Z G 8 x L n t U a X B v X 1 R p Z W 5 k Y S w 0 f S Z x d W 9 0 O 1 0 s J n F 1 b 3 Q 7 U m V s Y X R p b 2 5 z a G l w S W 5 m b y Z x d W 9 0 O z p b X X 0 i I C 8 + P E V u d H J 5 I F R 5 c G U 9 I l F 1 Z X J 5 S U Q i I F Z h b H V l P S J z N m I 3 M G M y Z T I t Y z U w O S 0 0 M D g y L W E 3 Y W M t Z W J i M z I x Y j Z k Z W Q 3 I i A v P j w v U 3 R h Y m x l R W 5 0 c m l l c z 4 8 L 0 l 0 Z W 0 + P E l 0 Z W 0 + P E l 0 Z W 1 M b 2 N h d G l v b j 4 8 S X R l b V R 5 c G U + R m 9 y b X V s Y T w v S X R l b V R 5 c G U + P E l 0 Z W 1 Q Y X R o P l N l Y 3 R p b 2 4 x L 2 R p b V R p Z W 5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U a W V u Z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V G l l b m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R p Z W 5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Z U M T U 6 M j I 6 M j k u N j g y M z A 3 M V o i I C 8 + P E V u d H J 5 I F R 5 c G U 9 I k Z p b G x D b 2 x 1 b W 5 U e X B l c y I g V m F s d W U 9 I n N C Z 1 l H Q 1 F Z P S I g L z 4 8 R W 5 0 c n k g V H l w Z T 0 i R m l s b E N v b H V t b k 5 h b W V z I i B W Y W x 1 Z T 0 i c 1 s m c X V v d D t J R F 9 D b G l l b n R l J n F 1 b 3 Q 7 L C Z x d W 9 0 O 0 5 v b W J y Z S Z x d W 9 0 O y w m c X V v d D t D a X V k Y W Q m c X V v d D s s J n F 1 b 3 Q 7 R m V j a G F f U m V n a X N 0 c m 8 m c X V v d D s s J n F 1 b 3 Q 7 U 2 V n b W V u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D b G l l b n R l c y 9 U a X B v I G N h b W J p Y W R v L n t J R F 9 D b G l l b n R l L D B 9 J n F 1 b 3 Q 7 L C Z x d W 9 0 O 1 N l Y 3 R p b 2 4 x L 2 R p b U N s a W V u d G V z L 1 R p c G 8 g Y 2 F t Y m l h Z G 8 u e 0 5 v b W J y Z S w x f S Z x d W 9 0 O y w m c X V v d D t T Z W N 0 a W 9 u M S 9 k a W 1 D b G l l b n R l c y 9 U a X B v I G N h b W J p Y W R v L n t D a X V k Y W Q s M n 0 m c X V v d D s s J n F 1 b 3 Q 7 U 2 V j d G l v b j E v Z G l t Q 2 x p Z W 5 0 Z X M v V G l w b y B j Y W 1 i a W F k b y 5 7 R m V j a G F f U m V n a X N 0 c m 8 s M 3 0 m c X V v d D s s J n F 1 b 3 Q 7 U 2 V j d G l v b j E v Z G l t Q 2 x p Z W 5 0 Z X M v V G l w b y B j Y W 1 i a W F k b y 5 7 U 2 V n b W V u d G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t Q 2 x p Z W 5 0 Z X M v V G l w b y B j Y W 1 i a W F k b y 5 7 S U R f Q 2 x p Z W 5 0 Z S w w f S Z x d W 9 0 O y w m c X V v d D t T Z W N 0 a W 9 u M S 9 k a W 1 D b G l l b n R l c y 9 U a X B v I G N h b W J p Y W R v L n t O b 2 1 i c m U s M X 0 m c X V v d D s s J n F 1 b 3 Q 7 U 2 V j d G l v b j E v Z G l t Q 2 x p Z W 5 0 Z X M v V G l w b y B j Y W 1 i a W F k b y 5 7 Q 2 l 1 Z G F k L D J 9 J n F 1 b 3 Q 7 L C Z x d W 9 0 O 1 N l Y 3 R p b 2 4 x L 2 R p b U N s a W V u d G V z L 1 R p c G 8 g Y 2 F t Y m l h Z G 8 u e 0 Z l Y 2 h h X 1 J l Z 2 l z d H J v L D N 9 J n F 1 b 3 Q 7 L C Z x d W 9 0 O 1 N l Y 3 R p b 2 4 x L 2 R p b U N s a W V u d G V z L 1 R p c G 8 g Y 2 F t Y m l h Z G 8 u e 1 N l Z 2 1 l b n R v L D R 9 J n F 1 b 3 Q 7 X S w m c X V v d D t S Z W x h d G l v b n N o a X B J b m Z v J n F 1 b 3 Q 7 O l t d f S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M j l j N j A x M S 1 i N 2 E x L T Q 4 Z D E t Y m F l Y i 0 x O W Q 3 M m V h N j Q 1 Y j Q i I C 8 + P C 9 T d G F i b G V F b n R y a W V z P j w v S X R l b T 4 8 S X R l b T 4 8 S X R l b U x v Y 2 F 0 a W 9 u P j x J d G V t V H l w Z T 5 G b 3 J t d W x h P C 9 J d G V t V H l w Z T 4 8 S X R l b V B h d G g + U 2 V j d G l v b j E v Z G l t Q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2 x p Z W 5 0 Z X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2 x p Z W 5 0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2 x p Z W 5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Z U M T U 6 M j I 6 M j k u N j Y y O T U 1 N V o i I C 8 + P E V u d H J 5 I F R 5 c G U 9 I k Z p b G x D b 2 x 1 b W 5 U e X B l c y I g V m F s d W U 9 I n N B d 2 t E Q X d Z R y I g L z 4 8 R W 5 0 c n k g V H l w Z T 0 i R m l s b E N v b H V t b k 5 h b W V z I i B W Y W x 1 Z T 0 i c 1 s m c X V v d D t G Z W N o Y V 9 L Z X k m c X V v d D s s J n F 1 b 3 Q 7 R m V j a G E m c X V v d D s s J n F 1 b 3 Q 7 Q c O x b y Z x d W 9 0 O y w m c X V v d D t N Z X M m c X V v d D s s J n F 1 b 3 Q 7 T W V z X 0 5 v b W J y Z S Z x d W 9 0 O y w m c X V v d D t U c m l t Z X N 0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G Z W N o Y S 9 U a X B v I G N h b W J p Y W R v L n t G Z W N o Y V 9 L Z X k s M H 0 m c X V v d D s s J n F 1 b 3 Q 7 U 2 V j d G l v b j E v Z G l t R m V j a G E v V G l w b 3 M u e 0 Z l Y 2 h h L D B 9 J n F 1 b 3 Q 7 L C Z x d W 9 0 O 1 N l Y 3 R p b 2 4 x L 2 R p b U Z l Y 2 h h L 0 N v b k R l c m l 2 Y W R h c y 5 7 Q c O x b y w x f S Z x d W 9 0 O y w m c X V v d D t T Z W N 0 a W 9 u M S 9 k a W 1 G Z W N o Y S 9 D b 2 5 N Z X N O L n t N Z X M s M n 0 m c X V v d D s s J n F 1 b 3 Q 7 U 2 V j d G l v b j E v Z G l t R m V j a G E v Q 2 9 u T W V z T m 9 t Y n J l L n t N Z X N f T m 9 t Y n J l L D N 9 J n F 1 b 3 Q 7 L C Z x d W 9 0 O 1 N l Y 3 R p b 2 4 x L 2 R p b U Z l Y 2 h h L 0 N v b l R y a W 1 l c 3 R y Z S 5 7 V H J p b W V z d H J l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p b U Z l Y 2 h h L 1 R p c G 8 g Y 2 F t Y m l h Z G 8 u e 0 Z l Y 2 h h X 0 t l e S w w f S Z x d W 9 0 O y w m c X V v d D t T Z W N 0 a W 9 u M S 9 k a W 1 G Z W N o Y S 9 U a X B v c y 5 7 R m V j a G E s M H 0 m c X V v d D s s J n F 1 b 3 Q 7 U 2 V j d G l v b j E v Z G l t R m V j a G E v Q 2 9 u R G V y a X Z h Z G F z L n t B w 7 F v L D F 9 J n F 1 b 3 Q 7 L C Z x d W 9 0 O 1 N l Y 3 R p b 2 4 x L 2 R p b U Z l Y 2 h h L 0 N v b k 1 l c 0 4 u e 0 1 l c y w y f S Z x d W 9 0 O y w m c X V v d D t T Z W N 0 a W 9 u M S 9 k a W 1 G Z W N o Y S 9 D b 2 5 N Z X N O b 2 1 i c m U u e 0 1 l c 1 9 O b 2 1 i c m U s M 3 0 m c X V v d D s s J n F 1 b 3 Q 7 U 2 V j d G l v b j E v Z G l t R m V j a G E v Q 2 9 u V H J p b W V z d H J l L n t U c m l t Z X N 0 c m U s N H 0 m c X V v d D t d L C Z x d W 9 0 O 1 J l b G F 0 a W 9 u c 2 h p c E l u Z m 8 m c X V v d D s 6 W 1 1 9 I i A v P j x F b n R y e S B U e X B l P S J R d W V y e U l E I i B W Y W x 1 Z T 0 i c 2 J h M z Y y N D k 2 L W F j O W Y t N G V i N y 1 h M T F j L W M z Y m Q z N 2 Y w Z W U 1 M C I g L z 4 8 L 1 N 0 Y W J s Z U V u d H J p Z X M + P C 9 J d G V t P j x J d G V t P j x J d G V t T G 9 j Y X R p b 2 4 + P E l 0 Z W 1 U e X B l P k Z v c m 1 1 b G E 8 L 0 l 0 Z W 1 U e X B l P j x J d G V t U G F 0 a D 5 T Z W N 0 a W 9 u M S 9 k a W 1 G Z W N o Y S 9 G Z W N o Y U l u a W N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L 0 Z l Y 2 h h R m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E v R G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L 1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E v R G l t R m V j a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S 9 U a X B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L 0 N v b k R l c m l 2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L 0 N v b k 1 l c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S 9 D b 2 5 N Z X N O b 2 1 i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S 9 D b 2 5 U c m l t Z X N 0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S 9 D b 2 5 G Z W N o Y U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L 1 J l b 3 J k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V H J h b n N h Y 2 N p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Z U M T U 6 M j I 6 M j k u N T k x M T k 5 N F o i I C 8 + P E V u d H J 5 I F R 5 c G U 9 I k Z p b G x D b 2 x 1 b W 5 U e X B l c y I g V m F s d W U 9 I n N C Z 1 l H Q m d N R k J R T U Z C U T 0 9 I i A v P j x F b n R y e S B U e X B l P S J G a W x s Q 2 9 s d W 1 u T m F t Z X M i I F Z h b H V l P S J z W y Z x d W 9 0 O 0 l E X 1 R y Y W 5 z Y W N j a c O z b i Z x d W 9 0 O y w m c X V v d D t J R F 9 D b G l l b n R l J n F 1 b 3 Q 7 L C Z x d W 9 0 O 0 l E X 1 R p Z W 5 k Y S Z x d W 9 0 O y w m c X V v d D t T S 1 U m c X V v d D s s J n F 1 b 3 Q 7 Q 2 F u d G l k Y W Q m c X V v d D s s J n F 1 b 3 Q 7 U H J l Y 2 l v X 1 V u a X R h c m l v J n F 1 b 3 Q 7 L C Z x d W 9 0 O 1 R v d G F s J n F 1 b 3 Q 7 L C Z x d W 9 0 O 0 Z l Y 2 h h X 0 t l e S Z x d W 9 0 O y w m c X V v d D t D b 3 N 0 b 1 9 M a W 5 l Y S Z x d W 9 0 O y w m c X V v d D t N Y X J n Z W 5 f T G l u Z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Z G l t U H J v Z H V j d G 8 v V G l w b y B j Y W 1 i a W F k b y 5 7 U 0 t V L D B 9 J n F 1 b 3 Q 7 L C Z x d W 9 0 O 0 t l e U N v b H V t b k N v d W 5 0 J n F 1 b 3 Q 7 O j F 9 X S w m c X V v d D t j b 2 x 1 b W 5 J Z G V u d G l 0 a W V z J n F 1 b 3 Q 7 O l s m c X V v d D t T Z W N 0 a W 9 u M S 9 G Y W N 0 V H J h b n N h Y 2 N p b 2 5 l c y 9 U a X B v I G N h b W J p Y W R v L n t J R F 9 U c m F u c 2 F j Y 2 n D s 2 4 s M H 0 m c X V v d D s s J n F 1 b 3 Q 7 U 2 V j d G l v b j E v R m F j d F R y Y W 5 z Y W N j a W 9 u Z X M v V G l w b y B j Y W 1 i a W F k b y 5 7 S U R f Q 2 x p Z W 5 0 Z S w x f S Z x d W 9 0 O y w m c X V v d D t T Z W N 0 a W 9 u M S 9 G Y W N 0 V H J h b n N h Y 2 N p b 2 5 l c y 9 U a X B v I G N h b W J p Y W R v L n t J R F 9 U a W V u Z G E s M n 0 m c X V v d D s s J n F 1 b 3 Q 7 U 2 V j d G l v b j E v R m F j d F R y Y W 5 z Y W N j a W 9 u Z X M v V G l w b y B j Y W 1 i a W F k b y 5 7 U 0 t V L D N 9 J n F 1 b 3 Q 7 L C Z x d W 9 0 O 1 N l Y 3 R p b 2 4 x L 0 Z h Y 3 R U c m F u c 2 F j Y 2 l v b m V z L 1 R p c G 8 g Y 2 F t Y m l h Z G 8 u e 0 N h b n R p Z G F k L D R 9 J n F 1 b 3 Q 7 L C Z x d W 9 0 O 1 N l Y 3 R p b 2 4 x L 0 Z h Y 3 R U c m F u c 2 F j Y 2 l v b m V z L 1 R p c G 8 g Y 2 F t Y m l h Z G 8 u e 1 B y Z W N p b 1 9 V b m l 0 Y X J p b y w 1 f S Z x d W 9 0 O y w m c X V v d D t T Z W N 0 a W 9 u M S 9 G Y W N 0 V H J h b n N h Y 2 N p b 2 5 l c y 9 U a X B v I G N h b W J p Y W R v L n t U b 3 R h b C w 3 f S Z x d W 9 0 O y w m c X V v d D t T Z W N 0 a W 9 u M S 9 G Y W N 0 V H J h b n N h Y 2 N p b 2 5 l c y 9 U a X B v I G N h b W J p Y W R v M S 5 7 R m V j a G F f S 2 V 5 L D h 9 J n F 1 b 3 Q 7 L C Z x d W 9 0 O 1 N l Y 3 R p b 2 4 x L 0 Z h Y 3 R U c m F u c 2 F j Y 2 l v b m V z L 1 R p c G 8 g Y 2 F t Y m l h Z G 8 y L n t D b 3 N 0 b 1 9 M a W 5 l Y S w x M H 0 m c X V v d D s s J n F 1 b 3 Q 7 U 2 V j d G l v b j E v R m F j d F R y Y W 5 z Y W N j a W 9 u Z X M v V G l w b y B j Y W 1 i a W F k b z M u e 0 1 h c m d l b l 9 M a W 5 l Y S w x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Y 3 R U c m F u c 2 F j Y 2 l v b m V z L 1 R p c G 8 g Y 2 F t Y m l h Z G 8 u e 0 l E X 1 R y Y W 5 z Y W N j a c O z b i w w f S Z x d W 9 0 O y w m c X V v d D t T Z W N 0 a W 9 u M S 9 G Y W N 0 V H J h b n N h Y 2 N p b 2 5 l c y 9 U a X B v I G N h b W J p Y W R v L n t J R F 9 D b G l l b n R l L D F 9 J n F 1 b 3 Q 7 L C Z x d W 9 0 O 1 N l Y 3 R p b 2 4 x L 0 Z h Y 3 R U c m F u c 2 F j Y 2 l v b m V z L 1 R p c G 8 g Y 2 F t Y m l h Z G 8 u e 0 l E X 1 R p Z W 5 k Y S w y f S Z x d W 9 0 O y w m c X V v d D t T Z W N 0 a W 9 u M S 9 G Y W N 0 V H J h b n N h Y 2 N p b 2 5 l c y 9 U a X B v I G N h b W J p Y W R v L n t T S 1 U s M 3 0 m c X V v d D s s J n F 1 b 3 Q 7 U 2 V j d G l v b j E v R m F j d F R y Y W 5 z Y W N j a W 9 u Z X M v V G l w b y B j Y W 1 i a W F k b y 5 7 Q 2 F u d G l k Y W Q s N H 0 m c X V v d D s s J n F 1 b 3 Q 7 U 2 V j d G l v b j E v R m F j d F R y Y W 5 z Y W N j a W 9 u Z X M v V G l w b y B j Y W 1 i a W F k b y 5 7 U H J l Y 2 l v X 1 V u a X R h c m l v L D V 9 J n F 1 b 3 Q 7 L C Z x d W 9 0 O 1 N l Y 3 R p b 2 4 x L 0 Z h Y 3 R U c m F u c 2 F j Y 2 l v b m V z L 1 R p c G 8 g Y 2 F t Y m l h Z G 8 u e 1 R v d G F s L D d 9 J n F 1 b 3 Q 7 L C Z x d W 9 0 O 1 N l Y 3 R p b 2 4 x L 0 Z h Y 3 R U c m F u c 2 F j Y 2 l v b m V z L 1 R p c G 8 g Y 2 F t Y m l h Z G 8 x L n t G Z W N o Y V 9 L Z X k s O H 0 m c X V v d D s s J n F 1 b 3 Q 7 U 2 V j d G l v b j E v R m F j d F R y Y W 5 z Y W N j a W 9 u Z X M v V G l w b y B j Y W 1 i a W F k b z I u e 0 N v c 3 R v X 0 x p b m V h L D E w f S Z x d W 9 0 O y w m c X V v d D t T Z W N 0 a W 9 u M S 9 G Y W N 0 V H J h b n N h Y 2 N p b 2 5 l c y 9 U a X B v I G N h b W J p Y W R v M y 5 7 T W F y Z 2 V u X 0 x p b m V h L D E x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k a W 1 Q c m 9 k d W N 0 b y 9 U a X B v I G N h b W J p Y W R v L n t T S 1 U s M H 0 m c X V v d D s s J n F 1 b 3 Q 7 S 2 V 5 Q 2 9 s d W 1 u Q 2 9 1 b n Q m c X V v d D s 6 M X 1 d f S I g L z 4 8 R W 5 0 c n k g V H l w Z T 0 i U X V l c n l J R C I g V m F s d W U 9 I n N k N 2 N m Z G N h Y y 1 j M j d m L T Q 0 N m Q t O D l i N C 1 m N m Z l N z c w M m V h Y T Y i I C 8 + P C 9 T d G F i b G V F b n R y a W V z P j w v S X R l b T 4 8 S X R l b T 4 8 S X R l b U x v Y 2 F 0 a W 9 u P j x J d G V t V H l w Z T 5 G b 3 J t d W x h P C 9 J d G V t V H l w Z T 4 8 S X R l b V B h d G g + U 2 V j d G l v b j E v R m F j d F R y Y W 5 z Y W N j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R y Y W 5 z Y W N j a W 9 u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R y Y W 5 z Y W N j a W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R y Y W 5 z Y W N j a W 9 u Z X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R y Y W 5 z Y W N j a W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U c m F u c 2 F j Y 2 l v b m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V H J h b n N h Y 2 N p b 2 5 l c y 9 T Z S U y M G V 4 c G F u Z G k l Q z M l Q j M l M j B k a W 1 Q c m 9 k d W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U c m F u c 2 F j Y 2 l v b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V H J h b n N h Y 2 N p b 2 5 l c y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R y Y W 5 z Y W N j a W 9 u Z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U c m F u c 2 F j Y 2 l v b m V z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V H J h b n N h Y 2 N p b 2 5 l c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R y Y W 5 z Y W N j a W 9 u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R W 1 p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R m V j a G F F b W l z a W 9 u L 1 R p c G 8 g Y 2 F t Y m l h Z G 8 u e 0 Z l Y 2 h h X 0 t l e S w w f S Z x d W 9 0 O y w m c X V v d D t T Z W N 0 a W 9 u M S 9 k a W 1 G Z W N o Y U V t a X N p b 2 4 v V G l w b 3 M u e 0 Z l Y 2 h h L D B 9 J n F 1 b 3 Q 7 L C Z x d W 9 0 O 1 N l Y 3 R p b 2 4 x L 2 R p b U Z l Y 2 h h R W 1 p c 2 l v b i 9 D b 2 5 E Z X J p d m F k Y X M u e 0 H D s W 8 s M X 0 m c X V v d D s s J n F 1 b 3 Q 7 U 2 V j d G l v b j E v Z G l t R m V j a G F F b W l z a W 9 u L 0 N v b k 1 l c 0 4 u e 0 1 l c y w y f S Z x d W 9 0 O y w m c X V v d D t T Z W N 0 a W 9 u M S 9 k a W 1 G Z W N o Y U V t a X N p b 2 4 v Q 2 9 u T W V z T m 9 t Y n J l L n t N Z X N f T m 9 t Y n J l L D N 9 J n F 1 b 3 Q 7 L C Z x d W 9 0 O 1 N l Y 3 R p b 2 4 x L 2 R p b U Z l Y 2 h h R W 1 p c 2 l v b i 9 D b 2 5 U c m l t Z X N 0 c m U u e 1 R y a W 1 l c 3 R y Z S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1 G Z W N o Y U V t a X N p b 2 4 v V G l w b y B j Y W 1 i a W F k b y 5 7 R m V j a G F f S 2 V 5 L D B 9 J n F 1 b 3 Q 7 L C Z x d W 9 0 O 1 N l Y 3 R p b 2 4 x L 2 R p b U Z l Y 2 h h R W 1 p c 2 l v b i 9 U a X B v c y 5 7 R m V j a G E s M H 0 m c X V v d D s s J n F 1 b 3 Q 7 U 2 V j d G l v b j E v Z G l t R m V j a G F F b W l z a W 9 u L 0 N v b k R l c m l 2 Y W R h c y 5 7 Q c O x b y w x f S Z x d W 9 0 O y w m c X V v d D t T Z W N 0 a W 9 u M S 9 k a W 1 G Z W N o Y U V t a X N p b 2 4 v Q 2 9 u T W V z T i 5 7 T W V z L D J 9 J n F 1 b 3 Q 7 L C Z x d W 9 0 O 1 N l Y 3 R p b 2 4 x L 2 R p b U Z l Y 2 h h R W 1 p c 2 l v b i 9 D b 2 5 N Z X N O b 2 1 i c m U u e 0 1 l c 1 9 O b 2 1 i c m U s M 3 0 m c X V v d D s s J n F 1 b 3 Q 7 U 2 V j d G l v b j E v Z G l t R m V j a G F F b W l z a W 9 u L 0 N v b l R y a W 1 l c 3 R y Z S 5 7 V H J p b W V z d H J l L D R 9 J n F 1 b 3 Q 7 X S w m c X V v d D t S Z W x h d G l v b n N o a X B J b m Z v J n F 1 b 3 Q 7 O l t d f S I g L z 4 8 R W 5 0 c n k g V H l w Z T 0 i R m l s b E N v d W 5 0 I i B W Y W x 1 Z T 0 i b D E w O T Y i I C 8 + P E V u d H J 5 I F R 5 c G U 9 I k Z p b G x T d G F 0 d X M i I F Z h b H V l P S J z Q 2 9 t c G x l d G U i I C 8 + P E V u d H J 5 I F R 5 c G U 9 I k Z p b G x D b 2 x 1 b W 5 O Y W 1 l c y I g V m F s d W U 9 I n N b J n F 1 b 3 Q 7 R m V j a G F F b W l z a W 9 u S 2 V 5 J n F 1 b 3 Q 7 L C Z x d W 9 0 O 0 Z l Y 2 h h J n F 1 b 3 Q 7 L C Z x d W 9 0 O 0 H D s W 8 m c X V v d D s s J n F 1 b 3 Q 7 T W V z J n F 1 b 3 Q 7 L C Z x d W 9 0 O 0 1 l c 1 9 O b 2 1 i c m U m c X V v d D s s J n F 1 b 3 Q 7 V H J p b W V z d H J l J n F 1 b 3 Q 7 X S I g L z 4 8 R W 5 0 c n k g V H l w Z T 0 i R m l s b E N v b H V t b l R 5 c G V z I i B W Y W x 1 Z T 0 i c 0 F 3 a 0 R B d 1 l H I i A v P j x F b n R y e S B U e X B l P S J G a W x s T G F z d F V w Z G F 0 Z W Q i I F Z h b H V l P S J k M j A y N S 0 x M C 0 y N l Q x N T o y M j o y O S 4 1 N D M y N D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E 1 Y m N l Z W U 3 L W M 2 Z W M t N G V l O S 0 5 M W M x L T h k Z D k y N j U w M T R h Z i I g L z 4 8 L 1 N 0 Y W J s Z U V u d H J p Z X M + P C 9 J d G V t P j x J d G V t P j x J d G V t T G 9 j Y X R p b 2 4 + P E l 0 Z W 1 U e X B l P k Z v c m 1 1 b G E 8 L 0 l 0 Z W 1 U e X B l P j x J d G V t U G F 0 a D 5 T Z W N 0 a W 9 u M S 9 k a W 1 G Z W N o Y U V t a X N p b 2 4 v R m V j a G F J b m l j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U V t a X N p b 2 4 v R m V j a G F G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U V t a X N p b 2 4 v R G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R W 1 p c 2 l v b i 9 U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R W 1 p c 2 l v b i 9 E a W 1 G Z W N o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R W 1 p c 2 l v b i 9 U a X B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R W 1 p c 2 l v b i 9 D b 2 5 E Z X J p d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U V t a X N p b 2 4 v Q 2 9 u T W V z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R W 1 p c 2 l v b i 9 D b 2 5 N Z X N O b 2 1 i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U V t a X N p b 2 4 v Q 2 9 u V H J p b W V z d H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F b W l z a W 9 u L 0 N v b k Z l Y 2 h h S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F b W l z a W 9 u L 1 J l b 3 J k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U V t a X N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Q Y W d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2 V D E 1 O j I y O j I 5 L j Q 4 N z Y 2 N z l a I i A v P j x F b n R y e S B U e X B l P S J G a W x s Q 2 9 s d W 1 u V H l w Z X M i I F Z h b H V l P S J z Q X d r R E F 3 W U c i I C 8 + P E V u d H J 5 I F R 5 c G U 9 I k Z p b G x D b 2 x 1 b W 5 O Y W 1 l c y I g V m F s d W U 9 I n N b J n F 1 b 3 Q 7 R m V j a G F Q Y W d v S 2 V 5 J n F 1 b 3 Q 7 L C Z x d W 9 0 O 0 Z l Y 2 h h J n F 1 b 3 Q 7 L C Z x d W 9 0 O 0 H D s W 8 m c X V v d D s s J n F 1 b 3 Q 7 T W V z J n F 1 b 3 Q 7 L C Z x d W 9 0 O 0 1 l c 1 9 O b 2 1 i c m U m c X V v d D s s J n F 1 b 3 Q 7 V H J p b W V z d H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R m V j a G F Q Y W d v L 1 R p c G 8 g Y 2 F t Y m l h Z G 8 u e 0 Z l Y 2 h h X 0 t l e S w w f S Z x d W 9 0 O y w m c X V v d D t T Z W N 0 a W 9 u M S 9 k a W 1 G Z W N o Y V B h Z 2 8 v V G l w b 3 M u e 0 Z l Y 2 h h L D B 9 J n F 1 b 3 Q 7 L C Z x d W 9 0 O 1 N l Y 3 R p b 2 4 x L 2 R p b U Z l Y 2 h h U G F n b y 9 D b 2 5 E Z X J p d m F k Y X M u e 0 H D s W 8 s M X 0 m c X V v d D s s J n F 1 b 3 Q 7 U 2 V j d G l v b j E v Z G l t R m V j a G F Q Y W d v L 0 N v b k 1 l c 0 4 u e 0 1 l c y w y f S Z x d W 9 0 O y w m c X V v d D t T Z W N 0 a W 9 u M S 9 k a W 1 G Z W N o Y V B h Z 2 8 v Q 2 9 u T W V z T m 9 t Y n J l L n t N Z X N f T m 9 t Y n J l L D N 9 J n F 1 b 3 Q 7 L C Z x d W 9 0 O 1 N l Y 3 R p b 2 4 x L 2 R p b U Z l Y 2 h h U G F n b y 9 D b 2 5 U c m l t Z X N 0 c m U u e 1 R y a W 1 l c 3 R y Z S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1 G Z W N o Y V B h Z 2 8 v V G l w b y B j Y W 1 i a W F k b y 5 7 R m V j a G F f S 2 V 5 L D B 9 J n F 1 b 3 Q 7 L C Z x d W 9 0 O 1 N l Y 3 R p b 2 4 x L 2 R p b U Z l Y 2 h h U G F n b y 9 U a X B v c y 5 7 R m V j a G E s M H 0 m c X V v d D s s J n F 1 b 3 Q 7 U 2 V j d G l v b j E v Z G l t R m V j a G F Q Y W d v L 0 N v b k R l c m l 2 Y W R h c y 5 7 Q c O x b y w x f S Z x d W 9 0 O y w m c X V v d D t T Z W N 0 a W 9 u M S 9 k a W 1 G Z W N o Y V B h Z 2 8 v Q 2 9 u T W V z T i 5 7 T W V z L D J 9 J n F 1 b 3 Q 7 L C Z x d W 9 0 O 1 N l Y 3 R p b 2 4 x L 2 R p b U Z l Y 2 h h U G F n b y 9 D b 2 5 N Z X N O b 2 1 i c m U u e 0 1 l c 1 9 O b 2 1 i c m U s M 3 0 m c X V v d D s s J n F 1 b 3 Q 7 U 2 V j d G l v b j E v Z G l t R m V j a G F Q Y W d v L 0 N v b l R y a W 1 l c 3 R y Z S 5 7 V H J p b W V z d H J l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W M 1 Y z d l N m U t M T B i Z i 0 0 Z T l m L W F h O T E t Z m R h O T c 0 N 2 I 4 Y 2 R k I i A v P j w v U 3 R h Y m x l R W 5 0 c m l l c z 4 8 L 0 l 0 Z W 0 + P E l 0 Z W 0 + P E l 0 Z W 1 M b 2 N h d G l v b j 4 8 S X R l b V R 5 c G U + R m 9 y b X V s Y T w v S X R l b V R 5 c G U + P E l 0 Z W 1 Q Y X R o P l N l Y 3 R p b 2 4 x L 2 R p b U Z l Y 2 h h U G F n b y 9 G Z W N o Y U l u a W N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U G F n b y 9 G Z W N o Y U Z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U G F n b y 9 E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Q Y W d v L 1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Q Y W d v L 0 R p b U Z l Y 2 h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Q Y W d v L 1 R p c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Q Y W d v L 0 N v b k R l c m l 2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U G F n b y 9 D b 2 5 N Z X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R m V j a G F Q Y W d v L 0 N v b k 1 l c 0 5 v b W J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U G F n b y 9 D b 2 5 U c m l t Z X N 0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V B h Z 2 8 v Q 2 9 u R m V j a G F L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V B h Z 2 8 v U m V v c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U G F n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Q 2 F y d G V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E N h c n R l c m E v V G l w b y B j Y W 1 i a W F k b y 5 7 S U R f R m F j d H V y Y S w w f S Z x d W 9 0 O y w m c X V v d D t T Z W N 0 a W 9 u M S 9 G Y W N 0 Q 2 F y d G V y Y S 9 U a X B v I G N h b W J p Y W R v L n t J R F 9 D b G l l b n R l L D F 9 J n F 1 b 3 Q 7 L C Z x d W 9 0 O 1 N l Y 3 R p b 2 4 x L 0 Z h Y 3 R D Y X J 0 Z X J h L 1 R p c G 8 g Y 2 F t Y m l h Z G 8 u e 0 T D r W F z X 1 B s Y X p v L D N 9 J n F 1 b 3 Q 7 L C Z x d W 9 0 O 1 N l Y 3 R p b 2 4 x L 0 Z h Y 3 R D Y X J 0 Z X J h L 1 R p c G 8 g Y 2 F t Y m l h Z G 8 u e 0 1 v b n R v L D Z 9 J n F 1 b 3 Q 7 L C Z x d W 9 0 O 1 N l Y 3 R p b 2 4 x L 0 Z h Y 3 R D Y X J 0 Z X J h L 1 R p c G 8 g Y 2 F t Y m l h Z G 8 x L n t G Z W N o Y U V t a X N p b 2 5 L Z X k s N 3 0 m c X V v d D s s J n F 1 b 3 Q 7 U 2 V j d G l v b j E v R m F j d E N h c n R l c m E v V G l w b y B j Y W 1 i a W F k b z E u e 0 Z l Y 2 h h U G F n b 0 t l e S w 4 f S Z x d W 9 0 O y w m c X V v d D t T Z W N 0 a W 9 u M S 9 G Y W N 0 Q 2 F y d G V y Y S 9 Q Z X J z b 2 5 h b G l 6 Y W R h I G F n c m V n Y W R h M i 5 7 R G l h c 1 9 N b 3 J h L D l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h Y 3 R D Y X J 0 Z X J h L 1 R p c G 8 g Y 2 F t Y m l h Z G 8 u e 0 l E X 0 Z h Y 3 R 1 c m E s M H 0 m c X V v d D s s J n F 1 b 3 Q 7 U 2 V j d G l v b j E v R m F j d E N h c n R l c m E v V G l w b y B j Y W 1 i a W F k b y 5 7 S U R f Q 2 x p Z W 5 0 Z S w x f S Z x d W 9 0 O y w m c X V v d D t T Z W N 0 a W 9 u M S 9 G Y W N 0 Q 2 F y d G V y Y S 9 U a X B v I G N h b W J p Y W R v L n t E w 6 1 h c 1 9 Q b G F 6 b y w z f S Z x d W 9 0 O y w m c X V v d D t T Z W N 0 a W 9 u M S 9 G Y W N 0 Q 2 F y d G V y Y S 9 U a X B v I G N h b W J p Y W R v L n t N b 2 5 0 b y w 2 f S Z x d W 9 0 O y w m c X V v d D t T Z W N 0 a W 9 u M S 9 G Y W N 0 Q 2 F y d G V y Y S 9 U a X B v I G N h b W J p Y W R v M S 5 7 R m V j a G F F b W l z a W 9 u S 2 V 5 L D d 9 J n F 1 b 3 Q 7 L C Z x d W 9 0 O 1 N l Y 3 R p b 2 4 x L 0 Z h Y 3 R D Y X J 0 Z X J h L 1 R p c G 8 g Y 2 F t Y m l h Z G 8 x L n t G Z W N o Y V B h Z 2 9 L Z X k s O H 0 m c X V v d D s s J n F 1 b 3 Q 7 U 2 V j d G l v b j E v R m F j d E N h c n R l c m E v U G V y c 2 9 u Y W x p e m F k Y S B h Z 3 J l Z 2 F k Y T I u e 0 R p Y X N f T W 9 y Y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f R m F j d H V y Y S Z x d W 9 0 O y w m c X V v d D t J R F 9 D b G l l b n R l J n F 1 b 3 Q 7 L C Z x d W 9 0 O 0 T D r W F z X 1 B s Y X p v J n F 1 b 3 Q 7 L C Z x d W 9 0 O 0 1 v b n R v J n F 1 b 3 Q 7 L C Z x d W 9 0 O 0 Z l Y 2 h h R W 1 p c 2 l v b k t l e S Z x d W 9 0 O y w m c X V v d D t G Z W N o Y V B h Z 2 9 L Z X k m c X V v d D s s J n F 1 b 3 Q 7 R G l h c 1 9 N b 3 J h J n F 1 b 3 Q 7 X S I g L z 4 8 R W 5 0 c n k g V H l w Z T 0 i R m l s b E N v b H V t b l R 5 c G V z I i B W Y W x 1 Z T 0 i c 0 J n W U R B d 0 1 E Q U E 9 P S I g L z 4 8 R W 5 0 c n k g V H l w Z T 0 i R m l s b E x h c 3 R V c G R h d G V k I i B W Y W x 1 Z T 0 i Z D I w M j U t M T A t M j Z U M T U 6 M j I 6 M j k u N T A 5 N z Q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D A i I C 8 + P E V u d H J 5 I F R 5 c G U 9 I k F k Z G V k V G 9 E Y X R h T W 9 k Z W w i I F Z h b H V l P S J s M C I g L z 4 8 R W 5 0 c n k g V H l w Z T 0 i U X V l c n l J R C I g V m F s d W U 9 I n M 4 N 2 M x M D U x M C 1 l N z k x L T Q 1 Z D c t Y j R k M S 0 4 Y j g 5 Z W Q 5 Y m Z l M W I i I C 8 + P C 9 T d G F i b G V F b n R y a W V z P j w v S X R l b T 4 8 S X R l b T 4 8 S X R l b U x v Y 2 F 0 a W 9 u P j x J d G V t V H l w Z T 5 G b 3 J t d W x h P C 9 J d G V t V H l w Z T 4 8 S X R l b V B h d G g + U 2 V j d G l v b j E v R m F j d E N h c n R l c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N h c n R l c m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N h c n R l c m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N h c n R l c m E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N h c n R l c m E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D Y X J 0 Z X J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Q 2 F y d G V y Y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N h c n R l c m E v U G V y c 2 9 u Y W x p e m F k Y S U y M G F n c m V n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D Y X J 0 Z X J h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G Z W N o Y U V t a X N p b 2 4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Z l Y 2 h h U G F n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I 2 V D I w O j U y O j I 0 L j A 5 N T Q 4 M T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Z G l t U H J v Z H V j d G 8 v V G l w b y B j Y W 1 i a W F k b y 5 7 U 0 t V L D B 9 J n F 1 b 3 Q 7 L C Z x d W 9 0 O 0 t l e U N v b H V t b k N v d W 5 0 J n F 1 b 3 Q 7 O j F 9 X S w m c X V v d D t j b 2 x 1 b W 5 J Z G V u d G l 0 a W V z J n F 1 b 3 Q 7 O l s m c X V v d D t T Z W N 0 a W 9 u M S 9 G Y W N 0 V H J h b n N h Y 2 N p b 2 5 l c y 9 U a X B v I G N h b W J p Y W R v L n t J R F 9 U c m F u c 2 F j Y 2 n D s 2 4 s M H 0 m c X V v d D s s J n F 1 b 3 Q 7 U 2 V j d G l v b j E v R m F j d F R y Y W 5 z Y W N j a W 9 u Z X M v V G l w b y B j Y W 1 i a W F k b y 5 7 S U R f Q 2 x p Z W 5 0 Z S w x f S Z x d W 9 0 O y w m c X V v d D t T Z W N 0 a W 9 u M S 9 G Y W N 0 V H J h b n N h Y 2 N p b 2 5 l c y 9 U a X B v I G N h b W J p Y W R v L n t J R F 9 U a W V u Z G E s M n 0 m c X V v d D s s J n F 1 b 3 Q 7 U 2 V j d G l v b j E v R m F j d F R y Y W 5 z Y W N j a W 9 u Z X M v V G l w b y B j Y W 1 i a W F k b y 5 7 U 0 t V L D N 9 J n F 1 b 3 Q 7 L C Z x d W 9 0 O 1 N l Y 3 R p b 2 4 x L 0 Z h Y 3 R U c m F u c 2 F j Y 2 l v b m V z L 1 R p c G 8 g Y 2 F t Y m l h Z G 8 u e 0 N h b n R p Z G F k L D R 9 J n F 1 b 3 Q 7 L C Z x d W 9 0 O 1 N l Y 3 R p b 2 4 x L 0 Z h Y 3 R U c m F u c 2 F j Y 2 l v b m V z L 1 R p c G 8 g Y 2 F t Y m l h Z G 8 u e 1 B y Z W N p b 1 9 V b m l 0 Y X J p b y w 1 f S Z x d W 9 0 O y w m c X V v d D t T Z W N 0 a W 9 u M S 9 G Y W N 0 V H J h b n N h Y 2 N p b 2 5 l c y 9 U a X B v I G N h b W J p Y W R v L n t U b 3 R h b C w 3 f S Z x d W 9 0 O y w m c X V v d D t T Z W N 0 a W 9 u M S 9 G Y W N 0 V H J h b n N h Y 2 N p b 2 5 l c y 9 U a X B v I G N h b W J p Y W R v M S 5 7 R m V j a G F f S 2 V 5 L D h 9 J n F 1 b 3 Q 7 L C Z x d W 9 0 O 1 N l Y 3 R p b 2 4 x L 0 Z h Y 3 R U c m F u c 2 F j Y 2 l v b m V z L 1 R p c G 8 g Y 2 F t Y m l h Z G 8 y L n t D b 3 N 0 b 1 9 M a W 5 l Y S w x M H 0 m c X V v d D s s J n F 1 b 3 Q 7 U 2 V j d G l v b j E v R m F j d F R y Y W 5 z Y W N j a W 9 u Z X M v V G l w b y B j Y W 1 i a W F k b z M u e 0 1 h c m d l b l 9 M a W 5 l Y S w x M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h Y 3 R U c m F u c 2 F j Y 2 l v b m V z L 1 R p c G 8 g Y 2 F t Y m l h Z G 8 u e 0 l E X 1 R y Y W 5 z Y W N j a c O z b i w w f S Z x d W 9 0 O y w m c X V v d D t T Z W N 0 a W 9 u M S 9 G Y W N 0 V H J h b n N h Y 2 N p b 2 5 l c y 9 U a X B v I G N h b W J p Y W R v L n t J R F 9 D b G l l b n R l L D F 9 J n F 1 b 3 Q 7 L C Z x d W 9 0 O 1 N l Y 3 R p b 2 4 x L 0 Z h Y 3 R U c m F u c 2 F j Y 2 l v b m V z L 1 R p c G 8 g Y 2 F t Y m l h Z G 8 u e 0 l E X 1 R p Z W 5 k Y S w y f S Z x d W 9 0 O y w m c X V v d D t T Z W N 0 a W 9 u M S 9 G Y W N 0 V H J h b n N h Y 2 N p b 2 5 l c y 9 U a X B v I G N h b W J p Y W R v L n t T S 1 U s M 3 0 m c X V v d D s s J n F 1 b 3 Q 7 U 2 V j d G l v b j E v R m F j d F R y Y W 5 z Y W N j a W 9 u Z X M v V G l w b y B j Y W 1 i a W F k b y 5 7 Q 2 F u d G l k Y W Q s N H 0 m c X V v d D s s J n F 1 b 3 Q 7 U 2 V j d G l v b j E v R m F j d F R y Y W 5 z Y W N j a W 9 u Z X M v V G l w b y B j Y W 1 i a W F k b y 5 7 U H J l Y 2 l v X 1 V u a X R h c m l v L D V 9 J n F 1 b 3 Q 7 L C Z x d W 9 0 O 1 N l Y 3 R p b 2 4 x L 0 Z h Y 3 R U c m F u c 2 F j Y 2 l v b m V z L 1 R p c G 8 g Y 2 F t Y m l h Z G 8 u e 1 R v d G F s L D d 9 J n F 1 b 3 Q 7 L C Z x d W 9 0 O 1 N l Y 3 R p b 2 4 x L 0 Z h Y 3 R U c m F u c 2 F j Y 2 l v b m V z L 1 R p c G 8 g Y 2 F t Y m l h Z G 8 x L n t G Z W N o Y V 9 L Z X k s O H 0 m c X V v d D s s J n F 1 b 3 Q 7 U 2 V j d G l v b j E v R m F j d F R y Y W 5 z Y W N j a W 9 u Z X M v V G l w b y B j Y W 1 i a W F k b z I u e 0 N v c 3 R v X 0 x p b m V h L D E w f S Z x d W 9 0 O y w m c X V v d D t T Z W N 0 a W 9 u M S 9 G Y W N 0 V H J h b n N h Y 2 N p b 2 5 l c y 9 U a X B v I G N h b W J p Y W R v M y 5 7 T W F y Z 2 V u X 0 x p b m V h L D E x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9 k a W 1 Q c m 9 k d W N 0 b y 9 U a X B v I G N h b W J p Y W R v L n t T S 1 U s M H 0 m c X V v d D s s J n F 1 b 3 Q 7 S 2 V 5 Q 2 9 s d W 1 u Q 2 9 1 b n Q m c X V v d D s 6 M X 1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W N p b G V z Q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9 T Z S U y M G V 4 c G F u Z G k l Q z M l Q j M l M j B k a W 1 Q c m 9 k d W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9 Q Z X J z b 2 5 h b G l 6 Y W R h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L y V D M y U 4 R G 5 k a W N l J T I w Y W d y Z W d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L 1 B l c n N v b m F s a X p h Z G E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J R F 9 D b G l l b n R l J n F 1 b 3 Q 7 L C Z x d W 9 0 O 1 R v d G F s J n F 1 b 3 Q 7 L C Z x d W 9 0 O 0 l k e E N s a W V u d G U m c X V v d D s s J n F 1 b 3 Q 7 R G V j a W w m c X V v d D t d I i A v P j x F b n R y e S B U e X B l P S J G a W x s Q 2 9 s d W 1 u V H l w Z X M i I F Z h b H V l P S J z Q m d V R E F 3 P T 0 i I C 8 + P E V u d H J 5 I F R 5 c G U 9 I k Z p b G x M Y X N 0 V X B k Y X R l Z C I g V m F s d W U 9 I m Q y M D I 1 L T E w L T I 2 V D I w O j U 1 O j I 5 L j A 0 M z E 2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D g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F 1 Z X J 5 S U Q i I F Z h b H V l P S J z Y 2 Z k N D E y N 2 Y t M 2 J i O S 0 0 M W Y w L W E 1 O T E t Y z h l Z m U y M z R l N z E 3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j a W x l c 0 N s a W V u d G V z I C g y K S / D j W 5 k a W N l I G F n c m V n Y W R v M i 5 7 S U R f Q 2 x p Z W 5 0 Z S w w f S Z x d W 9 0 O y w m c X V v d D t T Z W N 0 a W 9 u M S 9 k Z W N p b G V z Q 2 x p Z W 5 0 Z X M g K D I p L 8 O N b m R p Y 2 U g Y W d y Z W d h Z G 8 y L n t U b 3 R h b C w x f S Z x d W 9 0 O y w m c X V v d D t T Z W N 0 a W 9 u M S 9 k Z W N p b G V z Q 2 x p Z W 5 0 Z X M g K D I p L 8 O N b m R p Y 2 U g Y W d y Z W d h Z G 8 y L n v D j W 5 k a W N l L D J 9 J n F 1 b 3 Q 7 L C Z x d W 9 0 O 1 N l Y 3 R p b 2 4 x L 2 R l Y 2 l s Z X N D b G l l b n R l c y A o M i k v V G l w b y B j Y W 1 i a W F k b z Q u e 0 R l Y 2 l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Y 2 l s Z X N D b G l l b n R l c y A o M i k v w 4 1 u Z G l j Z S B h Z 3 J l Z 2 F k b z I u e 0 l E X 0 N s a W V u d G U s M H 0 m c X V v d D s s J n F 1 b 3 Q 7 U 2 V j d G l v b j E v Z G V j a W x l c 0 N s a W V u d G V z I C g y K S / D j W 5 k a W N l I G F n c m V n Y W R v M i 5 7 V G 9 0 Y W w s M X 0 m c X V v d D s s J n F 1 b 3 Q 7 U 2 V j d G l v b j E v Z G V j a W x l c 0 N s a W V u d G V z I C g y K S / D j W 5 k a W N l I G F n c m V n Y W R v M i 5 7 w 4 1 u Z G l j Z S w y f S Z x d W 9 0 O y w m c X V v d D t T Z W N 0 a W 9 u M S 9 k Z W N p b G V z Q 2 x p Z W 5 0 Z X M g K D I p L 1 R p c G 8 g Y 2 F t Y m l h Z G 8 0 L n t E Z W N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j a W x l c 0 N s a W V u d G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J T I w K D I p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J T I w K D I p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l M j A o M i k v U 2 U l M j B l e H B h b m R p J U M z J U I z J T I w Z G l t U H J v Z H V j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S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J T I w K D I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l M j A o M i k v U G V y c 2 9 u Y W x p e m F k Y S U y M G F n c m V n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S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l M j A o M i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l M j A o M i k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l M j A o M i k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p b G V z Q 2 x p Z W 5 0 Z X M l M j A o M i k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S 8 l Q z M l O E R u Z G l j Z S U y M G F n c m V n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S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S 8 l Q z M l O E R u Z G l j Z S U y M G F n c m V n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l s Z X N D b G l l b n R l c y U y M C g y K S 9 Q Z X J z b 2 5 h b G l 6 Y W R h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a W x l c 0 N s a W V u d G V z J T I w K D I p L 1 R p c G 8 l M j B j Y W 1 i a W F k b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U S m L m 7 / B E O 5 S E S a l n J W a g A A A A A C A A A A A A A Q Z g A A A A E A A C A A A A A M l c 6 2 w I X V g X R A k W 4 0 j W p q U 3 S F a i + o H / 6 u f l 3 5 m F m K 5 w A A A A A O g A A A A A I A A C A A A A B r g d V m D a u 7 r H U N X b u 4 w O w q 0 J k M / o K N X 3 I + l 5 3 d j m r U p 1 A A A A A b d d G k l O u o q l o r I 2 Q d X 0 8 3 E C h k e W 5 W + 0 L q o 5 o u k M 2 t d Y 8 m / o a 0 i 9 A C p K d p i c H K F t / Z / r r A C Y f 7 V T d e m v 4 f T e O y r N o 3 k A w m y Y P F W I H M j 5 j r 8 E A A A A B Q 6 t 5 B 1 v y 8 b 9 R M r C T o r 4 h B Z x r A X W S m C j t H u H 0 G L I Z X z D U A 5 s i Y x j C j / h c y s L y B n z e t a 9 j a 1 e s X M y C K K Z S F Z r P a < / D a t a M a s h u p > 
</file>

<file path=customXml/item31.xml>��< ? x m l   v e r s i o n = " 1 . 0 "   e n c o d i n g = " U T F - 1 6 " ? > < G e m i n i   x m l n s = " h t t p : / / g e m i n i / p i v o t c u s t o m i z a t i o n / f c b 0 1 3 1 4 - f c a e - 4 4 b 4 - b d e 6 - 3 4 8 6 a 7 6 4 e 4 2 1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b 6 0 5 4 3 7 3 - e 6 1 c - 4 c 1 9 - 8 4 f e - 8 8 6 5 3 1 6 0 3 3 7 f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d i m C a r t e r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 I D _ F a c t u r a < / s t r i n g > < / k e y > < v a l u e > < i n t > 1 4 7 < / i n t > < / v a l u e > < / i t e m > < i t e m > < k e y > < s t r i n g > I D _ C l i e n t e < / s t r i n g > < / k e y > < v a l u e > < i n t > 1 4 3 < / i n t > < / v a l u e > < / i t e m > < i t e m > < k e y > < s t r i n g > F e c h a _ E m i s i � n < / s t r i n g > < / k e y > < v a l u e > < i n t > 1 8 5 < / i n t > < / v a l u e > < / i t e m > < i t e m > < k e y > < s t r i n g > D � a s _ P l a z o < / s t r i n g > < / k e y > < v a l u e > < i n t > 1 4 7 < / i n t > < / v a l u e > < / i t e m > < i t e m > < k e y > < s t r i n g > F e c h a _ P a g o < / s t r i n g > < / k e y > < v a l u e > < i n t > 1 5 7 < / i n t > < / v a l u e > < / i t e m > < i t e m > < k e y > < s t r i n g > D � a s _ M o r a < / s t r i n g > < / k e y > < v a l u e > < i n t > 1 4 9 < / i n t > < / v a l u e > < / i t e m > < i t e m > < k e y > < s t r i n g > M o n t o < / s t r i n g > < / k e y > < v a l u e > < i n t > 1 1 1 < / i n t > < / v a l u e > < / i t e m > < / C o l u m n W i d t h s > < C o l u m n D i s p l a y I n d e x > < i t e m > < k e y > < s t r i n g > I D _ F a c t u r a 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 F e c h a _ E m i s i � n < / s t r i n g > < / k e y > < v a l u e > < i n t > 2 < / i n t > < / v a l u e > < / i t e m > < i t e m > < k e y > < s t r i n g > D � a s _ P l a z o < / s t r i n g > < / k e y > < v a l u e > < i n t > 3 < / i n t > < / v a l u e > < / i t e m > < i t e m > < k e y > < s t r i n g > F e c h a _ P a g o < / s t r i n g > < / k e y > < v a l u e > < i n t > 4 < / i n t > < / v a l u e > < / i t e m > < i t e m > < k e y > < s t r i n g > D � a s _ M o r a < / s t r i n g > < / k e y > < v a l u e > < i n t > 5 < / i n t > < / v a l u e > < / i t e m > < i t e m > < k e y > < s t r i n g > M o n t o 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F a c t T r a n s a c c i o n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 I D _ T r a n s a c c i � n < / s t r i n g > < / k e y > < v a l u e > < i n t > 1 8 8 < / i n t > < / v a l u e > < / i t e m > < i t e m > < k e y > < s t r i n g > I D _ C l i e n t e < / s t r i n g > < / k e y > < v a l u e > < i n t > 1 4 3 < / i n t > < / v a l u e > < / i t e m > < i t e m > < k e y > < s t r i n g > I D _ T i e n d a < / s t r i n g > < / k e y > < v a l u e > < i n t > 1 4 2 < / i n t > < / v a l u e > < / i t e m > < i t e m > < k e y > < s t r i n g > S K U < / s t r i n g > < / k e y > < v a l u e > < i n t > 8 4 < / i n t > < / v a l u e > < / i t e m > < i t e m > < k e y > < s t r i n g > C a n t i d a d < / s t r i n g > < / k e y > < v a l u e > < i n t > 1 3 1 < / i n t > < / v a l u e > < / i t e m > < i t e m > < k e y > < s t r i n g > P r e c i o _ U n i t a r i o < / s t r i n g > < / k e y > < v a l u e > < i n t > 1 9 0 < / i n t > < / v a l u e > < / i t e m > < i t e m > < k e y > < s t r i n g > T o t a l < / s t r i n g > < / k e y > < v a l u e > < i n t > 9 3 < / i n t > < / v a l u e > < / i t e m > < i t e m > < k e y > < s t r i n g > F e c h a _ K e y < / s t r i n g > < / k e y > < v a l u e > < i n t > 1 4 5 < / i n t > < / v a l u e > < / i t e m > < i t e m > < k e y > < s t r i n g > C o s t o _ L i n e a < / s t r i n g > < / k e y > < v a l u e > < i n t > 1 6 0 < / i n t > < / v a l u e > < / i t e m > < i t e m > < k e y > < s t r i n g > M a r g e n _ L i n e a < / s t r i n g > < / k e y > < v a l u e > < i n t > 1 7 9 < / i n t > < / v a l u e > < / i t e m > < / C o l u m n W i d t h s > < C o l u m n D i s p l a y I n d e x > < i t e m > < k e y > < s t r i n g > I D _ T r a n s a c c i � n 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 I D _ T i e n d a < / s t r i n g > < / k e y > < v a l u e > < i n t > 2 < / i n t > < / v a l u e > < / i t e m > < i t e m > < k e y > < s t r i n g > S K U 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 P r e c i o _ U n i t a r i o < / s t r i n g > < / k e y > < v a l u e > < i n t > 5 < / i n t > < / v a l u e > < / i t e m > < i t e m > < k e y > < s t r i n g > T o t a l < / s t r i n g > < / k e y > < v a l u e > < i n t > 6 < / i n t > < / v a l u e > < / i t e m > < i t e m > < k e y > < s t r i n g > F e c h a _ K e y < / s t r i n g > < / k e y > < v a l u e > < i n t > 7 < / i n t > < / v a l u e > < / i t e m > < i t e m > < k e y > < s t r i n g > C o s t o _ L i n e a < / s t r i n g > < / k e y > < v a l u e > < i n t > 8 < / i n t > < / v a l u e > < / i t e m > < i t e m > < k e y > < s t r i n g > M a r g e n _ L i n e a 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O r d e r " > < C u s t o m C o n t e n t > < ! [ C D A T A [ d i m C l i e n t e s , d i m P r o d u c t o , d i m T i e n d a , d i m F e c h a , F a c t T r a n s a c c i o n e s , F a c t C a r t e r a , d i m F e c h a E m i s i o n , d i m F e c h a P a g o , d e c i l e s C l i e n t e s     2 _ a c 6 6 b 3 4 0 - 0 4 f e - 4 d e d - b f a 5 - 7 1 d 0 2 e b 8 0 8 9 3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 C o l u m n s \ N o m b r e _ P r o d u c t o < / K e y > < / D i a g r a m O b j e c t K e y > < D i a g r a m O b j e c t K e y > < K e y > C o l u m n s \ C a t e g o r � a < / K e y > < / D i a g r a m O b j e c t K e y > < D i a g r a m O b j e c t K e y > < K e y > C o l u m n s \ P r e c i o _ U n i t a r i o < / K e y > < / D i a g r a m O b j e c t K e y > < D i a g r a m O b j e c t K e y > < K e y > C o l u m n s \ C o s t o _ U n i t a r i o < / K e y > < / D i a g r a m O b j e c t K e y > < D i a g r a m O b j e c t K e y > < K e y > C o l u m n s \ S t o c k < / K e y > < / D i a g r a m O b j e c t K e y > < D i a g r a m O b j e c t K e y > < K e y > C o l u m n s \ M a r c a 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 C o l u m n s \ P r e c i o _ U n i t a r i o 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 C o l u m n s \ C o s t o _ U n i t a r i o 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 d i m F e c h a 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 d i m F e c h a 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 C o l u m n s \ F e c h a _ K e y 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 C o l u m n s \ M e s _ N o m b r e < / K e y > < / D i a g r a m O b j e c t K e y > < D i a g r a m O b j e c t K e y > < K e y > C o l u m n s \ T r i m e s t r e 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 C o l u m n s \ F e c h a _ K e y 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 C o l u m n s \ M e s _ N o m b r e 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 F a c t C a r t e r a 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 F a c t C a r t e r a 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 C o l u m n s \ I D _ F a c t u r a < / K e y > < / D i a g r a m O b j e c t K e y > < D i a g r a m O b j e c t K e y > < K e y > C o l u m n s \ I D _ C l i e n t e < / K e y > < / D i a g r a m O b j e c t K e y > < D i a g r a m O b j e c t K e y > < K e y > C o l u m n s \ D � a s _ P l a z o < / K e y > < / D i a g r a m O b j e c t K e y > < D i a g r a m O b j e c t K e y > < K e y > C o l u m n s \ M o n t o < / K e y > < / D i a g r a m O b j e c t K e y > < D i a g r a m O b j e c t K e y > < K e y > C o l u m n s \ F e c h a E m i s i o n K e y < / K e y > < / D i a g r a m O b j e c t K e y > < D i a g r a m O b j e c t K e y > < K e y > C o l u m n s \ F e c h a P a g o K e y < / K e y > < / D i a g r a m O b j e c t K e y > < D i a g r a m O b j e c t K e y > < K e y > C o l u m n s \ D i a s _ M o r a 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 C o l u m n s \ D � a s _ P l a z o 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 C o l u m n s \ F e c h a E m i s i o n K e y 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 C o l u m n s \ F e c h a P a g o K e y 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 C o l u m n s \ D i a s _ M o r a 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 d i m F e c h a P a g o 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 d i m F e c h a P a g o 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 C o l u m n s \ F e c h a P a g o K e y 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 C o l u m n s \ M e s _ N o m b r e < / K e y > < / D i a g r a m O b j e c t K e y > < D i a g r a m O b j e c t K e y > < K e y > C o l u m n s \ T r i m e s t r e 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 C o l u m n s \ F e c h a P a g o K e y 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 C o l u m n s \ M e s _ N o m b r e 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 d i m F e c h a E m i s i o n 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 d i m F e c h a E m i s i o n 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 C o l u m n s \ F e c h a E m i s i o n K e y 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 C o l u m n s \ M e s _ N o m b r e < / K e y > < / D i a g r a m O b j e c t K e y > < D i a g r a m O b j e c t K e y > < K e y > C o l u m n s \ T r i m e s t r e 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 C o l u m n s \ F e c h a E m i s i o n K e y 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 C o l u m n s \ M e s _ N o m b r e 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 d i m T i e n d a 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 d i m T i e n d a 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 C o l u m n s \ I D _ T i e n d a < / K e y > < / D i a g r a m O b j e c t K e y > < D i a g r a m O b j e c t K e y > < K e y > C o l u m n s \ N o m b r e _ T i e n d a < / K e y > < / D i a g r a m O b j e c t K e y > < D i a g r a m O b j e c t K e y > < K e y > C o l u m n s \ C i u d a d < / K e y > < / D i a g r a m O b j e c t K e y > < D i a g r a m O b j e c t K e y > < K e y > C o l u m n s \ R e s p o n s a b l e < / K e y > < / D i a g r a m O b j e c t K e y > < D i a g r a m O b j e c t K e y > < K e y > C o l u m n s \ T i p o _ T i e n d a 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 C o l u m n s \ I D _ T i e n d a 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 C o l u m n s \ N o m b r e _ T i e n d a 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 C o l u m n s \ T i p o _ T i e n d a 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 C o l u m n s \ I D _ C l i e n t e < / K e y > < / D i a g r a m O b j e c t K e y > < D i a g r a m O b j e c t K e y > < K e y > C o l u m n s \ N o m b r e < / K e y > < / D i a g r a m O b j e c t K e y > < D i a g r a m O b j e c t K e y > < K e y > C o l u m n s \ C i u d a d < / K e y > < / D i a g r a m O b j e c t K e y > < D i a g r a m O b j e c t K e y > < K e y > C o l u m n s \ F e c h a _ R e g i s t r o < / K e y > < / D i a g r a m O b j e c t K e y > < D i a g r a m O b j e c t K e y > < K e y > C o l u m n s \ S e g m e n t o 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< / F o c u s R o w > < S e l e c t i o n E n d C o l u m n > 1 < / S e l e c t i o n E n d C o l u m n > < S e l e c t i o n E n d R o w > 1 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 C o l u m n s \ F e c h a _ R e g i s t r o 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 F a c t T r a n s a c c i o n e s 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 F a c t T r a n s a c c i o n e s 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 M e a s u r e s \ V e n t a s < / K e y > < / D i a g r a m O b j e c t K e y > < D i a g r a m O b j e c t K e y > < K e y > M e a s u r e s \ V e n t a s \ T a g I n f o \ F � r m u l a < / K e y > < / D i a g r a m O b j e c t K e y > < D i a g r a m O b j e c t K e y > < K e y > M e a s u r e s \ V e n t a s \ T a g I n f o \ V a l o r < / K e y > < / D i a g r a m O b j e c t K e y > < D i a g r a m O b j e c t K e y > < K e y > M e a s u r e s \ C o s t o < / K e y > < / D i a g r a m O b j e c t K e y > < D i a g r a m O b j e c t K e y > < K e y > M e a s u r e s \ C o s t o \ T a g I n f o \ F � r m u l a < / K e y > < / D i a g r a m O b j e c t K e y > < D i a g r a m O b j e c t K e y > < K e y > M e a s u r e s \ C o s t o \ T a g I n f o \ V a l o r < / K e y > < / D i a g r a m O b j e c t K e y > < D i a g r a m O b j e c t K e y > < K e y > M e a s u r e s \ M a r g e n < / K e y > < / D i a g r a m O b j e c t K e y > < D i a g r a m O b j e c t K e y > < K e y > M e a s u r e s \ M a r g e n \ T a g I n f o \ F � r m u l a < / K e y > < / D i a g r a m O b j e c t K e y > < D i a g r a m O b j e c t K e y > < K e y > M e a s u r e s \ M a r g e n \ T a g I n f o \ V a l o r < / K e y > < / D i a g r a m O b j e c t K e y > < D i a g r a m O b j e c t K e y > < K e y > M e a s u r e s \ M a r g e n   % < / K e y > < / D i a g r a m O b j e c t K e y > < D i a g r a m O b j e c t K e y > < K e y > M e a s u r e s \ M a r g e n   % \ T a g I n f o \ F � r m u l a < / K e y > < / D i a g r a m O b j e c t K e y > < D i a g r a m O b j e c t K e y > < K e y > M e a s u r e s \ M a r g e n   % \ T a g I n f o \ V a l o r < / K e y > < / D i a g r a m O b j e c t K e y > < D i a g r a m O b j e c t K e y > < K e y > M e a s u r e s \ U n i d a d e s < / K e y > < / D i a g r a m O b j e c t K e y > < D i a g r a m O b j e c t K e y > < K e y > M e a s u r e s \ U n i d a d e s \ T a g I n f o \ F � r m u l a < / K e y > < / D i a g r a m O b j e c t K e y > < D i a g r a m O b j e c t K e y > < K e y > M e a s u r e s \ U n i d a d e s \ T a g I n f o \ V a l o r < / K e y > < / D i a g r a m O b j e c t K e y > < D i a g r a m O b j e c t K e y > < K e y > M e a s u r e s \ P r e c i o   P r o m e d i o < / K e y > < / D i a g r a m O b j e c t K e y > < D i a g r a m O b j e c t K e y > < K e y > M e a s u r e s \ P r e c i o   P r o m e d i o \ T a g I n f o \ F � r m u l a < / K e y > < / D i a g r a m O b j e c t K e y > < D i a g r a m O b j e c t K e y > < K e y > M e a s u r e s \ P r e c i o   P r o m e d i o \ T a g I n f o \ V a l o r < / K e y > < / D i a g r a m O b j e c t K e y > < D i a g r a m O b j e c t K e y > < K e y > M e a s u r e s \ #   T r a n s a c c i o n e s < / K e y > < / D i a g r a m O b j e c t K e y > < D i a g r a m O b j e c t K e y > < K e y > M e a s u r e s \ #   T r a n s a c c i o n e s \ T a g I n f o \ F � r m u l a < / K e y > < / D i a g r a m O b j e c t K e y > < D i a g r a m O b j e c t K e y > < K e y > M e a s u r e s \ #   T r a n s a c c i o n e s \ T a g I n f o \ V a l o r < / K e y > < / D i a g r a m O b j e c t K e y > < D i a g r a m O b j e c t K e y > < K e y > M e a s u r e s \ T i c k e t   P r o m e d i o < / K e y > < / D i a g r a m O b j e c t K e y > < D i a g r a m O b j e c t K e y > < K e y > M e a s u r e s \ T i c k e t   P r o m e d i o \ T a g I n f o \ F � r m u l a < / K e y > < / D i a g r a m O b j e c t K e y > < D i a g r a m O b j e c t K e y > < K e y > M e a s u r e s \ T i c k e t   P r o m e d i o \ T a g I n f o \ V a l o r < / K e y > < / D i a g r a m O b j e c t K e y > < D i a g r a m O b j e c t K e y > < K e y > M e a s u r e s \ #   C l i e n t e s   � n i c o s < / K e y > < / D i a g r a m O b j e c t K e y > < D i a g r a m O b j e c t K e y > < K e y > M e a s u r e s \ #   C l i e n t e s   � n i c o s \ T a g I n f o \ F � r m u l a < / K e y > < / D i a g r a m O b j e c t K e y > < D i a g r a m O b j e c t K e y > < K e y > M e a s u r e s \ #   C l i e n t e s   � n i c o s \ T a g I n f o \ V a l o r < / K e y > < / D i a g r a m O b j e c t K e y > < D i a g r a m O b j e c t K e y > < K e y > M e a s u r e s \ V e n t a   p r o m e d i o   p o r   c l i e n t e < / K e y > < / D i a g r a m O b j e c t K e y > < D i a g r a m O b j e c t K e y > < K e y > M e a s u r e s \ V e n t a   p r o m e d i o   p o r   c l i e n t e \ T a g I n f o \ F � r m u l a < / K e y > < / D i a g r a m O b j e c t K e y > < D i a g r a m O b j e c t K e y > < K e y > M e a s u r e s \ V e n t a   p r o m e d i o   p o r   c l i e n t e \ T a g I n f o \ V a l o r < / K e y > < / D i a g r a m O b j e c t K e y > < D i a g r a m O b j e c t K e y > < K e y > M e a s u r e s \ V e n t a s   L Y < / K e y > < / D i a g r a m O b j e c t K e y > < D i a g r a m O b j e c t K e y > < K e y > M e a s u r e s \ V e n t a s   L Y \ T a g I n f o \ F � r m u l a < / K e y > < / D i a g r a m O b j e c t K e y > < D i a g r a m O b j e c t K e y > < K e y > M e a s u r e s \ V e n t a s   L Y \ T a g I n f o \ V a l o r < / K e y > < / D i a g r a m O b j e c t K e y > < D i a g r a m O b j e c t K e y > < K e y > M e a s u r e s \ V a r .   V e n t a s   v s   L Y < / K e y > < / D i a g r a m O b j e c t K e y > < D i a g r a m O b j e c t K e y > < K e y > M e a s u r e s \ V a r .   V e n t a s   v s   L Y \ T a g I n f o \ F � r m u l a < / K e y > < / D i a g r a m O b j e c t K e y > < D i a g r a m O b j e c t K e y > < K e y > M e a s u r e s \ V a r .   V e n t a s   v s   L Y \ T a g I n f o \ V a l o r < / K e y > < / D i a g r a m O b j e c t K e y > < D i a g r a m O b j e c t K e y > < K e y > M e a s u r e s \ M a r g e n   %   L Y < / K e y > < / D i a g r a m O b j e c t K e y > < D i a g r a m O b j e c t K e y > < K e y > M e a s u r e s \ M a r g e n   %   L Y \ T a g I n f o \ F � r m u l a < / K e y > < / D i a g r a m O b j e c t K e y > < D i a g r a m O b j e c t K e y > < K e y > M e a s u r e s \ M a r g e n   %   L Y \ T a g I n f o \ V a l o r < / K e y > < / D i a g r a m O b j e c t K e y > < D i a g r a m O b j e c t K e y > < K e y > M e a s u r e s \ V a r .   M a r g e n   %   v s   L Y   ( p p ) < / K e y > < / D i a g r a m O b j e c t K e y > < D i a g r a m O b j e c t K e y > < K e y > M e a s u r e s \ V a r .   M a r g e n   %   v s   L Y   ( p p ) \ T a g I n f o \ F � r m u l a < / K e y > < / D i a g r a m O b j e c t K e y > < D i a g r a m O b j e c t K e y > < K e y > M e a s u r e s \ V a r .   M a r g e n   %   v s   L Y   ( p p ) \ T a g I n f o \ V a l o r < / K e y > < / D i a g r a m O b j e c t K e y > < D i a g r a m O b j e c t K e y > < K e y > M e a s u r e s \ D e l t a   V e n t a s < / K e y > < / D i a g r a m O b j e c t K e y > < D i a g r a m O b j e c t K e y > < K e y > M e a s u r e s \ D e l t a   V e n t a s \ T a g I n f o \ F � r m u l a < / K e y > < / D i a g r a m O b j e c t K e y > < D i a g r a m O b j e c t K e y > < K e y > M e a s u r e s \ D e l t a   V e n t a s \ T a g I n f o \ V a l o r < / K e y > < / D i a g r a m O b j e c t K e y > < D i a g r a m O b j e c t K e y > < K e y > M e a s u r e s \ S u m a   d e   T o t a l < / K e y > < / D i a g r a m O b j e c t K e y > < D i a g r a m O b j e c t K e y > < K e y > M e a s u r e s \ S u m a   d e   T o t a l \ T a g I n f o \ F � r m u l a < / K e y > < / D i a g r a m O b j e c t K e y > < D i a g r a m O b j e c t K e y > < K e y > M e a s u r e s \ S u m a   d e   T o t a l \ T a g I n f o \ V a l o r < / K e y > < / D i a g r a m O b j e c t K e y > < D i a g r a m O b j e c t K e y > < K e y > M e a s u r e s \ S u m a   d e   M a r g e n _ L i n e a < / K e y > < / D i a g r a m O b j e c t K e y > < D i a g r a m O b j e c t K e y > < K e y > M e a s u r e s \ S u m a   d e   M a r g e n _ L i n e a \ T a g I n f o \ F � r m u l a < / K e y > < / D i a g r a m O b j e c t K e y > < D i a g r a m O b j e c t K e y > < K e y > M e a s u r e s \ S u m a   d e   M a r g e n _ L i n e a \ T a g I n f o \ V a l o r < / K e y > < / D i a g r a m O b j e c t K e y > < D i a g r a m O b j e c t K e y > < K e y > M e a s u r e s \ R e c u e n t o   d e   I D _ C l i e n t e < / K e y > < / D i a g r a m O b j e c t K e y > < D i a g r a m O b j e c t K e y > < K e y > M e a s u r e s \ R e c u e n t o   d e   I D _ C l i e n t e \ T a g I n f o \ F � r m u l a < / K e y > < / D i a g r a m O b j e c t K e y > < D i a g r a m O b j e c t K e y > < K e y > M e a s u r e s \ R e c u e n t o   d e   I D _ C l i e n t e \ T a g I n f o \ V a l o r < / K e y > < / D i a g r a m O b j e c t K e y > < D i a g r a m O b j e c t K e y > < K e y > M e a s u r e s \ R e c u e n t o   d i s t i n t o   d e   I D _ C l i e n t e < / K e y > < / D i a g r a m O b j e c t K e y > < D i a g r a m O b j e c t K e y > < K e y > M e a s u r e s \ R e c u e n t o   d i s t i n t o   d e   I D _ C l i e n t e \ T a g I n f o \ F � r m u l a < / K e y > < / D i a g r a m O b j e c t K e y > < D i a g r a m O b j e c t K e y > < K e y > M e a s u r e s \ R e c u e n t o   d i s t i n t o   d e   I D _ C l i e n t e \ T a g I n f o \ V a l o r < / K e y > < / D i a g r a m O b j e c t K e y > < D i a g r a m O b j e c t K e y > < K e y > M e a s u r e s \ R e c u e n t o   d e   S K U < / K e y > < / D i a g r a m O b j e c t K e y > < D i a g r a m O b j e c t K e y > < K e y > M e a s u r e s \ R e c u e n t o   d e   S K U \ T a g I n f o \ F � r m u l a < / K e y > < / D i a g r a m O b j e c t K e y > < D i a g r a m O b j e c t K e y > < K e y > M e a s u r e s \ R e c u e n t o   d e   S K U \ T a g I n f o \ V a l o r < / K e y > < / D i a g r a m O b j e c t K e y > < D i a g r a m O b j e c t K e y > < K e y > M e a s u r e s \ R e c u e n t o   d i s t i n t o   d e   S K U < / K e y > < / D i a g r a m O b j e c t K e y > < D i a g r a m O b j e c t K e y > < K e y > M e a s u r e s \ R e c u e n t o   d i s t i n t o   d e   S K U \ T a g I n f o \ F � r m u l a < / K e y > < / D i a g r a m O b j e c t K e y > < D i a g r a m O b j e c t K e y > < K e y > M e a s u r e s \ R e c u e n t o   d i s t i n t o   d e   S K U \ T a g I n f o \ V a l o r < / K e y > < / D i a g r a m O b j e c t K e y > < D i a g r a m O b j e c t K e y > < K e y > C o l u m n s \ I D _ T r a n s a c c i � n < / K e y > < / D i a g r a m O b j e c t K e y > < D i a g r a m O b j e c t K e y > < K e y > C o l u m n s \ I D _ C l i e n t e < / K e y > < / D i a g r a m O b j e c t K e y > < D i a g r a m O b j e c t K e y > < K e y > C o l u m n s \ I D _ T i e n d a < / K e y > < / D i a g r a m O b j e c t K e y > < D i a g r a m O b j e c t K e y > < K e y > C o l u m n s \ S K U < / K e y > < / D i a g r a m O b j e c t K e y > < D i a g r a m O b j e c t K e y > < K e y > C o l u m n s \ C a n t i d a d < / K e y > < / D i a g r a m O b j e c t K e y > < D i a g r a m O b j e c t K e y > < K e y > C o l u m n s \ P r e c i o _ U n i t a r i o < / K e y > < / D i a g r a m O b j e c t K e y > < D i a g r a m O b j e c t K e y > < K e y > C o l u m n s \ T o t a l < / K e y > < / D i a g r a m O b j e c t K e y > < D i a g r a m O b j e c t K e y > < K e y > C o l u m n s \ F e c h a _ K e y < / K e y > < / D i a g r a m O b j e c t K e y > < D i a g r a m O b j e c t K e y > < K e y > C o l u m n s \ C o s t o _ L i n e a < / K e y > < / D i a g r a m O b j e c t K e y > < D i a g r a m O b j e c t K e y > < K e y > C o l u m n s \ M a r g e n _ L i n e a < / K e y > < / D i a g r a m O b j e c t K e y > < D i a g r a m O b j e c t K e y > < K e y > L i n k s \ & l t ; C o l u m n s \ S u m a   d e   T o t a l & g t ; - & l t ; M e a s u r e s \ T o t a l & g t ; < / K e y > < / D i a g r a m O b j e c t K e y > < D i a g r a m O b j e c t K e y > < K e y > L i n k s \ & l t ; C o l u m n s \ S u m a   d e   T o t a l & g t ; - & l t ; M e a s u r e s \ T o t a l & g t ; \ C O L U M N < / K e y > < / D i a g r a m O b j e c t K e y > < D i a g r a m O b j e c t K e y > < K e y > L i n k s \ & l t ; C o l u m n s \ S u m a   d e   T o t a l & g t ; - & l t ; M e a s u r e s \ T o t a l & g t ; \ M E A S U R E < / K e y > < / D i a g r a m O b j e c t K e y > < D i a g r a m O b j e c t K e y > < K e y > L i n k s \ & l t ; C o l u m n s \ S u m a   d e   M a r g e n _ L i n e a & g t ; - & l t ; M e a s u r e s \ M a r g e n _ L i n e a & g t ; < / K e y > < / D i a g r a m O b j e c t K e y > < D i a g r a m O b j e c t K e y > < K e y > L i n k s \ & l t ; C o l u m n s \ S u m a   d e   M a r g e n _ L i n e a & g t ; - & l t ; M e a s u r e s \ M a r g e n _ L i n e a & g t ; \ C O L U M N < / K e y > < / D i a g r a m O b j e c t K e y > < D i a g r a m O b j e c t K e y > < K e y > L i n k s \ & l t ; C o l u m n s \ S u m a   d e   M a r g e n _ L i n e a & g t ; - & l t ; M e a s u r e s \ M a r g e n _ L i n e a & g t ; \ M E A S U R E < / K e y > < / D i a g r a m O b j e c t K e y > < D i a g r a m O b j e c t K e y > < K e y > L i n k s \ & l t ; C o l u m n s \ R e c u e n t o   d e   I D _ C l i e n t e & g t ; - & l t ; M e a s u r e s \ I D _ C l i e n t e & g t ; < / K e y > < / D i a g r a m O b j e c t K e y > < D i a g r a m O b j e c t K e y > < K e y > L i n k s \ & l t ; C o l u m n s \ R e c u e n t o   d e   I D _ C l i e n t e & g t ; - & l t ; M e a s u r e s \ I D _ C l i e n t e & g t ; \ C O L U M N < / K e y > < / D i a g r a m O b j e c t K e y > < D i a g r a m O b j e c t K e y > < K e y > L i n k s \ & l t ; C o l u m n s \ R e c u e n t o   d e   I D _ C l i e n t e & g t ; - & l t ; M e a s u r e s \ I D _ C l i e n t e & g t ; \ M E A S U R E < / K e y > < / D i a g r a m O b j e c t K e y > < D i a g r a m O b j e c t K e y > < K e y > L i n k s \ & l t ; C o l u m n s \ R e c u e n t o   d i s t i n t o   d e   I D _ C l i e n t e & g t ; - & l t ; M e a s u r e s \ I D _ C l i e n t e & g t ; < / K e y > < / D i a g r a m O b j e c t K e y > < D i a g r a m O b j e c t K e y > < K e y > L i n k s \ & l t ; C o l u m n s \ R e c u e n t o   d i s t i n t o   d e   I D _ C l i e n t e & g t ; - & l t ; M e a s u r e s \ I D _ C l i e n t e & g t ; \ C O L U M N < / K e y > < / D i a g r a m O b j e c t K e y > < D i a g r a m O b j e c t K e y > < K e y > L i n k s \ & l t ; C o l u m n s \ R e c u e n t o   d i s t i n t o   d e   I D _ C l i e n t e & g t ; - & l t ; M e a s u r e s \ I D _ C l i e n t e & g t ; \ M E A S U R E < / K e y > < / D i a g r a m O b j e c t K e y > < D i a g r a m O b j e c t K e y > < K e y > L i n k s \ & l t ; C o l u m n s \ R e c u e n t o   d e   S K U & g t ; - & l t ; M e a s u r e s \ S K U & g t ; < / K e y > < / D i a g r a m O b j e c t K e y > < D i a g r a m O b j e c t K e y > < K e y > L i n k s \ & l t ; C o l u m n s \ R e c u e n t o   d e   S K U & g t ; - & l t ; M e a s u r e s \ S K U & g t ; \ C O L U M N < / K e y > < / D i a g r a m O b j e c t K e y > < D i a g r a m O b j e c t K e y > < K e y > L i n k s \ & l t ; C o l u m n s \ R e c u e n t o   d e   S K U & g t ; - & l t ; M e a s u r e s \ S K U & g t ; \ M E A S U R E < / K e y > < / D i a g r a m O b j e c t K e y > < D i a g r a m O b j e c t K e y > < K e y > L i n k s \ & l t ; C o l u m n s \ R e c u e n t o   d i s t i n t o   d e   S K U & g t ; - & l t ; M e a s u r e s \ S K U & g t ; < / K e y > < / D i a g r a m O b j e c t K e y > < D i a g r a m O b j e c t K e y > < K e y > L i n k s \ & l t ; C o l u m n s \ R e c u e n t o   d i s t i n t o   d e   S K U & g t ; - & l t ; M e a s u r e s \ S K U & g t ; \ C O L U M N < / K e y > < / D i a g r a m O b j e c t K e y > < D i a g r a m O b j e c t K e y > < K e y > L i n k s \ & l t ; C o l u m n s \ R e c u e n t o   d i s t i n t o   d e   S K U & g t ; - & l t ; M e a s u r e s \ S K U & g t ; \ M E A S U R E 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 M e a s u r e s \ V e n t a s 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 M e a s u r e s \ M a r g e n \ T a g I n f o \ F � r m u l a 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 M e a s u r e s \ M a r g e n  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 M e a s u r e s \ U n i d a d e s 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 M e a s u r e s \ P r e c i o   P r o m e d i o 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 M e a s u r e s \ P r e c i o   P r o m e d i o \ T a g I n f o \ F � r m u l a 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 M e a s u r e s \ P r e c i o   P r o m e d i o \ T a g I n f o \ V a l o r 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 T r a n s a c c i o n e s 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 M e a s u r e s \ #   T r a n s a c c i o n e s \ T a g I n f o \ F � r m u l a 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 T r a n s a c c i o n e s \ T a g I n f o \ V a l o r 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  P r o m e d i o 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 M e a s u r e s \ T i c k e t   P r o m e d i o \ T a g I n f o \ F � r m u l a 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  P r o m e d i o \ T a g I n f o \ V a l o r 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 C l i e n t e s   � n i c o s 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 M e a s u r e s \ #   C l i e n t e s   � n i c o s \ T a g I n f o \ F � r m u l a 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 C l i e n t e s   � n i c o s \ T a g I n f o \ V a l o r 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  p r o m e d i o   p o r   c l i e n t e 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 M e a s u r e s \ V e n t a   p r o m e d i o   p o r   c l i e n t e \ T a g I n f o \ F � r m u l a 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  p r o m e d i o   p o r   c l i e n t e \ T a g I n f o \ V a l o r 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 L Y 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 M e a s u r e s \ V e n t a s 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 M e a s u r e s \ V a r .   V e n t a s   v s   L Y 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 M e a s u r e s \ V a r .   V e n t a s   v s 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 M e a s u r e s \ V a r .   V e n t a s   v s 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 %   L Y 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 M e a s u r e s \ M a r g e n   % 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 % 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 M e a s u r e s \ V a r .   M a r g e n   %   v s   L Y   ( p p ) 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 M e a s u r e s \ V a r .   M a r g e n   %   v s   L Y   ( p p ) \ T a g I n f o \ F � r m u l a 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 M e a s u r e s \ V a r .   M a r g e n   %   v s   L Y   ( p p ) \ T a g I n f o \ V a l o r 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 M e a s u r e s \ D e l t a   V e n t a s 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 M e a s u r e s \ D e l t a 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 M e a s u r e s \ D e l t a 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 M a r g e n _ L i n e a 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 M a r g e n _ L i n e a \ T a g I n f o \ F � r m u l a 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 M a r g e n _ L i n e a \ T a g I n f o \ V a l o r 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 I D _ C l i e n t e 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 I D _ C l i e n t e \ T a g I n f o \ F � r m u l a 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 I D _ C l i e n t e \ T a g I n f o \ V a l o r 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 I D _ C l i e n t e 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 I D _ C l i e n t e \ T a g I n f o \ F � r m u l a 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 I D _ C l i e n t e \ T a g I n f o \ V a l o r 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 S K U 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 S K U \ T a g I n f o \ F � r m u l a 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 S K U \ T a g I n f o \ V a l o r 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 S K U 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 S K U \ T a g I n f o \ F � r m u l a 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 S K U \ T a g I n f o \ V a l o r 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 C o l u m n s \ I D _ T r a n s a c c i � n 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 C o l u m n s \ I D _ T i e n d a 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 C o l u m n s \ P r e c i o _ U n i t a r i o 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 C o l u m n s \ C o s t o _ L i n e a 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 C o l u m n s \ M a r g e n _ L i n e a 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 M a r g e n _ L i n e a & g t ; - & l t ; M e a s u r e s \ M a r g e n _ L i n e a & g t ; 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 M a r g e n _ L i n e a & g t ; - & l t ; M e a s u r e s \ M a r g e n _ L i n e a & g t ; \ C O L U M N 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 M a r g e n _ L i n e a & g t ; - & l t ; M e a s u r e s \ M a r g e n _ L i n e a & g t ; \ M E A S U R E 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 I D _ C l i e n t e & g t ; - & l t ; M e a s u r e s \ I D _ C l i e n t e & g t ; 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 I D _ C l i e n t e & g t ; - & l t ; M e a s u r e s \ I D _ C l i e n t e & g t ; \ C O L U M N 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 I D _ C l i e n t e & g t ; - & l t ; M e a s u r e s \ I D _ C l i e n t e & g t ; \ M E A S U R E 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 I D _ C l i e n t e & g t ; - & l t ; M e a s u r e s \ I D _ C l i e n t e & g t ; 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 I D _ C l i e n t e & g t ; - & l t ; M e a s u r e s \ I D _ C l i e n t e & g t ; \ C O L U M N 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 I D _ C l i e n t e & g t ; - & l t ; M e a s u r e s \ I D _ C l i e n t e & g t ; \ M E A S U R E 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 S K U & g t ; - & l t ; M e a s u r e s \ S K U & g t ; 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 S K U & g t ; - & l t ; M e a s u r e s \ S K U & g t ; \ C O L U M N 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 S K U & g t ; - & l t ; M e a s u r e s \ S K U & g t ; \ M E A S U R E 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 S K U & g t ; - & l t ; M e a s u r e s \ S K U & g t ; 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 S K U & g t ; - & l t ; M e a s u r e s \ S K U & g t ; \ C O L U M N 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 S K U & g t ; - & l t ; M e a s u r e s \ S K U & g t ; \ M E A S U R E 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 T a g s \ T a b l e s \ & l t ; T a b l e s \ d i m C l i e n t e s & g t ; < / K e y > < / D i a g r a m O b j e c t K e y > < D i a g r a m O b j e c t K e y > < K e y > D y n a m i c   T a g s \ T a b l e s \ & l t ; T a b l e s \ d i m P r o d u c t o & g t ; < / K e y > < / D i a g r a m O b j e c t K e y > < D i a g r a m O b j e c t K e y > < K e y > D y n a m i c   T a g s \ T a b l e s \ & l t ; T a b l e s \ d i m T i e n d a & g t ; < / K e y > < / D i a g r a m O b j e c t K e y > < D i a g r a m O b j e c t K e y > < K e y > D y n a m i c   T a g s \ T a b l e s \ & l t ; T a b l e s \ d i m F e c h a & g t ; < / K e y > < / D i a g r a m O b j e c t K e y > < D i a g r a m O b j e c t K e y > < K e y > D y n a m i c   T a g s \ T a b l e s \ & l t ; T a b l e s \ F a c t T r a n s a c c i o n e s & g t ; < / K e y > < / D i a g r a m O b j e c t K e y > < D i a g r a m O b j e c t K e y > < K e y > D y n a m i c   T a g s \ T a b l e s \ & l t ; T a b l e s \ F a c t C a r t e r a & g t ; < / K e y > < / D i a g r a m O b j e c t K e y > < D i a g r a m O b j e c t K e y > < K e y > D y n a m i c   T a g s \ T a b l e s \ & l t ; T a b l e s \ d i m F e c h a E m i s i o n & g t ; < / K e y > < / D i a g r a m O b j e c t K e y > < D i a g r a m O b j e c t K e y > < K e y > D y n a m i c   T a g s \ T a b l e s \ & l t ; T a b l e s \ d i m F e c h a P a g o & g t ; < / K e y > < / D i a g r a m O b j e c t K e y > < D i a g r a m O b j e c t K e y > < K e y > D y n a m i c   T a g s \ T a b l e s \ & l t ; T a b l e s \ d e c i l e s C l i e n t e s     2 & g t ; < / K e y > < / D i a g r a m O b j e c t K e y > < D i a g r a m O b j e c t K e y > < K e y > T a b l e s \ d i m C l i e n t e s < / K e y > < / D i a g r a m O b j e c t K e y > < D i a g r a m O b j e c t K e y > < K e y > T a b l e s \ d i m C l i e n t e s \ C o l u m n s \ I D _ C l i e n t e < / K e y > < / D i a g r a m O b j e c t K e y > < D i a g r a m O b j e c t K e y > < K e y > T a b l e s \ d i m C l i e n t e s \ C o l u m n s \ N o m b r e < / K e y > < / D i a g r a m O b j e c t K e y > < D i a g r a m O b j e c t K e y > < K e y > T a b l e s \ d i m C l i e n t e s \ C o l u m n s \ C i u d a d < / K e y > < / D i a g r a m O b j e c t K e y > < D i a g r a m O b j e c t K e y > < K e y > T a b l e s \ d i m C l i e n t e s \ C o l u m n s \ F e c h a _ R e g i s t r o < / K e y > < / D i a g r a m O b j e c t K e y > < D i a g r a m O b j e c t K e y > < K e y > T a b l e s \ d i m C l i e n t e s \ C o l u m n s \ S e g m e n t o < / K e y > < / D i a g r a m O b j e c t K e y > < D i a g r a m O b j e c t K e y > < K e y > T a b l e s \ d i m P r o d u c t o < / K e y > < / D i a g r a m O b j e c t K e y > < D i a g r a m O b j e c t K e y > < K e y > T a b l e s \ d i m P r o d u c t o \ C o l u m n s \ S K U < / K e y > < / D i a g r a m O b j e c t K e y > < D i a g r a m O b j e c t K e y > < K e y > T a b l e s \ d i m P r o d u c t o \ C o l u m n s \ N o m b r e _ P r o d u c t o < / K e y > < / D i a g r a m O b j e c t K e y > < D i a g r a m O b j e c t K e y > < K e y > T a b l e s \ d i m P r o d u c t o \ C o l u m n s \ C a t e g o r � a < / K e y > < / D i a g r a m O b j e c t K e y > < D i a g r a m O b j e c t K e y > < K e y > T a b l e s \ d i m P r o d u c t o \ C o l u m n s \ P r e c i o _ U n i t a r i o < / K e y > < / D i a g r a m O b j e c t K e y > < D i a g r a m O b j e c t K e y > < K e y > T a b l e s \ d i m P r o d u c t o \ C o l u m n s \ C o s t o _ U n i t a r i o < / K e y > < / D i a g r a m O b j e c t K e y > < D i a g r a m O b j e c t K e y > < K e y > T a b l e s \ d i m P r o d u c t o \ C o l u m n s \ S t o c k < / K e y > < / D i a g r a m O b j e c t K e y > < D i a g r a m O b j e c t K e y > < K e y > T a b l e s \ d i m P r o d u c t o \ C o l u m n s \ M a r c a < / K e y > < / D i a g r a m O b j e c t K e y > < D i a g r a m O b j e c t K e y > < K e y > T a b l e s \ d i m P r o d u c t o \ M e a s u r e s \ R e c u e n t o   d e   M a r c a < / K e y > < / D i a g r a m O b j e c t K e y > < D i a g r a m O b j e c t K e y > < K e y > T a b l e s \ d i m P r o d u c t o \ R e c u e n t o   d e   M a r c a \ A d d i t i o n a l   I n f o \ M e d i d a   i m p l � c i t a < / K e y > < / D i a g r a m O b j e c t K e y > < D i a g r a m O b j e c t K e y > < K e y > T a b l e s \ d i m T i e n d a < / K e y > < / D i a g r a m O b j e c t K e y > < D i a g r a m O b j e c t K e y > < K e y > T a b l e s \ d i m T i e n d a \ C o l u m n s \ I D _ T i e n d a < / K e y > < / D i a g r a m O b j e c t K e y > < D i a g r a m O b j e c t K e y > < K e y > T a b l e s \ d i m T i e n d a \ C o l u m n s \ N o m b r e _ T i e n d a < / K e y > < / D i a g r a m O b j e c t K e y > < D i a g r a m O b j e c t K e y > < K e y > T a b l e s \ d i m T i e n d a \ C o l u m n s \ C i u d a d < / K e y > < / D i a g r a m O b j e c t K e y > < D i a g r a m O b j e c t K e y > < K e y > T a b l e s \ d i m T i e n d a \ C o l u m n s \ R e s p o n s a b l e < / K e y > < / D i a g r a m O b j e c t K e y > < D i a g r a m O b j e c t K e y > < K e y > T a b l e s \ d i m T i e n d a \ C o l u m n s \ T i p o _ T i e n d a < / K e y > < / D i a g r a m O b j e c t K e y > < D i a g r a m O b j e c t K e y > < K e y > T a b l e s \ d i m F e c h a < / K e y > < / D i a g r a m O b j e c t K e y > < D i a g r a m O b j e c t K e y > < K e y > T a b l e s \ d i m F e c h a \ C o l u m n s \ F e c h a _ K e y < / K e y > < / D i a g r a m O b j e c t K e y > < D i a g r a m O b j e c t K e y > < K e y > T a b l e s \ d i m F e c h a \ C o l u m n s \ F e c h a < / K e y > < / D i a g r a m O b j e c t K e y > < D i a g r a m O b j e c t K e y > < K e y > T a b l e s \ d i m F e c h a \ C o l u m n s \ A � o < / K e y > < / D i a g r a m O b j e c t K e y > < D i a g r a m O b j e c t K e y > < K e y > T a b l e s \ d i m F e c h a \ C o l u m n s \ M e s < / K e y > < / D i a g r a m O b j e c t K e y > < D i a g r a m O b j e c t K e y > < K e y > T a b l e s \ d i m F e c h a \ C o l u m n s \ M e s _ N o m b r e < / K e y > < / D i a g r a m O b j e c t K e y > < D i a g r a m O b j e c t K e y > < K e y > T a b l e s \ d i m F e c h a \ C o l u m n s \ T r i m e s t r e < / K e y > < / D i a g r a m O b j e c t K e y > < D i a g r a m O b j e c t K e y > < K e y > T a b l e s \ F a c t T r a n s a c c i o n e s < / K e y > < / D i a g r a m O b j e c t K e y > < D i a g r a m O b j e c t K e y > < K e y > T a b l e s \ F a c t T r a n s a c c i o n e s \ C o l u m n s \ I D _ T r a n s a c c i � n < / K e y > < / D i a g r a m O b j e c t K e y > < D i a g r a m O b j e c t K e y > < K e y > T a b l e s \ F a c t T r a n s a c c i o n e s \ C o l u m n s \ I D _ C l i e n t e < / K e y > < / D i a g r a m O b j e c t K e y > < D i a g r a m O b j e c t K e y > < K e y > T a b l e s \ F a c t T r a n s a c c i o n e s \ C o l u m n s \ I D _ T i e n d a < / K e y > < / D i a g r a m O b j e c t K e y > < D i a g r a m O b j e c t K e y > < K e y > T a b l e s \ F a c t T r a n s a c c i o n e s \ C o l u m n s \ S K U < / K e y > < / D i a g r a m O b j e c t K e y > < D i a g r a m O b j e c t K e y > < K e y > T a b l e s \ F a c t T r a n s a c c i o n e s \ C o l u m n s \ C a n t i d a d < / K e y > < / D i a g r a m O b j e c t K e y > < D i a g r a m O b j e c t K e y > < K e y > T a b l e s \ F a c t T r a n s a c c i o n e s \ C o l u m n s \ P r e c i o _ U n i t a r i o < / K e y > < / D i a g r a m O b j e c t K e y > < D i a g r a m O b j e c t K e y > < K e y > T a b l e s \ F a c t T r a n s a c c i o n e s \ C o l u m n s \ T o t a l < / K e y > < / D i a g r a m O b j e c t K e y > < D i a g r a m O b j e c t K e y > < K e y > T a b l e s \ F a c t T r a n s a c c i o n e s \ C o l u m n s \ F e c h a _ K e y < / K e y > < / D i a g r a m O b j e c t K e y > < D i a g r a m O b j e c t K e y > < K e y > T a b l e s \ F a c t T r a n s a c c i o n e s \ C o l u m n s \ C o s t o _ L i n e a < / K e y > < / D i a g r a m O b j e c t K e y > < D i a g r a m O b j e c t K e y > < K e y > T a b l e s \ F a c t T r a n s a c c i o n e s \ C o l u m n s \ M a r g e n _ L i n e a < / K e y > < / D i a g r a m O b j e c t K e y > < D i a g r a m O b j e c t K e y > < K e y > T a b l e s \ F a c t T r a n s a c c i o n e s \ M e a s u r e s \ V e n t a s < / K e y > < / D i a g r a m O b j e c t K e y > < D i a g r a m O b j e c t K e y > < K e y > T a b l e s \ F a c t T r a n s a c c i o n e s \ M e a s u r e s \ C o s t o < / K e y > < / D i a g r a m O b j e c t K e y > < D i a g r a m O b j e c t K e y > < K e y > T a b l e s \ F a c t T r a n s a c c i o n e s \ M e a s u r e s \ M a r g e n < / K e y > < / D i a g r a m O b j e c t K e y > < D i a g r a m O b j e c t K e y > < K e y > T a b l e s \ F a c t T r a n s a c c i o n e s \ M e a s u r e s \ M a r g e n   % < / K e y > < / D i a g r a m O b j e c t K e y > < D i a g r a m O b j e c t K e y > < K e y > T a b l e s \ F a c t T r a n s a c c i o n e s \ M e a s u r e s \ U n i d a d e s < / K e y > < / D i a g r a m O b j e c t K e y > < D i a g r a m O b j e c t K e y > < K e y > T a b l e s \ F a c t T r a n s a c c i o n e s \ M e a s u r e s \ P r e c i o   P r o m e d i o < / K e y > < / D i a g r a m O b j e c t K e y > < D i a g r a m O b j e c t K e y > < K e y > T a b l e s \ F a c t T r a n s a c c i o n e s \ M e a s u r e s \ #   T r a n s a c c i o n e s < / K e y > < / D i a g r a m O b j e c t K e y > < D i a g r a m O b j e c t K e y > < K e y > T a b l e s \ F a c t T r a n s a c c i o n e s \ M e a s u r e s \ T i c k e t   P r o m e d i o < / K e y > < / D i a g r a m O b j e c t K e y > < D i a g r a m O b j e c t K e y > < K e y > T a b l e s \ F a c t T r a n s a c c i o n e s \ M e a s u r e s \ #   C l i e n t e s   � n i c o s < / K e y > < / D i a g r a m O b j e c t K e y > < D i a g r a m O b j e c t K e y > < K e y > T a b l e s \ F a c t T r a n s a c c i o n e s \ M e a s u r e s \ V e n t a   p r o m e d i o   p o r   c l i e n t e < / K e y > < / D i a g r a m O b j e c t K e y > < D i a g r a m O b j e c t K e y > < K e y > T a b l e s \ F a c t T r a n s a c c i o n e s \ M e a s u r e s \ V e n t a s   L Y < / K e y > < / D i a g r a m O b j e c t K e y > < D i a g r a m O b j e c t K e y > < K e y > T a b l e s \ F a c t T r a n s a c c i o n e s \ M e a s u r e s \ V a r .   V e n t a s   v s   L Y < / K e y > < / D i a g r a m O b j e c t K e y > < D i a g r a m O b j e c t K e y > < K e y > T a b l e s \ F a c t T r a n s a c c i o n e s \ M e a s u r e s \ M a r g e n   %   L Y < / K e y > < / D i a g r a m O b j e c t K e y > < D i a g r a m O b j e c t K e y > < K e y > T a b l e s \ F a c t T r a n s a c c i o n e s \ M e a s u r e s \ V a r .   M a r g e n   %   v s   L Y   ( p p ) < / K e y > < / D i a g r a m O b j e c t K e y > < D i a g r a m O b j e c t K e y > < K e y > T a b l e s \ F a c t T r a n s a c c i o n e s \ M e a s u r e s \ D e l t a   V e n t a s < / K e y > < / D i a g r a m O b j e c t K e y > < D i a g r a m O b j e c t K e y > < K e y > T a b l e s \ F a c t T r a n s a c c i o n e s \ M e a s u r e s \ S u m a   d e   T o t a l < / K e y > < / D i a g r a m O b j e c t K e y > < D i a g r a m O b j e c t K e y > < K e y > T a b l e s \ F a c t T r a n s a c c i o n e s \ S u m a   d e   T o t a l \ A d d i t i o n a l   I n f o \ M e d i d a   i m p l � c i t a < / K e y > < / D i a g r a m O b j e c t K e y > < D i a g r a m O b j e c t K e y > < K e y > T a b l e s \ F a c t T r a n s a c c i o n e s \ M e a s u r e s \ S u m a   d e   M a r g e n _ L i n e a < / K e y > < / D i a g r a m O b j e c t K e y > < D i a g r a m O b j e c t K e y > < K e y > T a b l e s \ F a c t T r a n s a c c i o n e s \ S u m a   d e   M a r g e n _ L i n e a \ A d d i t i o n a l   I n f o \ M e d i d a   i m p l � c i t a < / K e y > < / D i a g r a m O b j e c t K e y > < D i a g r a m O b j e c t K e y > < K e y > T a b l e s \ F a c t T r a n s a c c i o n e s \ M e a s u r e s \ R e c u e n t o   d e   I D _ C l i e n t e < / K e y > < / D i a g r a m O b j e c t K e y > < D i a g r a m O b j e c t K e y > < K e y > T a b l e s \ F a c t T r a n s a c c i o n e s \ R e c u e n t o   d e   I D _ C l i e n t e \ A d d i t i o n a l   I n f o \ M e d i d a   i m p l � c i t a < / K e y > < / D i a g r a m O b j e c t K e y > < D i a g r a m O b j e c t K e y > < K e y > T a b l e s \ F a c t T r a n s a c c i o n e s \ M e a s u r e s \ R e c u e n t o   d i s t i n t o   d e   I D _ C l i e n t e < / K e y > < / D i a g r a m O b j e c t K e y > < D i a g r a m O b j e c t K e y > < K e y > T a b l e s \ F a c t T r a n s a c c i o n e s \ R e c u e n t o   d i s t i n t o   d e   I D _ C l i e n t e \ A d d i t i o n a l   I n f o \ M e d i d a   i m p l � c i t a < / K e y > < / D i a g r a m O b j e c t K e y > < D i a g r a m O b j e c t K e y > < K e y > T a b l e s \ F a c t T r a n s a c c i o n e s \ M e a s u r e s \ R e c u e n t o   d e   S K U < / K e y > < / D i a g r a m O b j e c t K e y > < D i a g r a m O b j e c t K e y > < K e y > T a b l e s \ F a c t T r a n s a c c i o n e s \ R e c u e n t o   d e   S K U \ A d d i t i o n a l   I n f o \ M e d i d a   i m p l � c i t a < / K e y > < / D i a g r a m O b j e c t K e y > < D i a g r a m O b j e c t K e y > < K e y > T a b l e s \ F a c t T r a n s a c c i o n e s \ M e a s u r e s \ R e c u e n t o   d i s t i n t o   d e   S K U < / K e y > < / D i a g r a m O b j e c t K e y > < D i a g r a m O b j e c t K e y > < K e y > T a b l e s \ F a c t T r a n s a c c i o n e s \ R e c u e n t o   d i s t i n t o   d e   S K U \ A d d i t i o n a l   I n f o \ M e d i d a   i m p l � c i t a < / K e y > < / D i a g r a m O b j e c t K e y > < D i a g r a m O b j e c t K e y > < K e y > T a b l e s \ F a c t C a r t e r a < / K e y > < / D i a g r a m O b j e c t K e y > < D i a g r a m O b j e c t K e y > < K e y > T a b l e s \ F a c t C a r t e r a \ C o l u m n s \ I D _ F a c t u r a < / K e y > < / D i a g r a m O b j e c t K e y > < D i a g r a m O b j e c t K e y > < K e y > T a b l e s \ F a c t C a r t e r a \ C o l u m n s \ I D _ C l i e n t e < / K e y > < / D i a g r a m O b j e c t K e y > < D i a g r a m O b j e c t K e y > < K e y > T a b l e s \ F a c t C a r t e r a \ C o l u m n s \ D � a s _ P l a z o < / K e y > < / D i a g r a m O b j e c t K e y > < D i a g r a m O b j e c t K e y > < K e y > T a b l e s \ F a c t C a r t e r a \ C o l u m n s \ M o n t o < / K e y > < / D i a g r a m O b j e c t K e y > < D i a g r a m O b j e c t K e y > < K e y > T a b l e s \ F a c t C a r t e r a \ C o l u m n s \ F e c h a E m i s i o n K e y < / K e y > < / D i a g r a m O b j e c t K e y > < D i a g r a m O b j e c t K e y > < K e y > T a b l e s \ F a c t C a r t e r a \ C o l u m n s \ F e c h a P a g o K e y < / K e y > < / D i a g r a m O b j e c t K e y > < D i a g r a m O b j e c t K e y > < K e y > T a b l e s \ F a c t C a r t e r a \ C o l u m n s \ D i a s _ M o r a < / K e y > < / D i a g r a m O b j e c t K e y > < D i a g r a m O b j e c t K e y > < K e y > T a b l e s \ d i m F e c h a E m i s i o n < / K e y > < / D i a g r a m O b j e c t K e y > < D i a g r a m O b j e c t K e y > < K e y > T a b l e s \ d i m F e c h a E m i s i o n \ C o l u m n s \ F e c h a E m i s i o n K e y < / K e y > < / D i a g r a m O b j e c t K e y > < D i a g r a m O b j e c t K e y > < K e y > T a b l e s \ d i m F e c h a E m i s i o n \ C o l u m n s \ F e c h a < / K e y > < / D i a g r a m O b j e c t K e y > < D i a g r a m O b j e c t K e y > < K e y > T a b l e s \ d i m F e c h a E m i s i o n \ C o l u m n s \ A � o < / K e y > < / D i a g r a m O b j e c t K e y > < D i a g r a m O b j e c t K e y > < K e y > T a b l e s \ d i m F e c h a E m i s i o n \ C o l u m n s \ M e s < / K e y > < / D i a g r a m O b j e c t K e y > < D i a g r a m O b j e c t K e y > < K e y > T a b l e s \ d i m F e c h a E m i s i o n \ C o l u m n s \ M e s _ N o m b r e < / K e y > < / D i a g r a m O b j e c t K e y > < D i a g r a m O b j e c t K e y > < K e y > T a b l e s \ d i m F e c h a E m i s i o n \ C o l u m n s \ T r i m e s t r e < / K e y > < / D i a g r a m O b j e c t K e y > < D i a g r a m O b j e c t K e y > < K e y > T a b l e s \ d i m F e c h a P a g o < / K e y > < / D i a g r a m O b j e c t K e y > < D i a g r a m O b j e c t K e y > < K e y > T a b l e s \ d i m F e c h a P a g o \ C o l u m n s \ F e c h a P a g o K e y < / K e y > < / D i a g r a m O b j e c t K e y > < D i a g r a m O b j e c t K e y > < K e y > T a b l e s \ d i m F e c h a P a g o \ C o l u m n s \ F e c h a < / K e y > < / D i a g r a m O b j e c t K e y > < D i a g r a m O b j e c t K e y > < K e y > T a b l e s \ d i m F e c h a P a g o \ C o l u m n s \ A � o < / K e y > < / D i a g r a m O b j e c t K e y > < D i a g r a m O b j e c t K e y > < K e y > T a b l e s \ d i m F e c h a P a g o \ C o l u m n s \ M e s < / K e y > < / D i a g r a m O b j e c t K e y > < D i a g r a m O b j e c t K e y > < K e y > T a b l e s \ d i m F e c h a P a g o \ C o l u m n s \ M e s _ N o m b r e < / K e y > < / D i a g r a m O b j e c t K e y > < D i a g r a m O b j e c t K e y > < K e y > T a b l e s \ d i m F e c h a P a g o \ C o l u m n s \ T r i m e s t r e < / K e y > < / D i a g r a m O b j e c t K e y > < D i a g r a m O b j e c t K e y > < K e y > T a b l e s \ d e c i l e s C l i e n t e s     2 < / K e y > < / D i a g r a m O b j e c t K e y > < D i a g r a m O b j e c t K e y > < K e y > T a b l e s \ d e c i l e s C l i e n t e s     2 \ C o l u m n s \ I D _ C l i e n t e < / K e y > < / D i a g r a m O b j e c t K e y > < D i a g r a m O b j e c t K e y > < K e y > T a b l e s \ d e c i l e s C l i e n t e s     2 \ C o l u m n s \ T o t a l < / K e y > < / D i a g r a m O b j e c t K e y > < D i a g r a m O b j e c t K e y > < K e y > T a b l e s \ d e c i l e s C l i e n t e s     2 \ C o l u m n s \ I d x C l i e n t e < / K e y > < / D i a g r a m O b j e c t K e y > < D i a g r a m O b j e c t K e y > < K e y > T a b l e s \ d e c i l e s C l i e n t e s     2 \ C o l u m n s \ D e c i l < / K e y > < / D i a g r a m O b j e c t K e y > < D i a g r a m O b j e c t K e y > < K e y > T a b l e s \ d e c i l e s C l i e n t e s     2 \ M e a s u r e s \ S u m a   d e   T o t a l   2 < / K e y > < / D i a g r a m O b j e c t K e y > < D i a g r a m O b j e c t K e y > < K e y > T a b l e s \ d e c i l e s C l i e n t e s     2 \ S u m a   d e   T o t a l   2 \ A d d i t i o n a l   I n f o \ M e d i d a   i m p l � c i t a < / K e y > < / D i a g r a m O b j e c t K e y > < D i a g r a m O b j e c t K e y > < K e y > R e l a t i o n s h i p s \ & l t ; T a b l e s \ F a c t T r a n s a c c i o n e s \ C o l u m n s \ I D _ C l i e n t e & g t ; - & l t ; T a b l e s \ d i m C l i e n t e s \ C o l u m n s \ I D _ C l i e n t e & g t ; < / K e y > < / D i a g r a m O b j e c t K e y > < D i a g r a m O b j e c t K e y > < K e y > R e l a t i o n s h i p s \ & l t ; T a b l e s \ F a c t T r a n s a c c i o n e s \ C o l u m n s \ I D _ C l i e n t e & g t ; - & l t ; T a b l e s \ d i m C l i e n t e s \ C o l u m n s \ I D _ C l i e n t e & g t ; \ F K < / K e y > < / D i a g r a m O b j e c t K e y > < D i a g r a m O b j e c t K e y > < K e y > R e l a t i o n s h i p s \ & l t ; T a b l e s \ F a c t T r a n s a c c i o n e s \ C o l u m n s \ I D _ C l i e n t e & g t ; - & l t ; T a b l e s \ d i m C l i e n t e s \ C o l u m n s \ I D _ C l i e n t e & g t ; \ P K < / K e y > < / D i a g r a m O b j e c t K e y > < D i a g r a m O b j e c t K e y > < K e y > R e l a t i o n s h i p s \ & l t ; T a b l e s \ F a c t T r a n s a c c i o n e s \ C o l u m n s \ I D _ C l i e n t e & g t ; - & l t ; T a b l e s \ d i m C l i e n t e s \ C o l u m n s \ I D _ C l i e n t e & g t ; \ C r o s s F i l t e r < / K e y > < / D i a g r a m O b j e c t K e y > < D i a g r a m O b j e c t K e y > < K e y > R e l a t i o n s h i p s \ & l t ; T a b l e s \ F a c t T r a n s a c c i o n e s \ C o l u m n s \ I D _ T i e n d a & g t ; - & l t ; T a b l e s \ d i m T i e n d a \ C o l u m n s \ I D _ T i e n d a & g t ; < / K e y > < / D i a g r a m O b j e c t K e y > < D i a g r a m O b j e c t K e y > < K e y > R e l a t i o n s h i p s \ & l t ; T a b l e s \ F a c t T r a n s a c c i o n e s \ C o l u m n s \ I D _ T i e n d a & g t ; - & l t ; T a b l e s \ d i m T i e n d a \ C o l u m n s \ I D _ T i e n d a & g t ; \ F K < / K e y > < / D i a g r a m O b j e c t K e y > < D i a g r a m O b j e c t K e y > < K e y > R e l a t i o n s h i p s \ & l t ; T a b l e s \ F a c t T r a n s a c c i o n e s \ C o l u m n s \ I D _ T i e n d a & g t ; - & l t ; T a b l e s \ d i m T i e n d a \ C o l u m n s \ I D _ T i e n d a & g t ; \ P K < / K e y > < / D i a g r a m O b j e c t K e y > < D i a g r a m O b j e c t K e y > < K e y > R e l a t i o n s h i p s \ & l t ; T a b l e s \ F a c t T r a n s a c c i o n e s \ C o l u m n s \ I D _ T i e n d a & g t ; - & l t ; T a b l e s \ d i m T i e n d a \ C o l u m n s \ I D _ T i e n d a & g t ; \ C r o s s F i l t e r < / K e y > < / D i a g r a m O b j e c t K e y > < D i a g r a m O b j e c t K e y > < K e y > R e l a t i o n s h i p s \ & l t ; T a b l e s \ F a c t T r a n s a c c i o n e s \ C o l u m n s \ F e c h a _ K e y & g t ; - & l t ; T a b l e s \ d i m F e c h a \ C o l u m n s \ F e c h a _ K e y & g t ; < / K e y > < / D i a g r a m O b j e c t K e y > < D i a g r a m O b j e c t K e y > < K e y > R e l a t i o n s h i p s \ & l t ; T a b l e s \ F a c t T r a n s a c c i o n e s \ C o l u m n s \ F e c h a _ K e y & g t ; - & l t ; T a b l e s \ d i m F e c h a \ C o l u m n s \ F e c h a _ K e y & g t ; \ F K < / K e y > < / D i a g r a m O b j e c t K e y > < D i a g r a m O b j e c t K e y > < K e y > R e l a t i o n s h i p s \ & l t ; T a b l e s \ F a c t T r a n s a c c i o n e s \ C o l u m n s \ F e c h a _ K e y & g t ; - & l t ; T a b l e s \ d i m F e c h a \ C o l u m n s \ F e c h a _ K e y & g t ; \ P K < / K e y > < / D i a g r a m O b j e c t K e y > < D i a g r a m O b j e c t K e y > < K e y > R e l a t i o n s h i p s \ & l t ; T a b l e s \ F a c t T r a n s a c c i o n e s \ C o l u m n s \ F e c h a _ K e y & g t ; - & l t ; T a b l e s \ d i m F e c h a \ C o l u m n s \ F e c h a _ K e y & g t ; \ C r o s s F i l t e r < / K e y > < / D i a g r a m O b j e c t K e y > < D i a g r a m O b j e c t K e y > < K e y > R e l a t i o n s h i p s \ & l t ; T a b l e s \ F a c t T r a n s a c c i o n e s \ C o l u m n s \ S K U & g t ; - & l t ; T a b l e s \ d i m P r o d u c t o \ C o l u m n s \ S K U & g t ; < / K e y > < / D i a g r a m O b j e c t K e y > < D i a g r a m O b j e c t K e y > < K e y > R e l a t i o n s h i p s \ & l t ; T a b l e s \ F a c t T r a n s a c c i o n e s \ C o l u m n s \ S K U & g t ; - & l t ; T a b l e s \ d i m P r o d u c t o \ C o l u m n s \ S K U & g t ; \ F K < / K e y > < / D i a g r a m O b j e c t K e y > < D i a g r a m O b j e c t K e y > < K e y > R e l a t i o n s h i p s \ & l t ; T a b l e s \ F a c t T r a n s a c c i o n e s \ C o l u m n s \ S K U & g t ; - & l t ; T a b l e s \ d i m P r o d u c t o \ C o l u m n s \ S K U & g t ; \ P K < / K e y > < / D i a g r a m O b j e c t K e y > < D i a g r a m O b j e c t K e y > < K e y > R e l a t i o n s h i p s \ & l t ; T a b l e s \ F a c t T r a n s a c c i o n e s \ C o l u m n s \ S K U & g t ; - & l t ; T a b l e s \ d i m P r o d u c t o \ C o l u m n s \ S K U & g t ; \ C r o s s F i l t e r < / K e y > < / D i a g r a m O b j e c t K e y > < D i a g r a m O b j e c t K e y > < K e y > R e l a t i o n s h i p s \ & l t ; T a b l e s \ F a c t C a r t e r a \ C o l u m n s \ I D _ C l i e n t e & g t ; - & l t ; T a b l e s \ d i m C l i e n t e s \ C o l u m n s \ I D _ C l i e n t e & g t ; < / K e y > < / D i a g r a m O b j e c t K e y > < D i a g r a m O b j e c t K e y > < K e y > R e l a t i o n s h i p s \ & l t ; T a b l e s \ F a c t C a r t e r a \ C o l u m n s \ I D _ C l i e n t e & g t ; - & l t ; T a b l e s \ d i m C l i e n t e s \ C o l u m n s \ I D _ C l i e n t e & g t ; \ F K < / K e y > < / D i a g r a m O b j e c t K e y > < D i a g r a m O b j e c t K e y > < K e y > R e l a t i o n s h i p s \ & l t ; T a b l e s \ F a c t C a r t e r a \ C o l u m n s \ I D _ C l i e n t e & g t ; - & l t ; T a b l e s \ d i m C l i e n t e s \ C o l u m n s \ I D _ C l i e n t e & g t ; \ P K < / K e y > < / D i a g r a m O b j e c t K e y > < D i a g r a m O b j e c t K e y > < K e y > R e l a t i o n s h i p s \ & l t ; T a b l e s \ F a c t C a r t e r a \ C o l u m n s \ I D _ C l i e n t e & g t ; - & l t ; T a b l e s \ d i m C l i e n t e s \ C o l u m n s \ I D _ C l i e n t e & g t ; \ C r o s s F i l t e r < / K e y > < / D i a g r a m O b j e c t K e y > < D i a g r a m O b j e c t K e y > < K e y > R e l a t i o n s h i p s \ & l t ; T a b l e s \ F a c t C a r t e r a \ C o l u m n s \ F e c h a E m i s i o n K e y & g t ; - & l t ; T a b l e s \ d i m F e c h a E m i s i o n \ C o l u m n s \ F e c h a E m i s i o n K e y & g t ; < / K e y > < / D i a g r a m O b j e c t K e y > < D i a g r a m O b j e c t K e y > < K e y > R e l a t i o n s h i p s \ & l t ; T a b l e s \ F a c t C a r t e r a \ C o l u m n s \ F e c h a E m i s i o n K e y & g t ; - & l t ; T a b l e s \ d i m F e c h a E m i s i o n \ C o l u m n s \ F e c h a E m i s i o n K e y & g t ; \ F K < / K e y > < / D i a g r a m O b j e c t K e y > < D i a g r a m O b j e c t K e y > < K e y > R e l a t i o n s h i p s \ & l t ; T a b l e s \ F a c t C a r t e r a \ C o l u m n s \ F e c h a E m i s i o n K e y & g t ; - & l t ; T a b l e s \ d i m F e c h a E m i s i o n \ C o l u m n s \ F e c h a E m i s i o n K e y & g t ; \ P K < / K e y > < / D i a g r a m O b j e c t K e y > < D i a g r a m O b j e c t K e y > < K e y > R e l a t i o n s h i p s \ & l t ; T a b l e s \ F a c t C a r t e r a \ C o l u m n s \ F e c h a E m i s i o n K e y & g t ; - & l t ; T a b l e s \ d i m F e c h a E m i s i o n \ C o l u m n s \ F e c h a E m i s i o n K e y & g t ; \ C r o s s F i l t e r < / K e y > < / D i a g r a m O b j e c t K e y > < D i a g r a m O b j e c t K e y > < K e y > R e l a t i o n s h i p s \ & l t ; T a b l e s \ F a c t C a r t e r a \ C o l u m n s \ F e c h a P a g o K e y & g t ; - & l t ; T a b l e s \ d i m F e c h a P a g o \ C o l u m n s \ F e c h a P a g o K e y & g t ; < / K e y > < / D i a g r a m O b j e c t K e y > < D i a g r a m O b j e c t K e y > < K e y > R e l a t i o n s h i p s \ & l t ; T a b l e s \ F a c t C a r t e r a \ C o l u m n s \ F e c h a P a g o K e y & g t ; - & l t ; T a b l e s \ d i m F e c h a P a g o \ C o l u m n s \ F e c h a P a g o K e y & g t ; \ F K < / K e y > < / D i a g r a m O b j e c t K e y > < D i a g r a m O b j e c t K e y > < K e y > R e l a t i o n s h i p s \ & l t ; T a b l e s \ F a c t C a r t e r a \ C o l u m n s \ F e c h a P a g o K e y & g t ; - & l t ; T a b l e s \ d i m F e c h a P a g o \ C o l u m n s \ F e c h a P a g o K e y & g t ; \ P K < / K e y > < / D i a g r a m O b j e c t K e y > < D i a g r a m O b j e c t K e y > < K e y > R e l a t i o n s h i p s \ & l t ; T a b l e s \ F a c t C a r t e r a \ C o l u m n s \ F e c h a P a g o K e y & g t ; - & l t ; T a b l e s \ d i m F e c h a P a g o \ C o l u m n s \ F e c h a P a g o K e y & g t ; \ C r o s s F i l t e r < / K e y > < / D i a g r a m O b j e c t K e y > < / A l l K e y s > < S e l e c t e d K e y s > < D i a g r a m O b j e c t K e y > < K e y > T a b l e s \ d i m P r o d u c t o \ C o l u m n s \ S K U 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 6 1 2 . 0 0 0 0 0 0 0 0 0 0 0 0 2 3 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 T a g s \ T a b l e s \ & l t ; T a b l e s \ d i m T i e n d a & g t ; 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 T a g s \ T a b l e s \ & l t ; T a b l e s \ d i m F e c h a & g t ; 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 T a g s \ T a b l e s \ & l t ; T a b l e s \ F a c t T r a n s a c c i o n e s & g t ; 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 T a g s \ T a b l e s \ & l t ; T a b l e s \ F a c t C a r t e r a & g t ; 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 T a g s \ T a b l e s \ & l t ; T a b l e s \ d i m F e c h a E m i s i o n & g t ; 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 T a g s \ T a b l e s \ & l t ; T a b l e s \ d i m F e c h a P a g o & g t ; 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 T a g s \ T a b l e s \ & l t ; T a b l e s \ d e c i l e s C l i e n t e s 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 3 5 7 . 6 2 1 9 0 1 6 3 0 3 3 6 0 8 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 T a b l e s \ d i m C l i e n t e s \ C o l u m n s \ I D _ C l i e n t e 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 T a b l e s \ d i m C l i e n t e s \ C o l u m n s \ F e c h a _ R e g i s t r o 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 T a b l e s \ d i m C l i e n t e s \ C o l u m n s \ S e g m e n t o 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< / K e y > < / a : K e y > < a : V a l u e   i : t y p e = " D i a g r a m D i s p l a y N o d e V i e w S t a t e " > < H e i g h t > 1 4 7 . 3 3 3 3 3 3 3 3 3 3 3 3 3 1 < / H e i g h t > < I s E x p a n d e d > t r u e < / I s E x p a n d e d > < L a y e d O u t > t r u e < / L a y e d O u t > < L e f t > 6 3 0 . 0 9 6 1 8 9 4 3 2 3 3 4 2 < / L e f t > < T a b I n d e x > 4 < / T a b I n d e x > < T o p > 1 5 1 . 3 3 3 3 3 3 3 3 3 3 3 3 3 4 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 T a b l e s \ d i m P r o d u c t o \ C o l u m n s \ S K U 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 T a b l e s \ d i m P r o d u c t o \ C o l u m n s \ N o m b r e _ P r o d u c t o 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 T a b l e s \ d i m P r o d u c t o \ C o l u m n s \ P r e c i o _ U n i t a r i o 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 T a b l e s \ d i m P r o d u c t o \ C o l u m n s \ C o s t o _ U n i t a r i o 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 T a b l e s \ d i m P r o d u c t o \ C o l u m n s \ M a r c a 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 T a b l e s \ d i m P r o d u c t o \ M e a s u r e s \ R e c u e n t o   d e   M a r c a 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 T a b l e s \ d i m P r o d u c t o \ R e c u e n t o   d e   M a r c a \ A d d i t i o n a l 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 T a b l e s \ d i m T i e n d a 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 2 < / T a b I n d e x > < T o p > 1 3 9 . 3 3 3 3 3 3 3 3 3 3 3 3 3 7 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 T a b l e s \ d i m T i e n d a \ C o l u m n s \ I D _ T i e n d a 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 T a b l e s \ d i m T i e n d a \ C o l u m n s \ N o m b r e _ T i e n d a 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 T a b l e s \ d i m T i e n d a \ C o l u m n s \ C i u d a d 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 T a b l e s \ d i m T i e n d a \ C o l u m n s \ R e s p o n s a b l e 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 T a b l e s \ d i m T i e n d a \ C o l u m n s \ T i p o _ T i e n d a 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 3 1 9 . 2 3 7 1 4 3 9 0 0 9 9 9 2 9 < / L e f t > < S c r o l l V e r t i c a l O f f s e t > 4 2 . 3 2 3 3 3 3 3 3 3 3 3 3 3 5 2 < / S c r o l l V e r t i c a l O f f s e t > < T a b I n d e x > 8 < / T a b I n d e x > < T o p > 3 9 8 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 T a b l e s \ d i m F e c h a \ C o l u m n s \ F e c h a _ K e y 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 T a b l e s \ d i m F e c h a \ C o l u m n s \ M e s _ N o m b r e 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 2 9 3 . 1 4 0 9 5 4 4 6 8 6 6 5 3 1 < / L e f t > < S c r o l l V e r t i c a l O f f s e t > 1 4 4 < / S c r o l l V e r t i c a l O f f s e t > < T a b I n d e x > 3 < / T a b I n d e x > < T o p > 1 9 4 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 T a b l e s \ F a c t T r a n s a c c i o n e s \ C o l u m n s \ I D _ T r a n s a c c i � n 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 T a b l e s \ F a c t T r a n s a c c i o n e s \ C o l u m n s \ I D _ T i e n d a 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 T a b l e s \ F a c t T r a n s a c c i o n e s \ C o l u m n s \ P r e c i o _ U n i t a r i o 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 T a b l e s \ F a c t T r a n s a c c i o n e s \ C o l u m n s \ F e c h a _ K e y 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 T a b l e s \ F a c t T r a n s a c c i o n e s \ C o l u m n s \ C o s t o _ L i n e a 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 T a b l e s \ F a c t T r a n s a c c i o n e s \ C o l u m n s \ M a r g e n _ L i n e a 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 T a b l e s \ F a c t T r a n s a c c i o n e s \ M e a s u r e s \ M a r g e n 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 T a b l e s \ F a c t T r a n s a c c i o n e s \ M e a s u r e s \ M a r g e n 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 T a b l e s \ F a c t T r a n s a c c i o n e s \ M e a s u r e s \ P r e c i o   P r o m e d i o 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 T a b l e s \ F a c t T r a n s a c c i o n e s \ M e a s u r e s \ #   T r a n s a c c i o n e s 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 T a b l e s \ F a c t T r a n s a c c i o n e s \ M e a s u r e s \ T i c k e t   P r o m e d i o 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 T a b l e s \ F a c t T r a n s a c c i o n e s \ M e a s u r e s \ #   C l i e n t e s   � n i c o s 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 T a b l e s \ F a c t T r a n s a c c i o n e s \ M e a s u r e s \ V e n t a   p r o m e d i o   p o r 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 T a b l e s \ F a c t T r a n s a c c i o n e s \ M e a s u r e s \ V e n t a s 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 T a b l e s \ F a c t T r a n s a c c i o n e s \ M e a s u r e s \ V a r .   V e n t a s   v s 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 T a b l e s \ F a c t T r a n s a c c i o n e s \ M e a s u r e s \ M a r g e n   % 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 T a b l e s \ F a c t T r a n s a c c i o n e s \ M e a s u r e s \ V a r .   M a r g e n   %   v s   L Y   ( p p ) 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 T a b l e s \ F a c t T r a n s a c c i o n e s \ M e a s u r e s \ D e l t a 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 T a b l e s \ F a c t T r a n s a c c i o n e s \ M e a s u r e s \ S u m a   d e 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 T a b l e s \ F a c t T r a n s a c c i o n e s \ S u m a   d e 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 T a b l e s \ F a c t T r a n s a c c i o n e s \ M e a s u r e s \ S u m a   d e   M a r g e n _ L i n e a 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 T a b l e s \ F a c t T r a n s a c c i o n e s \ S u m a   d e   M a r g e n _ L i n e a \ A d d i t i o n a l 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 T a b l e s \ F a c t T r a n s a c c i o n e s \ M e a s u r e s \ R e c u e n t o   d e  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 T a b l e s \ F a c t T r a n s a c c i o n e s \ R e c u e n t o   d e   I D _ C l i e n t e \ A d d i t i o n a l 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 T a b l e s \ F a c t T r a n s a c c i o n e s \ M e a s u r e s \ R e c u e n t o   d i s t i n t o   d e  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 T a b l e s \ F a c t T r a n s a c c i o n e s \ R e c u e n t o   d i s t i n t o   d e   I D _ C l i e n t e \ A d d i t i o n a l 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 T a b l e s \ F a c t T r a n s a c c i o n e s \ M e a s u r e s \ R e c u e n t o   d e 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 T a b l e s \ F a c t T r a n s a c c i o n e s \ R e c u e n t o   d e   S K U \ A d d i t i o n a l 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 T a b l e s \ F a c t T r a n s a c c i o n e s \ M e a s u r e s \ R e c u e n t o   d i s t i n t o   d e 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 T a b l e s \ F a c t T r a n s a c c i o n e s \ R e c u e n t o   d i s t i n t o   d e   S K U \ A d d i t i o n a l 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 T a b l e s \ F a c t C a r t e r a 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 1 1 8 0 . 0 9 6 1 8 9 4 3 2 3 3 4 1 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 T a b l e s \ F a c t C a r t e r a \ C o l u m n s \ I D _ F a c t u r a 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 T a b l e s \ F a c t C a r t e r a \ C o l u m n s \ I D _ C l i e n t e 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 T a b l e s \ F a c t C a r t e r a \ C o l u m n s \ D � a s _ P l a z o 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 T a b l e s \ F a c t C a r t e r a \ C o l u m n s \ M o n t o 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 T a b l e s \ F a c t C a r t e r a \ C o l u m n s \ F e c h a E m i s i o n K e y 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 T a b l e s \ F a c t C a r t e r a \ C o l u m n s \ F e c h a P a g o K e y 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 T a b l e s \ F a c t C a r t e r a \ C o l u m n s \ D i a s _ M o r a 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 T a b l e s \ d i m F e c h a E m i s i o n 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 1 0 4 2 . 7 6 2 8 5 6 0 9 9 0 0 1 1 < / L e f t > < T a b I n d e x > 5 < / T a b I n d e x > < T o p > 1 8 6 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 T a b l e s \ d i m F e c h a E m i s i o n \ C o l u m n s \ F e c h a E m i s i o n K e y 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 T a b l e s \ d i m F e c h a E m i s i o n \ C o l u m n s \ F e c h a 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 T a b l e s \ d i m F e c h a E m i s i o n \ C o l u m n s \ A � o 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 T a b l e s \ d i m F e c h a E m i s i o n \ C o l u m n s \ M e s 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 T a b l e s \ d i m F e c h a E m i s i o n \ C o l u m n s \ M e s _ N o m b r e 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 T a b l e s \ d i m F e c h a E m i s i o n \ C o l u m n s \ T r i m e s t r e 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 T a b l e s \ d i m F e c h a P a g o 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 1 3 7 0 . 0 0 0 0 0 0 0 0 0 0 0 0 2 < / L e f t > < T a b I n d e x > 6 < / T a b I n d e x > < T o p > 1 9 4 . 3 3 3 3 3 3 3 3 3 3 3 3 3 7 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 T a b l e s \ d i m F e c h a P a g o \ C o l u m n s \ F e c h a P a g o K e y 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 T a b l e s \ d i m F e c h a P a g o \ C o l u m n s \ F e c h a 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 T a b l e s \ d i m F e c h a P a g o \ C o l u m n s \ A � o 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 T a b l e s \ d i m F e c h a P a g o \ C o l u m n s \ M e s 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 T a b l e s \ d i m F e c h a P a g o \ C o l u m n s \ M e s _ N o m b r e 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 T a b l e s \ d i m F e c h a P a g o \ C o l u m n s \ T r i m e s t r e 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 T a b l e s \ d e c i l e s C l i e n t e s 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 1 6 1 0 . 0 0 0 0 0 0 0 0 0 0 0 0 2 < / L e f t > < T a b I n d e x > 7 < / T a b I n d e x > < T o p > 1 9 9 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 T a b l e s \ d e c i l e s C l i e n t e s     2 \ C o l u m n s \ I D _ C l i e n t e 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 T a b l e s \ d e c i l e s C l i e n t e s     2 \ C o l u m n s \ T o t a l 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 T a b l e s \ d e c i l e s C l i e n t e s     2 \ C o l u m n s \ I d x C l i e n t e 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 T a b l e s \ d e c i l e s C l i e n t e s     2 \ C o l u m n s \ D e c i l 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 T a b l e s \ d e c i l e s C l i e n t e s     2 \ M e a s u r e s \ S u m a   d e   T o t a l 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 T a b l e s \ d e c i l e s C l i e n t e s     2 \ S u m a   d e   T o t a l 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 R e l a t i o n s h i p s \ & l t ; T a b l e s \ F a c t T r a n s a c c i o n e s \ C o l u m n s \ I D _ C l i e n t e & g t ; - & l t ; T a b l e s \ d i m C l i e n t e s \ C o l u m n s \ I D _ C l i e n t e & g t ; < / K e y > < / a : K e y > < a : V a l u e   i : t y p e = " D i a g r a m D i s p l a y L i n k V i e w S t a t e " > < A u t o m a t i o n P r o p e r t y H e l p e r T e x t > E x t r e m o   1 :   ( 3 9 3 , 1 4 0 9 5 4 6 3 0 3 3 6 , 1 7 8 ) .   E x t r e m o   2 :   ( 4 5 7 , 6 2 1 9 0 1 6 3 0 3 3 6 , 1 6 6 ) 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 3 9 3 . 1 4 0 9 5 4 6 3 0 3 3 6 1 8 < / b : _ x > < b : _ y > 1 7 8 < / b : _ y > < / b : P o i n t > < b : P o i n t > < b : _ x > 3 9 3 . 1 4 0 9 5 4 6 3 0 3 3 6 1 8 < / b : _ x > < b : _ y > 1 7 4 < / b : _ y > < / b : P o i n t > < b : P o i n t > < b : _ x > 3 9 5 . 1 4 0 9 5 4 6 3 0 3 3 6 1 8 < / b : _ x > < b : _ y > 1 7 2 < / b : _ y > < / b : P o i n t > < b : P o i n t > < b : _ x > 4 5 5 . 6 2 1 9 0 1 6 3 0 3 3 6 2 < / b : _ x > < b : _ y > 1 7 2 < / b : _ y > < / b : P o i n t > < b : P o i n t > < b : _ x > 4 5 7 . 6 2 1 9 0 1 6 3 0 3 3 6 2 < / b : _ x > < b : _ y > 1 7 0 < / b : _ y > < / b : P o i n t > < b : P o i n t > < b : _ x > 4 5 7 . 6 2 1 9 0 1 6 3 0 3 3 6 2 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 R e l a t i o n s h i p s \ & l t ; T a b l e s \ F a c t T r a n s a c c i o n e s \ C o l u m n s \ I D _ C l i e n t e & g t ; - & l t ; T a b l e s \ d i m C l i e n t e s \ C o l u m n s \ I D _ C l i e n t e & g t ; \ F K 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 3 8 5 . 1 4 0 9 5 4 6 3 0 3 3 6 1 8 < / b : _ x > < b : _ y > 1 7 8 < / b : _ y > < / L a b e l L o c a t i o n > < L o c a t i o n   x m l n s : b = " h t t p : / / s c h e m a s . d a t a c o n t r a c t . o r g / 2 0 0 4 / 0 7 / S y s t e m . W i n d o w s " > < b : _ x > 3 9 3 . 1 4 0 9 5 4 6 3 0 3 3 6 1 8 < / b : _ x > < b : _ y > 1 9 4 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 R e l a t i o n s h i p s \ & l t ; T a b l e s \ F a c t T r a n s a c c i o n e s \ C o l u m n s \ I D _ C l i e n t e & g t ; - & l t ; T a b l e s \ d i m C l i e n t e s \ C o l u m n s \ I D _ C l i e n t e & g t ; \ P K 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 4 4 9 . 6 2 1 9 0 1 6 3 0 3 3 6 2 < / b : _ x > < b : _ y > 1 5 0 < / b : _ y > < / L a b e l L o c a t i o n > < L o c a t i o n   x m l n s : b = " h t t p : / / s c h e m a s . d a t a c o n t r a c t . o r g / 2 0 0 4 / 0 7 / S y s t e m . W i n d o w s " > < b : _ x > 4 5 7 . 6 2 1 9 0 1 6 3 0 3 3 6 2 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 R e l a t i o n s h i p s \ & l t ; T a b l e s \ F a c t T r a n s a c c i o n e s \ C o l u m n s \ I D _ C l i e n t e & g t ; - & l t ; T a b l e s \ d i m C l i e n t e s \ C o l u m n s \ I D _ C l i e n t e & g t ; \ C r o s s F i l t e r 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 3 9 3 . 1 4 0 9 5 4 6 3 0 3 3 6 1 8 < / b : _ x > < b : _ y > 1 7 8 < / b : _ y > < / b : P o i n t > < b : P o i n t > < b : _ x > 3 9 3 . 1 4 0 9 5 4 6 3 0 3 3 6 1 8 < / b : _ x > < b : _ y > 1 7 4 < / b : _ y > < / b : P o i n t > < b : P o i n t > < b : _ x > 3 9 5 . 1 4 0 9 5 4 6 3 0 3 3 6 1 8 < / b : _ x > < b : _ y > 1 7 2 < / b : _ y > < / b : P o i n t > < b : P o i n t > < b : _ x > 4 5 5 . 6 2 1 9 0 1 6 3 0 3 3 6 2 < / b : _ x > < b : _ y > 1 7 2 < / b : _ y > < / b : P o i n t > < b : P o i n t > < b : _ x > 4 5 7 . 6 2 1 9 0 1 6 3 0 3 3 6 2 < / b : _ x > < b : _ y > 1 7 0 < / b : _ y > < / b : P o i n t > < b : P o i n t > < b : _ x > 4 5 7 . 6 2 1 9 0 1 6 3 0 3 3 6 2 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 R e l a t i o n s h i p s \ & l t ; T a b l e s \ F a c t T r a n s a c c i o n e s \ C o l u m n s \ I D _ T i e n d a & g t ; - & l t ; T a b l e s \ d i m T i e n d a \ C o l u m n s \ I D _ T i e n d a & g t ; < / K e y > < / a : K e y > < a : V a l u e   i : t y p e = " D i a g r a m D i s p l a y L i n k V i e w S t a t e " > < A u t o m a t i o n P r o p e r t y H e l p e r T e x t > E x t r e m o   1 :   ( 2 7 7 , 1 4 0 9 5 4 4 6 8 6 6 5 , 2 6 9 ) .   E x t r e m o   2 :   ( 2 1 6 , 2 1 4 , 3 3 3 3 3 3 ) 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 2 7 7 . 1 4 0 9 5 4 4 6 8 6 6 5 3 1 < / b : _ x > < b : _ y > 2 6 9 < / b : _ y > < / b : P o i n t > < b : P o i n t > < b : _ x > 2 4 8 . 5 7 0 4 7 7 1 3 0 3 3 6 2 < / b : _ x > < b : _ y > 2 6 9 < / b : _ y > < / b : P o i n t > < b : P o i n t > < b : _ x > 2 4 6 . 5 7 0 4 7 7 1 3 0 3 3 6 2 < / b : _ x > < b : _ y > 2 6 7 < / b : _ y > < / b : P o i n t > < b : P o i n t > < b : _ x > 2 4 6 . 5 7 0 4 7 7 1 3 0 3 3 6 2 < / b : _ x > < b : _ y > 2 1 6 . 3 3 3 3 3 3 < / b : _ y > < / b : P o i n t > < b : P o i n t > < b : _ x > 2 4 4 . 5 7 0 4 7 7 1 3 0 3 3 6 2 < / b : _ x > < b : _ y > 2 1 4 . 3 3 3 3 3 3 < / b : _ y > < / b : P o i n t > < b : P o i n t > < b : _ x > 2 1 6 . 0 0 0 0 0 0 0 0 0 0 0 0 0 6 < / b : _ x > < b : _ y > 2 1 4 . 3 3 3 3 3 2 9 9 9 9 9 9 9 8 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 R e l a t i o n s h i p s \ & l t ; T a b l e s \ F a c t T r a n s a c c i o n e s \ C o l u m n s \ I D _ T i e n d a & g t ; - & l t ; T a b l e s \ d i m T i e n d a \ C o l u m n s \ I D _ T i e n d a & g t ; \ F K 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 2 7 7 . 1 4 0 9 5 4 4 6 8 6 6 5 3 1 < / b : _ x > < b : _ y > 2 6 1 < / b : _ y > < / L a b e l L o c a t i o n > < L o c a t i o n   x m l n s : b = " h t t p : / / s c h e m a s . d a t a c o n t r a c t . o r g / 2 0 0 4 / 0 7 / S y s t e m . W i n d o w s " > < b : _ x > 2 9 3 . 1 4 0 9 5 4 4 6 8 6 6 5 3 1 < / b : _ x > < b : _ y > 2 6 9 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 R e l a t i o n s h i p s \ & l t ; T a b l e s \ F a c t T r a n s a c c i o n e s \ C o l u m n s \ I D _ T i e n d a & g t ; - & l t ; T a b l e s \ d i m T i e n d a \ C o l u m n s \ I D _ T i e n d a & g t ; \ P K 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 2 0 6 . 3 3 3 3 3 2 9 9 9 9 9 9 9 8 < / b : _ y > < / L a b e l L o c a t i o n > < L o c a t i o n   x m l n s : b = " h t t p : / / s c h e m a s . d a t a c o n t r a c t . o r g / 2 0 0 4 / 0 7 / S y s t e m . W i n d o w s " > < b : _ x > 2 0 0 . 0 0 0 0 0 0 0 0 0 0 0 0 0 6 < / b : _ x > < b : _ y > 2 1 4 . 3 3 3 3 3 2 9 9 9 9 9 9 9 8 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 R e l a t i o n s h i p s \ & l t ; T a b l e s \ F a c t T r a n s a c c i o n e s \ C o l u m n s \ I D _ T i e n d a & g t ; - & l t ; T a b l e s \ d i m T i e n d a \ C o l u m n s \ I D _ T i e n d a & g t ; \ C r o s s F i l t e r 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 2 7 7 . 1 4 0 9 5 4 4 6 8 6 6 5 3 1 < / b : _ x > < b : _ y > 2 6 9 < / b : _ y > < / b : P o i n t > < b : P o i n t > < b : _ x > 2 4 8 . 5 7 0 4 7 7 1 3 0 3 3 6 2 < / b : _ x > < b : _ y > 2 6 9 < / b : _ y > < / b : P o i n t > < b : P o i n t > < b : _ x > 2 4 6 . 5 7 0 4 7 7 1 3 0 3 3 6 2 < / b : _ x > < b : _ y > 2 6 7 < / b : _ y > < / b : P o i n t > < b : P o i n t > < b : _ x > 2 4 6 . 5 7 0 4 7 7 1 3 0 3 3 6 2 < / b : _ x > < b : _ y > 2 1 6 . 3 3 3 3 3 3 < / b : _ y > < / b : P o i n t > < b : P o i n t > < b : _ x > 2 4 4 . 5 7 0 4 7 7 1 3 0 3 3 6 2 < / b : _ x > < b : _ y > 2 1 4 . 3 3 3 3 3 3 < / b : _ y > < / b : P o i n t > < b : P o i n t > < b : _ x > 2 1 6 . 0 0 0 0 0 0 0 0 0 0 0 0 0 6 < / b : _ x > < b : _ y > 2 1 4 . 3 3 3 3 3 2 9 9 9 9 9 9 9 8 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 R e l a t i o n s h i p s \ & l t ; T a b l e s \ F a c t T r a n s a c c i o n e s \ C o l u m n s \ F e c h a _ K e y & g t ; - & l t ; T a b l e s \ d i m F e c h a \ C o l u m n s \ F e c h a _ K e y & g t ; < / K e y > < / a : K e y > < a : V a l u e   i : t y p e = " D i a g r a m D i s p l a y L i n k V i e w S t a t e " > < A u t o m a t i o n P r o p e r t y H e l p e r T e x t > E x t r e m o   1 :   ( 3 9 3 , 1 4 0 9 5 4 6 3 0 3 3 6 , 3 6 0 ) .   E x t r e m o   2 :   ( 4 1 9 , 2 3 7 1 4 3 6 3 0 3 3 6 , 3 8 2 ) 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 3 9 3 . 1 4 0 9 5 4 6 3 0 3 3 6 1 8 < / b : _ x > < b : _ y > 3 6 0 < / b : _ y > < / b : P o i n t > < b : P o i n t > < b : _ x > 3 9 3 . 1 4 0 9 5 4 6 3 0 3 3 6 1 8 < / b : _ x > < b : _ y > 3 6 9 < / b : _ y > < / b : P o i n t > < b : P o i n t > < b : _ x > 3 9 5 . 1 4 0 9 5 4 6 3 0 3 3 6 1 8 < / b : _ x > < b : _ y > 3 7 1 < / b : _ y > < / b : P o i n t > < b : P o i n t > < b : _ x > 4 1 7 . 2 3 7 1 4 3 6 3 0 3 3 6 2 2 < / b : _ x > < b : _ y > 3 7 1 < / b : _ y > < / b : P o i n t > < b : P o i n t > < b : _ x > 4 1 9 . 2 3 7 1 4 3 6 3 0 3 3 6 2 2 < / b : _ x > < b : _ y > 3 7 3 < / b : _ y > < / b : P o i n t > < b : P o i n t > < b : _ x > 4 1 9 . 2 3 7 1 4 3 6 3 0 3 3 6 1 6 < / b : _ x > < b : _ y > 3 8 2 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 R e l a t i o n s h i p s \ & l t ; T a b l e s \ F a c t T r a n s a c c i o n e s \ C o l u m n s \ F e c h a _ K e y & g t ; - & l t ; T a b l e s \ d i m F e c h a \ C o l u m n s \ F e c h a _ K e y & g t ; \ F K 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 3 8 5 . 1 4 0 9 5 4 6 3 0 3 3 6 1 8 < / b : _ x > < b : _ y > 3 4 4 < / b : _ y > < / L a b e l L o c a t i o n > < L o c a t i o n   x m l n s : b = " h t t p : / / s c h e m a s . d a t a c o n t r a c t . o r g / 2 0 0 4 / 0 7 / S y s t e m . W i n d o w s " > < b : _ x > 3 9 3 . 1 4 0 9 5 4 6 3 0 3 3 6 1 8 < / b : _ x > < b : _ y > 3 4 4 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 R e l a t i o n s h i p s \ & l t ; T a b l e s \ F a c t T r a n s a c c i o n e s \ C o l u m n s \ F e c h a _ K e y & g t ; - & l t ; T a b l e s \ d i m F e c h a \ C o l u m n s \ F e c h a _ K e y & g t ; \ P K 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 4 1 1 . 2 3 7 1 4 3 6 3 0 3 3 6 1 6 < / b : _ x > < b : _ y > 3 8 2 < / b : _ y > < / L a b e l L o c a t i o n > < L o c a t i o n   x m l n s : b = " h t t p : / / s c h e m a s . d a t a c o n t r a c t . o r g / 2 0 0 4 / 0 7 / S y s t e m . W i n d o w s " > < b : _ x > 4 1 9 . 2 3 7 1 4 3 6 3 0 3 3 6 2 2 < / b : _ x > < b : _ y > 3 9 8 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 R e l a t i o n s h i p s \ & l t ; T a b l e s \ F a c t T r a n s a c c i o n e s \ C o l u m n s \ F e c h a _ K e y & g t ; - & l t ; T a b l e s \ d i m F e c h a \ C o l u m n s \ F e c h a _ K e y & g t ; \ C r o s s F i l t e r 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 3 9 3 . 1 4 0 9 5 4 6 3 0 3 3 6 1 8 < / b : _ x > < b : _ y > 3 6 0 < / b : _ y > < / b : P o i n t > < b : P o i n t > < b : _ x > 3 9 3 . 1 4 0 9 5 4 6 3 0 3 3 6 1 8 < / b : _ x > < b : _ y > 3 6 9 < / b : _ y > < / b : P o i n t > < b : P o i n t > < b : _ x > 3 9 5 . 1 4 0 9 5 4 6 3 0 3 3 6 1 8 < / b : _ x > < b : _ y > 3 7 1 < / b : _ y > < / b : P o i n t > < b : P o i n t > < b : _ x > 4 1 7 . 2 3 7 1 4 3 6 3 0 3 3 6 2 2 < / b : _ x > < b : _ y > 3 7 1 < / b : _ y > < / b : P o i n t > < b : P o i n t > < b : _ x > 4 1 9 . 2 3 7 1 4 3 6 3 0 3 3 6 2 2 < / b : _ x > < b : _ y > 3 7 3 < / b : _ y > < / b : P o i n t > < b : P o i n t > < b : _ x > 4 1 9 . 2 3 7 1 4 3 6 3 0 3 3 6 1 6 < / b : _ x > < b : _ y > 3 8 2 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 R e l a t i o n s h i p s \ & l t ; T a b l e s \ F a c t T r a n s a c c i o n e s \ C o l u m n s \ S K U & g t ; - & l t ; T a b l e s \ d i m P r o d u c t o \ C o l u m n s \ S K U & g t ; < / K e y > < / a : K e y > < a : V a l u e   i : t y p e = " D i a g r a m D i s p l a y L i n k V i e w S t a t e " > < A u t o m a t i o n P r o p e r t y H e l p e r T e x t > E x t r e m o   1 :   ( 5 0 9 , 1 4 0 9 5 4 4 6 8 6 6 5 , 2 6 9 ) .   E x t r e m o   2 :   ( 6 1 4 , 0 9 6 1 8 9 4 3 2 3 3 4 , 2 2 5 ) 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 5 0 9 . 1 4 0 9 5 4 4 6 8 6 6 5 3 1 < / b : _ x > < b : _ y > 2 6 9 < / b : _ y > < / b : P o i n t > < b : P o i n t > < b : _ x > 5 5 9 . 6 1 8 5 7 2 1 3 0 3 3 6 1 3 < / b : _ x > < b : _ y > 2 6 9 < / b : _ y > < / b : P o i n t > < b : P o i n t > < b : _ x > 5 6 1 . 6 1 8 5 7 2 1 3 0 3 3 6 1 3 < / b : _ x > < b : _ y > 2 6 7 < / b : _ y > < / b : P o i n t > < b : P o i n t > < b : _ x > 5 6 1 . 6 1 8 5 7 2 1 3 0 3 3 6 1 3 < / b : _ x > < b : _ y > 2 2 7 < / b : _ y > < / b : P o i n t > < b : P o i n t > < b : _ x > 5 6 3 . 6 1 8 5 7 2 1 3 0 3 3 6 1 3 < / b : _ x > < b : _ y > 2 2 5 < / b : _ y > < / b : P o i n t > < b : P o i n t > < b : _ x > 6 1 4 . 0 9 6 1 8 9 4 3 2 3 3 4 0 9 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 R e l a t i o n s h i p s \ & l t ; T a b l e s \ F a c t T r a n s a c c i o n e s \ C o l u m n s \ S K U & g t ; - & l t ; T a b l e s \ d i m P r o d u c t o \ C o l u m n s \ S K U & g t ; \ F K 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 4 9 3 . 1 4 0 9 5 4 4 6 8 6 6 5 3 1 < / b : _ x > < b : _ y > 2 6 1 < / b : _ y > < / L a b e l L o c a t i o n > < L o c a t i o n   x m l n s : b = " h t t p : / / s c h e m a s . d a t a c o n t r a c t . o r g / 2 0 0 4 / 0 7 / S y s t e m . W i n d o w s " > < b : _ x > 4 9 3 . 1 4 0 9 5 4 4 6 8 6 6 5 3 1 < / b : _ x > < b : _ y > 2 6 9 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 R e l a t i o n s h i p s \ & l t ; T a b l e s \ F a c t T r a n s a c c i o n e s \ C o l u m n s \ S K U & g t ; - & l t ; T a b l e s \ d i m P r o d u c t o \ C o l u m n s \ S K U & g t ; \ P K 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 6 1 4 . 0 9 6 1 8 9 4 3 2 3 3 4 0 9 < / b : _ x > < b : _ y > 2 1 7 < / b : _ y > < / L a b e l L o c a t i o n > < L o c a t i o n   x m l n s : b = " h t t p : / / s c h e m a s . d a t a c o n t r a c t . o r g / 2 0 0 4 / 0 7 / S y s t e m . W i n d o w s " > < b : _ x > 6 3 0 . 0 9 6 1 8 9 4 3 2 3 3 4 0 9 < / b : _ x > < b : _ y > 2 2 5 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 R e l a t i o n s h i p s \ & l t ; T a b l e s \ F a c t T r a n s a c c i o n e s \ C o l u m n s \ S K U & g t ; - & l t ; T a b l e s \ d i m P r o d u c t o \ C o l u m n s \ S K U & g t ; \ C r o s s F i l t e r 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 5 0 9 . 1 4 0 9 5 4 4 6 8 6 6 5 3 1 < / b : _ x > < b : _ y > 2 6 9 < / b : _ y > < / b : P o i n t > < b : P o i n t > < b : _ x > 5 5 9 . 6 1 8 5 7 2 1 3 0 3 3 6 1 3 < / b : _ x > < b : _ y > 2 6 9 < / b : _ y > < / b : P o i n t > < b : P o i n t > < b : _ x > 5 6 1 . 6 1 8 5 7 2 1 3 0 3 3 6 1 3 < / b : _ x > < b : _ y > 2 6 7 < / b : _ y > < / b : P o i n t > < b : P o i n t > < b : _ x > 5 6 1 . 6 1 8 5 7 2 1 3 0 3 3 6 1 3 < / b : _ x > < b : _ y > 2 2 7 < / b : _ y > < / b : P o i n t > < b : P o i n t > < b : _ x > 5 6 3 . 6 1 8 5 7 2 1 3 0 3 3 6 1 3 < / b : _ x > < b : _ y > 2 2 5 < / b : _ y > < / b : P o i n t > < b : P o i n t > < b : _ x > 6 1 4 . 0 9 6 1 8 9 4 3 2 3 3 4 0 9 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 R e l a t i o n s h i p s \ & l t ; T a b l e s \ F a c t C a r t e r a \ C o l u m n s \ I D _ C l i e n t e & g t ; - & l t ; T a b l e s \ d i m C l i e n t e s \ C o l u m n s \ I D _ C l i e n t e & g t ; < / K e y > < / a : K e y > < a : V a l u e   i : t y p e = " D i a g r a m D i s p l a y L i n k V i e w S t a t e " > < A u t o m a t i o n P r o p e r t y H e l p e r T e x t > E x t r e m o   1 :   ( 1 1 6 4 , 0 9 6 1 8 9 4 3 2 3 3 , 6 5 ) .   E x t r e m o   2 :   ( 5 7 3 , 6 2 1 9 0 1 6 3 0 3 3 6 , 6 5 ) 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 1 1 6 4 . 0 9 6 1 8 9 4 3 2 3 3 4 1 < / b : _ x > < b : _ y > 6 5 < / b : _ y > < / b : P o i n t > < b : P o i n t > < b : _ x > 5 7 3 . 6 2 1 9 0 1 6 3 0 3 3 6 2 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 R e l a t i o n s h i p s \ & l t ; T a b l e s \ F a c t C a r t e r a \ C o l u m n s \ I D _ C l i e n t e & g t ; - & l t ; T a b l e s \ d i m C l i e n t e s \ C o l u m n s \ I D _ C l i e n t e & g t ; \ F K 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 1 1 6 4 . 0 9 6 1 8 9 4 3 2 3 3 4 1 < / b : _ x > < b : _ y > 5 7 < / b : _ y > < / L a b e l L o c a t i o n > < L o c a t i o n   x m l n s : b = " h t t p : / / s c h e m a s . d a t a c o n t r a c t . o r g / 2 0 0 4 / 0 7 / S y s t e m . W i n d o w s " > < b : _ x > 1 1 8 0 . 0 9 6 1 8 9 4 3 2 3 3 4 1 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 R e l a t i o n s h i p s \ & l t ; T a b l e s \ F a c t C a r t e r a \ C o l u m n s \ I D _ C l i e n t e & g t ; - & l t ; T a b l e s \ d i m C l i e n t e s \ C o l u m n s \ I D _ C l i e n t e & g t ; \ P K 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 5 5 7 . 6 2 1 9 0 1 6 3 0 3 3 6 2 < / b : _ x > < b : _ y > 5 7 < / b : _ y > < / L a b e l L o c a t i o n > < L o c a t i o n   x m l n s : b = " h t t p : / / s c h e m a s . d a t a c o n t r a c t . o r g / 2 0 0 4 / 0 7 / S y s t e m . W i n d o w s " > < b : _ x > 5 5 7 . 6 2 1 9 0 1 6 3 0 3 3 6 2 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 R e l a t i o n s h i p s \ & l t ; T a b l e s \ F a c t C a r t e r a \ C o l u m n s \ I D _ C l i e n t e & g t ; - & l t ; T a b l e s \ d i m C l i e n t e s \ C o l u m n s \ I D _ C l i e n t e & g t ; \ C r o s s F i l t e r 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 1 1 6 4 . 0 9 6 1 8 9 4 3 2 3 3 4 1 < / b : _ x > < b : _ y > 6 5 < / b : _ y > < / b : P o i n t > < b : P o i n t > < b : _ x > 5 7 3 . 6 2 1 9 0 1 6 3 0 3 3 6 2 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 R e l a t i o n s h i p s \ & l t ; T a b l e s \ F a c t C a r t e r a \ C o l u m n s \ F e c h a E m i s i o n K e y & g t ; - & l t ; T a b l e s \ d i m F e c h a E m i s i o n \ C o l u m n s \ F e c h a E m i s i o n K e y & g t ; < / K e y > < / a : K e y > < a : V a l u e   i : t y p e = " D i a g r a m D i s p l a y L i n k V i e w S t a t e " > < A u t o m a t i o n P r o p e r t y H e l p e r T e x t > E x t r e m o   1 :   ( 1 1 6 4 , 0 9 6 1 8 9 4 3 2 3 3 , 8 5 ) .   E x t r e m o   2 :   ( 1 1 4 2 , 7 6 2 8 5 5 6 3 0 3 4 , 1 7 0 ) 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 1 1 6 4 . 0 9 6 1 8 9 4 3 2 3 3 4 1 < / b : _ x > < b : _ y > 8 5 < / b : _ y > < / b : P o i n t > < b : P o i n t > < b : _ x > 1 1 4 4 . 7 6 2 8 5 5 6 3 0 3 3 6 2 < / b : _ x > < b : _ y > 8 5 < / b : _ y > < / b : P o i n t > < b : P o i n t > < b : _ x > 1 1 4 2 . 7 6 2 8 5 5 6 3 0 3 3 6 2 < / b : _ x > < b : _ y > 8 7 < / b : _ y > < / b : P o i n t > < b : P o i n t > < b : _ x > 1 1 4 2 . 7 6 2 8 5 5 6 3 0 3 3 6 2 < / b : _ x > < b : _ y > 1 6 9 . 9 9 9 9 9 9 9 9 9 9 9 9 9 7 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 R e l a t i o n s h i p s \ & l t ; T a b l e s \ F a c t C a r t e r a \ C o l u m n s \ F e c h a E m i s i o n K e y & g t ; - & l t ; T a b l e s \ d i m F e c h a E m i s i o n \ C o l u m n s \ F e c h a E m i s i o n K e y & g t ; \ F K 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 1 1 6 4 . 0 9 6 1 8 9 4 3 2 3 3 4 1 < / b : _ x > < b : _ y > 7 7 < / b : _ y > < / L a b e l L o c a t i o n > < L o c a t i o n   x m l n s : b = " h t t p : / / s c h e m a s . d a t a c o n t r a c t . o r g / 2 0 0 4 / 0 7 / S y s t e m . W i n d o w s " > < b : _ x > 1 1 8 0 . 0 9 6 1 8 9 4 3 2 3 3 4 1 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 R e l a t i o n s h i p s \ & l t ; T a b l e s \ F a c t C a r t e r a \ C o l u m n s \ F e c h a E m i s i o n K e y & g t ; - & l t ; T a b l e s \ d i m F e c h a E m i s i o n \ C o l u m n s \ F e c h a E m i s i o n K e y & g t ; \ P K 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 1 1 3 4 . 7 6 2 8 5 5 6 3 0 3 3 6 2 < / b : _ x > < b : _ y > 1 6 9 . 9 9 9 9 9 9 9 9 9 9 9 9 9 7 < / b : _ y > < / L a b e l L o c a t i o n > < L o c a t i o n   x m l n s : b = " h t t p : / / s c h e m a s . d a t a c o n t r a c t . o r g / 2 0 0 4 / 0 7 / S y s t e m . W i n d o w s " > < b : _ x > 1 1 4 2 . 7 6 2 8 5 5 6 3 0 3 3 6 2 < / b : _ x > < b : _ y > 1 8 6 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 R e l a t i o n s h i p s \ & l t ; T a b l e s \ F a c t C a r t e r a \ C o l u m n s \ F e c h a E m i s i o n K e y & g t ; - & l t ; T a b l e s \ d i m F e c h a E m i s i o n \ C o l u m n s \ F e c h a E m i s i o n K e y & g t ; \ C r o s s F i l t e r 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 1 1 6 4 . 0 9 6 1 8 9 4 3 2 3 3 4 1 < / b : _ x > < b : _ y > 8 5 < / b : _ y > < / b : P o i n t > < b : P o i n t > < b : _ x > 1 1 4 4 . 7 6 2 8 5 5 6 3 0 3 3 6 2 < / b : _ x > < b : _ y > 8 5 < / b : _ y > < / b : P o i n t > < b : P o i n t > < b : _ x > 1 1 4 2 . 7 6 2 8 5 5 6 3 0 3 3 6 2 < / b : _ x > < b : _ y > 8 7 < / b : _ y > < / b : P o i n t > < b : P o i n t > < b : _ x > 1 1 4 2 . 7 6 2 8 5 5 6 3 0 3 3 6 2 < / b : _ x > < b : _ y > 1 6 9 . 9 9 9 9 9 9 9 9 9 9 9 9 9 7 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 R e l a t i o n s h i p s \ & l t ; T a b l e s \ F a c t C a r t e r a \ C o l u m n s \ F e c h a P a g o K e y & g t ; - & l t ; T a b l e s \ d i m F e c h a P a g o \ C o l u m n s \ F e c h a P a g o K e y & g t ; < / K e y > < / a : K e y > < a : V a l u e   i : t y p e = " D i a g r a m D i s p l a y L i n k V i e w S t a t e " > < A u t o m a t i o n P r o p e r t y H e l p e r T e x t > E x t r e m o   1 :   ( 1 2 8 0 , 0 9 6 1 8 9 6 3 0 3 4 , 1 6 6 ) .   E x t r e m o   2 :   ( 1 3 5 4 , 2 6 9 , 3 3 3 3 3 3 ) 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 1 2 8 0 . 0 9 6 1 8 9 6 3 0 3 3 6 1 < / b : _ x > < b : _ y > 1 6 6 < / b : _ y > < / b : P o i n t > < b : P o i n t > < b : _ x > 1 2 8 0 . 0 9 6 1 8 9 6 3 0 3 3 6 1 < / b : _ x > < b : _ y > 2 6 7 . 3 3 3 3 3 3 < / b : _ y > < / b : P o i n t > < b : P o i n t > < b : _ x > 1 2 8 2 . 0 9 6 1 8 9 6 3 0 3 3 6 1 < / b : _ x > < b : _ y > 2 6 9 . 3 3 3 3 3 3 < / b : _ y > < / b : P o i n t > < b : P o i n t > < b : _ x > 1 3 5 4 < / b : _ x > < b : _ y > 2 6 9 . 3 3 3 3 3 3 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 R e l a t i o n s h i p s \ & l t ; T a b l e s \ F a c t C a r t e r a \ C o l u m n s \ F e c h a P a g o K e y & g t ; - & l t ; T a b l e s \ d i m F e c h a P a g o \ C o l u m n s \ F e c h a P a g o K e y & g t ; \ F K 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 1 2 7 2 . 0 9 6 1 8 9 6 3 0 3 3 6 1 < / b : _ x > < b : _ y > 1 5 0 < / b : _ y > < / L a b e l L o c a t i o n > < L o c a t i o n   x m l n s : b = " h t t p : / / s c h e m a s . d a t a c o n t r a c t . o r g / 2 0 0 4 / 0 7 / S y s t e m . W i n d o w s " > < b : _ x > 1 2 8 0 . 0 9 6 1 8 9 6 3 0 3 3 6 1 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 R e l a t i o n s h i p s \ & l t ; T a b l e s \ F a c t C a r t e r a \ C o l u m n s \ F e c h a P a g o K e y & g t ; - & l t ; T a b l e s \ d i m F e c h a P a g o \ C o l u m n s \ F e c h a P a g o K e y & g t ; \ P K 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 1 3 5 4 < / b : _ x > < b : _ y > 2 6 1 . 3 3 3 3 3 3 < / b : _ y > < / L a b e l L o c a t i o n > < L o c a t i o n   x m l n s : b = " h t t p : / / s c h e m a s . d a t a c o n t r a c t . o r g / 2 0 0 4 / 0 7 / S y s t e m . W i n d o w s " > < b : _ x > 1 3 7 0 . 0 0 0 0 0 0 0 0 0 0 0 0 2 < / b : _ x > < b : _ y > 2 6 9 . 3 3 3 3 3 3 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 R e l a t i o n s h i p s \ & l t ; T a b l e s \ F a c t C a r t e r a \ C o l u m n s \ F e c h a P a g o K e y & g t ; - & l t ; T a b l e s \ d i m F e c h a P a g o \ C o l u m n s \ F e c h a P a g o K e y & g t ; \ C r o s s F i l t e r 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 1 2 8 0 . 0 9 6 1 8 9 6 3 0 3 3 6 1 < / b : _ x > < b : _ y > 1 6 6 < / b : _ y > < / b : P o i n t > < b : P o i n t > < b : _ x > 1 2 8 0 . 0 9 6 1 8 9 6 3 0 3 3 6 1 < / b : _ x > < b : _ y > 2 6 7 . 3 3 3 3 3 3 < / b : _ y > < / b : P o i n t > < b : P o i n t > < b : _ x > 1 2 8 2 . 0 9 6 1 8 9 6 3 0 3 3 6 1 < / b : _ x > < b : _ y > 2 6 9 . 3 3 3 3 3 3 < / b : _ y > < / b : P o i n t > < b : P o i n t > < b : _ x > 1 3 5 4 < / b : _ x > < b : _ y > 2 6 9 . 3 3 3 3 3 3 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 d i m T i e n d a 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 d i m T i e n d a 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 C o l u m n s \ F e c h a _ R e g i s t r o 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 d i m F e c h a E m i s i o n 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 d i m F e c h a E m i s i o n 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 C o l u m n s \ F e c h a E m i s i o n K e y 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 C o l u m n s \ M e s _ N o m b r e 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 d i m F e c h a P a g o 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 d i m F e c h a P a g o 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 C o l u m n s \ F e c h a P a g o K e y 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 C o l u m n s \ M e s _ N o m b r e 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 d i m F e c h a 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 d i m F e c h a 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 C o l u m n s \ M e s _ N o m b r e 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 F a c t C a r t e r a 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 F a c t C a r t e r a 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 C o l u m n s \ D � a s _ P l a z o 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 C o l u m n s \ F e c h a E m i s i o n K e y 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 C o l u m n s \ F e c h a P a g o K e y 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 C o l u m n s \ D i a s _ M o r a 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 C o l u m n s \ P r e c i o _ U n i t a r i o 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 C o l u m n s \ C o s t o _ U n i t a r i o 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 F a c t T r a n s a c c i o n e s 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 F a c t T r a n s a c c i o n e s 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 C o l u m n s \ I D _ T r a n s a c c i � n 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 C o l u m n s \ P r e c i o _ U n i t a r i o 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 C o l u m n s \ C o s t o _ L i n e a 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 C o l u m n s \ M a r g e n _ L i n e a 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3 3 5 0 2 2 6 - 6 1 1 0 - 4 3 5 e - a d c 5 - 2 0 f c 4 8 8 9 9 4 0 e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4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 2 0 2 5 - 1 0 - 2 9 T 1 3 : 0 8 : 2 0 . 6 3 8 3 2 9 4 - 0 5 : 0 0 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2 3 1 6 5 1 a - 4 9 1 3 - 4 c 1 1 - 9 1 4 6 - 5 8 5 a e 7 8 e b 9 1 d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i t e m > < M e a s u r e N a m e > D e l t a   V e n t a s < / M e a s u r e N a m e > < D i s p l a y N a m e > D e l t a   V e n t a s 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F e c h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 F e c h a _ K e y < / s t r i n g > < / k e y > < v a l u e > < i n t > 1 4 5 < / i n t > < / v a l u e > < / i t e m > < i t e m > < k e y > < s t r i n g > F e c h a < / s t r i n g > < / k e y > < v a l u e > < i n t > 1 0 2 < / i n t > < / v a l u e > < / i t e m > < i t e m > < k e y > < s t r i n g > A � o < / s t r i n g > < / k e y > < v a l u e > < i n t > 8 6 < / i n t > < / v a l u e > < / i t e m > < i t e m > < k e y > < s t r i n g > M e s < / s t r i n g > < / k e y > < v a l u e > < i n t > 8 8 < / i n t > < / v a l u e > < / i t e m > < i t e m > < k e y > < s t r i n g > M e s _ N o m b r e < / s t r i n g > < / k e y > < v a l u e > < i n t > 1 7 4 < / i n t > < / v a l u e > < / i t e m > < i t e m > < k e y > < s t r i n g > T r i m e s t r e < / s t r i n g > < / k e y > < v a l u e > < i n t > 1 3 6 < / i n t > < / v a l u e > < / i t e m > < / C o l u m n W i d t h s > < C o l u m n D i s p l a y I n d e x > < i t e m > < k e y > < s t r i n g > F e c h a _ K e y 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 A � o 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 M e s _ N o m b r e < / s t r i n g > < / k e y > < v a l u e > < i n t > 4 < / i n t > < / v a l u e > < / i t e m > < i t e m > < k e y > < s t r i n g > T r i m e s t r e 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C a r t e r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 I D _ F a c t u r a < / s t r i n g > < / k e y > < v a l u e > < i n t > 1 4 7 < / i n t > < / v a l u e > < / i t e m > < i t e m > < k e y > < s t r i n g > I D _ C l i e n t e < / s t r i n g > < / k e y > < v a l u e > < i n t > 1 4 3 < / i n t > < / v a l u e > < / i t e m > < i t e m > < k e y > < s t r i n g > D � a s _ P l a z o < / s t r i n g > < / k e y > < v a l u e > < i n t > 1 4 7 < / i n t > < / v a l u e > < / i t e m > < i t e m > < k e y > < s t r i n g > M o n t o < / s t r i n g > < / k e y > < v a l u e > < i n t > 1 1 1 < / i n t > < / v a l u e > < / i t e m > < i t e m > < k e y > < s t r i n g > F e c h a E m i s i o n K e y < / s t r i n g > < / k e y > < v a l u e > < i n t > 2 0 6 < / i n t > < / v a l u e > < / i t e m > < i t e m > < k e y > < s t r i n g > F e c h a P a g o K e y < / s t r i n g > < / k e y > < v a l u e > < i n t > 1 7 8 < / i n t > < / v a l u e > < / i t e m > < i t e m > < k e y > < s t r i n g > D i a s _ M o r a < / s t r i n g > < / k e y > < v a l u e > < i n t > 1 4 9 < / i n t > < / v a l u e > < / i t e m > < / C o l u m n W i d t h s > < C o l u m n D i s p l a y I n d e x > < i t e m > < k e y > < s t r i n g > I D _ F a c t u r a 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 D � a s _ P l a z o < / s t r i n g > < / k e y > < v a l u e > < i n t > 2 < / i n t > < / v a l u e > < / i t e m > < i t e m > < k e y > < s t r i n g > M o n t o < / s t r i n g > < / k e y > < v a l u e > < i n t > 3 < / i n t > < / v a l u e > < / i t e m > < i t e m > < k e y > < s t r i n g > F e c h a E m i s i o n K e y < / s t r i n g > < / k e y > < v a l u e > < i n t > 4 < / i n t > < / v a l u e > < / i t e m > < i t e m > < k e y > < s t r i n g > F e c h a P a g o K e y < / s t r i n g > < / k e y > < v a l u e > < i n t > 5 < / i n t > < / v a l u e > < / i t e m > < i t e m > < k e y > < s t r i n g > D i a s _ M o r a 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F e c h a P a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 F e c h a P a g o K e y < / s t r i n g > < / k e y > < v a l u e > < i n t > 1 7 8 < / i n t > < / v a l u e > < / i t e m > < i t e m > < k e y > < s t r i n g > F e c h a < / s t r i n g > < / k e y > < v a l u e > < i n t > 1 0 2 < / i n t > < / v a l u e > < / i t e m > < i t e m > < k e y > < s t r i n g > A � o < / s t r i n g > < / k e y > < v a l u e > < i n t > 8 6 < / i n t > < / v a l u e > < / i t e m > < i t e m > < k e y > < s t r i n g > M e s < / s t r i n g > < / k e y > < v a l u e > < i n t > 8 8 < / i n t > < / v a l u e > < / i t e m > < i t e m > < k e y > < s t r i n g > M e s _ N o m b r e < / s t r i n g > < / k e y > < v a l u e > < i n t > 1 7 4 < / i n t > < / v a l u e > < / i t e m > < i t e m > < k e y > < s t r i n g > T r i m e s t r e < / s t r i n g > < / k e y > < v a l u e > < i n t > 1 3 6 < / i n t > < / v a l u e > < / i t e m > < / C o l u m n W i d t h s > < C o l u m n D i s p l a y I n d e x > < i t e m > < k e y > < s t r i n g > F e c h a P a g o K e y < / s t r i n g > < / k e y > < v a l u e > < i n t > 5 < / i n t > < / v a l u e > < / i t e m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 M e s < / s t r i n g > < / k e y > < v a l u e > < i n t > 2 < / i n t > < / v a l u e > < / i t e m > < i t e m > < k e y > < s t r i n g > M e s _ N o m b r e < / s t r i n g > < / k e y > < v a l u e > < i n t > 3 < / i n t > < / v a l u e > < / i t e m > < i t e m > < k e y > < s t r i n g > T r i m e s t r e 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6 5 8 0 6 3 0 e - e 0 a 5 - 4 5 0 4 - b 3 5 b - b 0 3 1 1 3 d e 9 a 6 9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 M a r g e n < / M e a s u r e N a m e > < D i s p l a y N a m e > M a r g e n < / D i s p l a y N a m e > < V i s i b l e > F a l s e < / V i s i b l e > < / i t e m > < i t e m > < M e a s u r e N a m e > M a r g e n   % < / M e a s u r e N a m e > < D i s p l a y N a m e > M a r g e n   % < / D i s p l a y N a m e > < V i s i b l e > F a l s e < / V i s i b l e > < / i t e m > < i t e m > < M e a s u r e N a m e > U n i d a d e s < / M e a s u r e N a m e > < D i s p l a y N a m e > U n i d a d e s < / D i s p l a y N a m e > < V i s i b l e > F a l s e < / V i s i b l e > < / i t e m > < i t e m > < M e a s u r e N a m e > P r e c i o   P r o m e d i o < / M e a s u r e N a m e > < D i s p l a y N a m e > P r e c i o   P r o m e d i o < / D i s p l a y N a m e > < V i s i b l e > F a l s e < / V i s i b l e > < / i t e m > < i t e m > < M e a s u r e N a m e > #   T r a n s a c c i o n e s < / M e a s u r e N a m e > < D i s p l a y N a m e > #   T r a n s a c c i o n e s < / D i s p l a y N a m e > < V i s i b l e > F a l s e < / V i s i b l e > < / i t e m > < i t e m > < M e a s u r e N a m e > T i c k e t   P r o m e d i o < / M e a s u r e N a m e > < D i s p l a y N a m e > T i c k e t   P r o m e d i o < / D i s p l a y N a m e > < V i s i b l e > F a l s e < / V i s i b l e > < / i t e m > < i t e m > < M e a s u r e N a m e > #   C l i e n t e s   � n i c o s < / M e a s u r e N a m e > < D i s p l a y N a m e > #   C l i e n t e s   � n i c o s < / D i s p l a y N a m e > < V i s i b l e > F a l s e < / V i s i b l e > < / i t e m > < i t e m > < M e a s u r e N a m e > V e n t a   p r o m e d i o   p o r   c l i e n t e < / M e a s u r e N a m e > < D i s p l a y N a m e > V e n t a   p r o m e d i o   p o r   c l i e n t e < / D i s p l a y N a m e > < V i s i b l e > F a l s e < / V i s i b l e > < / i t e m > < i t e m > < M e a s u r e N a m e > V e n t a s   L Y < / M e a s u r e N a m e > < D i s p l a y N a m e > V e n t a s   L Y < / D i s p l a y N a m e > < V i s i b l e > F a l s e < / V i s i b l e > < / i t e m > < i t e m > < M e a s u r e N a m e > V a r .   V e n t a s   v s   L Y < / M e a s u r e N a m e > < D i s p l a y N a m e > V a r .   V e n t a s   v s   L Y < / D i s p l a y N a m e > < V i s i b l e > F a l s e < / V i s i b l e > < / i t e m > < i t e m > < M e a s u r e N a m e > M a r g e n   %   L Y < / M e a s u r e N a m e > < D i s p l a y N a m e > M a r g e n   %   L Y < / D i s p l a y N a m e > < V i s i b l e > F a l s e < / V i s i b l e > < / i t e m > < i t e m > < M e a s u r e N a m e > V a r .   M a r g e n   %   v s   L Y   ( p p ) < / M e a s u r e N a m e > < D i s p l a y N a m e > V a r .   M a r g e n   %   v s   L Y   ( p p ) 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639379E-ABBE-4273-88EB-598942F506FD}">
  <ds:schemaRefs/>
</ds:datastoreItem>
</file>

<file path=customXml/itemProps10.xml><?xml version="1.0" encoding="utf-8"?>
<ds:datastoreItem xmlns:ds="http://schemas.openxmlformats.org/officeDocument/2006/customXml" ds:itemID="{BC9B8789-6510-426B-8B98-79443FF94D37}">
  <ds:schemaRefs/>
</ds:datastoreItem>
</file>

<file path=customXml/itemProps11.xml><?xml version="1.0" encoding="utf-8"?>
<ds:datastoreItem xmlns:ds="http://schemas.openxmlformats.org/officeDocument/2006/customXml" ds:itemID="{5B15BC85-C294-4FCB-8EEB-8D827FBF7220}">
  <ds:schemaRefs/>
</ds:datastoreItem>
</file>

<file path=customXml/itemProps12.xml><?xml version="1.0" encoding="utf-8"?>
<ds:datastoreItem xmlns:ds="http://schemas.openxmlformats.org/officeDocument/2006/customXml" ds:itemID="{0A07ED65-1CC4-4B98-8462-943099D53BB9}">
  <ds:schemaRefs/>
</ds:datastoreItem>
</file>

<file path=customXml/itemProps13.xml><?xml version="1.0" encoding="utf-8"?>
<ds:datastoreItem xmlns:ds="http://schemas.openxmlformats.org/officeDocument/2006/customXml" ds:itemID="{2F26E633-A13F-4965-8080-0E13DBAC4370}">
  <ds:schemaRefs/>
</ds:datastoreItem>
</file>

<file path=customXml/itemProps14.xml><?xml version="1.0" encoding="utf-8"?>
<ds:datastoreItem xmlns:ds="http://schemas.openxmlformats.org/officeDocument/2006/customXml" ds:itemID="{6B0B341E-3504-4BF0-84FC-FCE2AD5C9E14}">
  <ds:schemaRefs/>
</ds:datastoreItem>
</file>

<file path=customXml/itemProps15.xml><?xml version="1.0" encoding="utf-8"?>
<ds:datastoreItem xmlns:ds="http://schemas.openxmlformats.org/officeDocument/2006/customXml" ds:itemID="{BC381C23-45F5-4423-8624-5413006B0A37}">
  <ds:schemaRefs/>
</ds:datastoreItem>
</file>

<file path=customXml/itemProps16.xml><?xml version="1.0" encoding="utf-8"?>
<ds:datastoreItem xmlns:ds="http://schemas.openxmlformats.org/officeDocument/2006/customXml" ds:itemID="{650839E5-B167-45C2-9F02-7182C71754E6}">
  <ds:schemaRefs/>
</ds:datastoreItem>
</file>

<file path=customXml/itemProps17.xml><?xml version="1.0" encoding="utf-8"?>
<ds:datastoreItem xmlns:ds="http://schemas.openxmlformats.org/officeDocument/2006/customXml" ds:itemID="{049CA79E-E75F-480C-8FAA-633F931AB642}">
  <ds:schemaRefs/>
</ds:datastoreItem>
</file>

<file path=customXml/itemProps18.xml><?xml version="1.0" encoding="utf-8"?>
<ds:datastoreItem xmlns:ds="http://schemas.openxmlformats.org/officeDocument/2006/customXml" ds:itemID="{2C6BAD3E-5513-47F1-983C-C56E99150F23}">
  <ds:schemaRefs/>
</ds:datastoreItem>
</file>

<file path=customXml/itemProps19.xml><?xml version="1.0" encoding="utf-8"?>
<ds:datastoreItem xmlns:ds="http://schemas.openxmlformats.org/officeDocument/2006/customXml" ds:itemID="{D98B0F4D-8A0A-47D7-9C7D-BB96FB342907}">
  <ds:schemaRefs/>
</ds:datastoreItem>
</file>

<file path=customXml/itemProps2.xml><?xml version="1.0" encoding="utf-8"?>
<ds:datastoreItem xmlns:ds="http://schemas.openxmlformats.org/officeDocument/2006/customXml" ds:itemID="{1A4BD2EC-9395-45E7-B816-8B2699EC2771}">
  <ds:schemaRefs/>
</ds:datastoreItem>
</file>

<file path=customXml/itemProps20.xml><?xml version="1.0" encoding="utf-8"?>
<ds:datastoreItem xmlns:ds="http://schemas.openxmlformats.org/officeDocument/2006/customXml" ds:itemID="{FD3A353C-3286-43AC-B18B-97ACA1CA0505}">
  <ds:schemaRefs/>
</ds:datastoreItem>
</file>

<file path=customXml/itemProps21.xml><?xml version="1.0" encoding="utf-8"?>
<ds:datastoreItem xmlns:ds="http://schemas.openxmlformats.org/officeDocument/2006/customXml" ds:itemID="{1A1E5BAB-A36F-4F42-9204-CBD64C5DD4CE}">
  <ds:schemaRefs/>
</ds:datastoreItem>
</file>

<file path=customXml/itemProps22.xml><?xml version="1.0" encoding="utf-8"?>
<ds:datastoreItem xmlns:ds="http://schemas.openxmlformats.org/officeDocument/2006/customXml" ds:itemID="{1F24B774-C195-48CE-9D41-622E46280796}">
  <ds:schemaRefs/>
</ds:datastoreItem>
</file>

<file path=customXml/itemProps23.xml><?xml version="1.0" encoding="utf-8"?>
<ds:datastoreItem xmlns:ds="http://schemas.openxmlformats.org/officeDocument/2006/customXml" ds:itemID="{A4DD45C5-C6ED-4B6B-8C66-2BB4FAC2F29F}">
  <ds:schemaRefs/>
</ds:datastoreItem>
</file>

<file path=customXml/itemProps24.xml><?xml version="1.0" encoding="utf-8"?>
<ds:datastoreItem xmlns:ds="http://schemas.openxmlformats.org/officeDocument/2006/customXml" ds:itemID="{16D2157F-DE3F-4032-83E4-AA8C758734D0}">
  <ds:schemaRefs/>
</ds:datastoreItem>
</file>

<file path=customXml/itemProps25.xml><?xml version="1.0" encoding="utf-8"?>
<ds:datastoreItem xmlns:ds="http://schemas.openxmlformats.org/officeDocument/2006/customXml" ds:itemID="{FD55E071-BD1A-473B-96CE-0DFA3874E875}">
  <ds:schemaRefs/>
</ds:datastoreItem>
</file>

<file path=customXml/itemProps26.xml><?xml version="1.0" encoding="utf-8"?>
<ds:datastoreItem xmlns:ds="http://schemas.openxmlformats.org/officeDocument/2006/customXml" ds:itemID="{40871519-40E1-4075-A15E-6E7E850E1829}">
  <ds:schemaRefs/>
</ds:datastoreItem>
</file>

<file path=customXml/itemProps27.xml><?xml version="1.0" encoding="utf-8"?>
<ds:datastoreItem xmlns:ds="http://schemas.openxmlformats.org/officeDocument/2006/customXml" ds:itemID="{129E0767-15F5-48C3-B8FD-7AC3237EEF7E}">
  <ds:schemaRefs/>
</ds:datastoreItem>
</file>

<file path=customXml/itemProps28.xml><?xml version="1.0" encoding="utf-8"?>
<ds:datastoreItem xmlns:ds="http://schemas.openxmlformats.org/officeDocument/2006/customXml" ds:itemID="{4DB1B8A3-423D-49E8-B91D-C3EB337A830B}">
  <ds:schemaRefs/>
</ds:datastoreItem>
</file>

<file path=customXml/itemProps29.xml><?xml version="1.0" encoding="utf-8"?>
<ds:datastoreItem xmlns:ds="http://schemas.openxmlformats.org/officeDocument/2006/customXml" ds:itemID="{0FBC416C-533D-4229-B0F6-4E8B8E3C5DD2}">
  <ds:schemaRefs/>
</ds:datastoreItem>
</file>

<file path=customXml/itemProps3.xml><?xml version="1.0" encoding="utf-8"?>
<ds:datastoreItem xmlns:ds="http://schemas.openxmlformats.org/officeDocument/2006/customXml" ds:itemID="{EA74A7C5-A8A7-48CE-8FCD-421314F2FB43}">
  <ds:schemaRefs/>
</ds:datastoreItem>
</file>

<file path=customXml/itemProps30.xml><?xml version="1.0" encoding="utf-8"?>
<ds:datastoreItem xmlns:ds="http://schemas.openxmlformats.org/officeDocument/2006/customXml" ds:itemID="{99CFEC82-03DC-4D10-B4CC-ED00FE986174}">
  <ds:schemaRefs>
    <ds:schemaRef ds:uri="http://schemas.microsoft.com/DataMashup"/>
  </ds:schemaRefs>
</ds:datastoreItem>
</file>

<file path=customXml/itemProps31.xml><?xml version="1.0" encoding="utf-8"?>
<ds:datastoreItem xmlns:ds="http://schemas.openxmlformats.org/officeDocument/2006/customXml" ds:itemID="{3C6A9634-3BB9-4DF8-8BF6-1FB32BB5CB6A}">
  <ds:schemaRefs/>
</ds:datastoreItem>
</file>

<file path=customXml/itemProps32.xml><?xml version="1.0" encoding="utf-8"?>
<ds:datastoreItem xmlns:ds="http://schemas.openxmlformats.org/officeDocument/2006/customXml" ds:itemID="{A40E84E5-D386-44CF-A25B-C8EBD612C45D}">
  <ds:schemaRefs/>
</ds:datastoreItem>
</file>

<file path=customXml/itemProps33.xml><?xml version="1.0" encoding="utf-8"?>
<ds:datastoreItem xmlns:ds="http://schemas.openxmlformats.org/officeDocument/2006/customXml" ds:itemID="{B8C99736-954E-48E5-B4C3-62D0EA55AA0F}">
  <ds:schemaRefs/>
</ds:datastoreItem>
</file>

<file path=customXml/itemProps34.xml><?xml version="1.0" encoding="utf-8"?>
<ds:datastoreItem xmlns:ds="http://schemas.openxmlformats.org/officeDocument/2006/customXml" ds:itemID="{09AE9ED6-B630-4B38-9E60-50A1FC30BB96}">
  <ds:schemaRefs/>
</ds:datastoreItem>
</file>

<file path=customXml/itemProps35.xml><?xml version="1.0" encoding="utf-8"?>
<ds:datastoreItem xmlns:ds="http://schemas.openxmlformats.org/officeDocument/2006/customXml" ds:itemID="{B0709C0A-E9BB-47A1-B133-7994B54185BC}">
  <ds:schemaRefs/>
</ds:datastoreItem>
</file>

<file path=customXml/itemProps36.xml><?xml version="1.0" encoding="utf-8"?>
<ds:datastoreItem xmlns:ds="http://schemas.openxmlformats.org/officeDocument/2006/customXml" ds:itemID="{7EE98EC0-77E7-44B3-B074-ED516B311722}">
  <ds:schemaRefs/>
</ds:datastoreItem>
</file>

<file path=customXml/itemProps37.xml><?xml version="1.0" encoding="utf-8"?>
<ds:datastoreItem xmlns:ds="http://schemas.openxmlformats.org/officeDocument/2006/customXml" ds:itemID="{2751BD03-02A4-4D5D-85B3-82AA6D887C0F}">
  <ds:schemaRefs/>
</ds:datastoreItem>
</file>

<file path=customXml/itemProps38.xml><?xml version="1.0" encoding="utf-8"?>
<ds:datastoreItem xmlns:ds="http://schemas.openxmlformats.org/officeDocument/2006/customXml" ds:itemID="{DED57FC2-CB70-4B3F-B8B2-43315B90D834}">
  <ds:schemaRefs/>
</ds:datastoreItem>
</file>

<file path=customXml/itemProps39.xml><?xml version="1.0" encoding="utf-8"?>
<ds:datastoreItem xmlns:ds="http://schemas.openxmlformats.org/officeDocument/2006/customXml" ds:itemID="{150F0FA4-3325-46AA-B86A-4E5488C86FA1}">
  <ds:schemaRefs/>
</ds:datastoreItem>
</file>

<file path=customXml/itemProps4.xml><?xml version="1.0" encoding="utf-8"?>
<ds:datastoreItem xmlns:ds="http://schemas.openxmlformats.org/officeDocument/2006/customXml" ds:itemID="{51B8EC35-ED05-4868-BF5D-8A56F679987C}">
  <ds:schemaRefs/>
</ds:datastoreItem>
</file>

<file path=customXml/itemProps40.xml><?xml version="1.0" encoding="utf-8"?>
<ds:datastoreItem xmlns:ds="http://schemas.openxmlformats.org/officeDocument/2006/customXml" ds:itemID="{E1EADDF6-75B9-4F12-A446-1198150414AB}">
  <ds:schemaRefs/>
</ds:datastoreItem>
</file>

<file path=customXml/itemProps41.xml><?xml version="1.0" encoding="utf-8"?>
<ds:datastoreItem xmlns:ds="http://schemas.openxmlformats.org/officeDocument/2006/customXml" ds:itemID="{FDF5C33E-527F-4B6B-A641-26E8E8016576}">
  <ds:schemaRefs/>
</ds:datastoreItem>
</file>

<file path=customXml/itemProps42.xml><?xml version="1.0" encoding="utf-8"?>
<ds:datastoreItem xmlns:ds="http://schemas.openxmlformats.org/officeDocument/2006/customXml" ds:itemID="{24CE7D39-668D-499D-8CFE-9500C4BC705B}">
  <ds:schemaRefs/>
</ds:datastoreItem>
</file>

<file path=customXml/itemProps5.xml><?xml version="1.0" encoding="utf-8"?>
<ds:datastoreItem xmlns:ds="http://schemas.openxmlformats.org/officeDocument/2006/customXml" ds:itemID="{23C6762D-A171-42DD-B948-B3B7EF962181}">
  <ds:schemaRefs/>
</ds:datastoreItem>
</file>

<file path=customXml/itemProps6.xml><?xml version="1.0" encoding="utf-8"?>
<ds:datastoreItem xmlns:ds="http://schemas.openxmlformats.org/officeDocument/2006/customXml" ds:itemID="{C887545E-DA1A-4385-A5A8-E036229C0114}">
  <ds:schemaRefs/>
</ds:datastoreItem>
</file>

<file path=customXml/itemProps7.xml><?xml version="1.0" encoding="utf-8"?>
<ds:datastoreItem xmlns:ds="http://schemas.openxmlformats.org/officeDocument/2006/customXml" ds:itemID="{1A59F31E-CB93-4515-805F-B17F8EEF0625}">
  <ds:schemaRefs/>
</ds:datastoreItem>
</file>

<file path=customXml/itemProps8.xml><?xml version="1.0" encoding="utf-8"?>
<ds:datastoreItem xmlns:ds="http://schemas.openxmlformats.org/officeDocument/2006/customXml" ds:itemID="{747B60F5-6893-45A2-8BD7-69882D4BEB31}">
  <ds:schemaRefs/>
</ds:datastoreItem>
</file>

<file path=customXml/itemProps9.xml><?xml version="1.0" encoding="utf-8"?>
<ds:datastoreItem xmlns:ds="http://schemas.openxmlformats.org/officeDocument/2006/customXml" ds:itemID="{3579B162-BA01-457F-BBE4-F8779EB254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Pivot</vt:lpstr>
      <vt:lpstr>Modelo estrella</vt:lpstr>
      <vt:lpstr>Ventas</vt:lpstr>
      <vt:lpstr>Clientes y 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</dc:creator>
  <cp:lastModifiedBy>Catalina Naranjo</cp:lastModifiedBy>
  <dcterms:created xsi:type="dcterms:W3CDTF">2015-06-05T18:19:34Z</dcterms:created>
  <dcterms:modified xsi:type="dcterms:W3CDTF">2025-10-29T18:08:21Z</dcterms:modified>
</cp:coreProperties>
</file>